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750" windowWidth="20730" windowHeight="11400" firstSheet="34" activeTab="34"/>
  </bookViews>
  <sheets>
    <sheet name="GŠ DR.FRA I.GLIBOTIĆ" sheetId="9" r:id="rId1"/>
    <sheet name="SŠ BOL" sheetId="11" r:id="rId2"/>
    <sheet name="SŠ BRAČ" sheetId="12" r:id="rId3"/>
    <sheet name="SŠ HVAR" sheetId="13" r:id="rId4"/>
    <sheet name="SŠ FRA A.K.MIOŠIĆ" sheetId="14" r:id="rId5"/>
    <sheet name="SŠ JURE KAŠTELAN" sheetId="15" r:id="rId6"/>
    <sheet name="KLESARSKA" sheetId="16" r:id="rId7"/>
    <sheet name="BAN JELAČIĆ" sheetId="1" r:id="rId8"/>
    <sheet name="ELEKTROTEHNIČKA" sheetId="2" r:id="rId9"/>
    <sheet name="GRAD.GEO.TEH" sheetId="3" r:id="rId10"/>
    <sheet name="BRAĆA RADIĆ" sheetId="4" r:id="rId11"/>
    <sheet name="OBRTNIČKA" sheetId="5" r:id="rId12"/>
    <sheet name="III GIMNAZIJA" sheetId="6" r:id="rId13"/>
    <sheet name="TEHNIČKA PROMETNA" sheetId="7" r:id="rId14"/>
    <sheet name="EKONOMSKA SPLIT" sheetId="8" r:id="rId15"/>
    <sheet name="TRGOVAČKA" sheetId="17" r:id="rId16"/>
    <sheet name="ŠK.LIK.UMJETNOSTI" sheetId="18" r:id="rId17"/>
    <sheet name="POMORSKA" sheetId="19" r:id="rId18"/>
    <sheet name="ZDRAVSTVENA" sheetId="20" r:id="rId19"/>
    <sheet name="A.M.KARAMANEO" sheetId="21" r:id="rId20"/>
    <sheet name="IVAN LUCIĆ" sheetId="22" r:id="rId21"/>
    <sheet name="TIN UJEVIĆ" sheetId="23" r:id="rId22"/>
    <sheet name="I GIMNAZIJA" sheetId="24" r:id="rId23"/>
    <sheet name="GIM.D.ŠIMUNOVIĆ" sheetId="26" r:id="rId24"/>
    <sheet name="R.BOŠKOVIĆ" sheetId="27" r:id="rId25"/>
    <sheet name="STRUKOVNA MAKARSKA" sheetId="28" r:id="rId26"/>
    <sheet name="B.J.TROGIRANIN" sheetId="29" r:id="rId27"/>
    <sheet name="TURISTIČKA" sheetId="30" r:id="rId28"/>
    <sheet name="V GIMNAZIJA" sheetId="31" r:id="rId29"/>
    <sheet name="IV GIMNAZIJA" sheetId="32" r:id="rId30"/>
    <sheet name="PRIRODOSLOVNA" sheetId="33" r:id="rId31"/>
    <sheet name="TEH.ZA STROJARSTVO" sheetId="34" r:id="rId32"/>
    <sheet name="OBRTNA TEHNIČKA" sheetId="35" r:id="rId33"/>
    <sheet name="INDUSTRIJSKA" sheetId="37" r:id="rId34"/>
    <sheet name="II GIMNAZIJA" sheetId="36" r:id="rId35"/>
    <sheet name="ŠKOLA ZA DIZAJN" sheetId="38" r:id="rId36"/>
    <sheet name="OBR.IND.IMOTSKI" sheetId="39" r:id="rId37"/>
    <sheet name="EKONOMSKA IMOTSKI" sheetId="40" r:id="rId38"/>
    <sheet name="TEHNIČKA IMOTSKI" sheetId="41" r:id="rId39"/>
    <sheet name="GIM.MATE UJEVIĆ" sheetId="42" r:id="rId40"/>
    <sheet name="ŽENSKI DOM" sheetId="43" r:id="rId41"/>
    <sheet name="UČENIČKI DOM" sheetId="44" r:id="rId42"/>
    <sheet name="GLAZBENA J.HATZE" sheetId="46" r:id="rId43"/>
    <sheet name="ZBIRNA" sheetId="48" r:id="rId44"/>
    <sheet name="NERASPOREĐENO" sheetId="47" r:id="rId45"/>
    <sheet name="ZBIRNO+NERAS" sheetId="49" r:id="rId46"/>
    <sheet name="Sheet1" sheetId="50" r:id="rId47"/>
  </sheets>
  <definedNames>
    <definedName name="_xlnm.Print_Titles" localSheetId="19">A.M.KARAMANEO!$37:$38</definedName>
    <definedName name="_xlnm.Print_Titles" localSheetId="26">B.J.TROGIRANIN!$37:$38</definedName>
    <definedName name="_xlnm.Print_Titles" localSheetId="7">'BAN JELAČIĆ'!$37:$38</definedName>
    <definedName name="_xlnm.Print_Titles" localSheetId="10">'BRAĆA RADIĆ'!$37:$38</definedName>
    <definedName name="_xlnm.Print_Titles" localSheetId="37">'EKONOMSKA IMOTSKI'!$37:$38</definedName>
    <definedName name="_xlnm.Print_Titles" localSheetId="14">'EKONOMSKA SPLIT'!$37:$38</definedName>
    <definedName name="_xlnm.Print_Titles" localSheetId="8">ELEKTROTEHNIČKA!$37:$38</definedName>
    <definedName name="_xlnm.Print_Titles" localSheetId="23">GIM.D.ŠIMUNOVIĆ!$37:$38</definedName>
    <definedName name="_xlnm.Print_Titles" localSheetId="39">'GIM.MATE UJEVIĆ'!$37:$38</definedName>
    <definedName name="_xlnm.Print_Titles" localSheetId="42">'GLAZBENA J.HATZE'!$37:$38</definedName>
    <definedName name="_xlnm.Print_Titles" localSheetId="9">GRAD.GEO.TEH!$37:$38</definedName>
    <definedName name="_xlnm.Print_Titles" localSheetId="0">'GŠ DR.FRA I.GLIBOTIĆ'!$37:$38</definedName>
    <definedName name="_xlnm.Print_Titles" localSheetId="22">'I GIMNAZIJA'!$37:$38</definedName>
    <definedName name="_xlnm.Print_Titles" localSheetId="34">'II GIMNAZIJA'!$37:$38</definedName>
    <definedName name="_xlnm.Print_Titles" localSheetId="12">'III GIMNAZIJA'!$37:$38</definedName>
    <definedName name="_xlnm.Print_Titles" localSheetId="33">INDUSTRIJSKA!$37:$38</definedName>
    <definedName name="_xlnm.Print_Titles" localSheetId="29">'IV GIMNAZIJA'!$37:$38</definedName>
    <definedName name="_xlnm.Print_Titles" localSheetId="20">'IVAN LUCIĆ'!$37:$38</definedName>
    <definedName name="_xlnm.Print_Titles" localSheetId="6">KLESARSKA!$37:$38</definedName>
    <definedName name="_xlnm.Print_Titles" localSheetId="44">NERASPOREĐENO!$34:$35</definedName>
    <definedName name="_xlnm.Print_Titles" localSheetId="36">OBR.IND.IMOTSKI!$37:$38</definedName>
    <definedName name="_xlnm.Print_Titles" localSheetId="32">'OBRTNA TEHNIČKA'!$37:$38</definedName>
    <definedName name="_xlnm.Print_Titles" localSheetId="11">OBRTNIČKA!$37:$38</definedName>
    <definedName name="_xlnm.Print_Titles" localSheetId="17">POMORSKA!$37:$38</definedName>
    <definedName name="_xlnm.Print_Titles" localSheetId="30">PRIRODOSLOVNA!$37:$38</definedName>
    <definedName name="_xlnm.Print_Titles" localSheetId="24">R.BOŠKOVIĆ!$37:$38</definedName>
    <definedName name="_xlnm.Print_Titles" localSheetId="1">'SŠ BOL'!$37:$38</definedName>
    <definedName name="_xlnm.Print_Titles" localSheetId="2">'SŠ BRAČ'!$37:$38</definedName>
    <definedName name="_xlnm.Print_Titles" localSheetId="4">'SŠ FRA A.K.MIOŠIĆ'!$37:$38</definedName>
    <definedName name="_xlnm.Print_Titles" localSheetId="3">'SŠ HVAR'!$37:$38</definedName>
    <definedName name="_xlnm.Print_Titles" localSheetId="5">'SŠ JURE KAŠTELAN'!$37:$38</definedName>
    <definedName name="_xlnm.Print_Titles" localSheetId="25">'STRUKOVNA MAKARSKA'!$37:$38</definedName>
    <definedName name="_xlnm.Print_Titles" localSheetId="16">ŠK.LIK.UMJETNOSTI!$37:$38</definedName>
    <definedName name="_xlnm.Print_Titles" localSheetId="35">'ŠKOLA ZA DIZAJN'!$37:$38</definedName>
    <definedName name="_xlnm.Print_Titles" localSheetId="31">'TEH.ZA STROJARSTVO'!$37:$38</definedName>
    <definedName name="_xlnm.Print_Titles" localSheetId="38">'TEHNIČKA IMOTSKI'!$37:$38</definedName>
    <definedName name="_xlnm.Print_Titles" localSheetId="13">'TEHNIČKA PROMETNA'!$37:$38</definedName>
    <definedName name="_xlnm.Print_Titles" localSheetId="21">'TIN UJEVIĆ'!$37:$38</definedName>
    <definedName name="_xlnm.Print_Titles" localSheetId="15">TRGOVAČKA!$37:$38</definedName>
    <definedName name="_xlnm.Print_Titles" localSheetId="27">TURISTIČKA!$37:$38</definedName>
    <definedName name="_xlnm.Print_Titles" localSheetId="41">'UČENIČKI DOM'!$37:$38</definedName>
    <definedName name="_xlnm.Print_Titles" localSheetId="28">'V GIMNAZIJA'!$37:$38</definedName>
    <definedName name="_xlnm.Print_Titles" localSheetId="43">ZBIRNA!$37:$38</definedName>
    <definedName name="_xlnm.Print_Titles" localSheetId="45">'ZBIRNO+NERAS'!$34:$35</definedName>
    <definedName name="_xlnm.Print_Titles" localSheetId="18">ZDRAVSTVENA!$37:$38</definedName>
    <definedName name="_xlnm.Print_Titles" localSheetId="40">'ŽENSKI DOM'!$37:$38</definedName>
  </definedNames>
  <calcPr calcId="125725"/>
</workbook>
</file>

<file path=xl/calcChain.xml><?xml version="1.0" encoding="utf-8"?>
<calcChain xmlns="http://schemas.openxmlformats.org/spreadsheetml/2006/main">
  <c r="L925" i="49"/>
  <c r="K925"/>
  <c r="L924"/>
  <c r="K924"/>
  <c r="L923"/>
  <c r="K923"/>
  <c r="L922"/>
  <c r="K922"/>
  <c r="L921"/>
  <c r="K921"/>
  <c r="L920"/>
  <c r="K920"/>
  <c r="L919"/>
  <c r="K919"/>
  <c r="L917"/>
  <c r="K917"/>
  <c r="L916"/>
  <c r="K916"/>
  <c r="L915"/>
  <c r="K915"/>
  <c r="L914"/>
  <c r="K914"/>
  <c r="L913"/>
  <c r="K913"/>
  <c r="L912"/>
  <c r="K912"/>
  <c r="L911"/>
  <c r="K911"/>
  <c r="H908" i="48"/>
  <c r="H908" i="49" s="1"/>
  <c r="G908" i="48"/>
  <c r="G908" i="49" s="1"/>
  <c r="F908" i="48"/>
  <c r="I908" s="1"/>
  <c r="E908"/>
  <c r="E908" i="49" s="1"/>
  <c r="F908" s="1"/>
  <c r="I908" s="1"/>
  <c r="D908" i="48"/>
  <c r="D908" i="49" s="1"/>
  <c r="H907" i="48"/>
  <c r="H907" i="49" s="1"/>
  <c r="G907" i="48"/>
  <c r="G907" i="49" s="1"/>
  <c r="F907" i="48"/>
  <c r="I907" s="1"/>
  <c r="E907"/>
  <c r="E907" i="49" s="1"/>
  <c r="D907" i="48"/>
  <c r="D907" i="49" s="1"/>
  <c r="F907" s="1"/>
  <c r="I907" s="1"/>
  <c r="H906" i="48"/>
  <c r="H906" i="49" s="1"/>
  <c r="G906" i="48"/>
  <c r="G906" i="49" s="1"/>
  <c r="F906" i="48"/>
  <c r="I906" s="1"/>
  <c r="E906"/>
  <c r="E906" i="49" s="1"/>
  <c r="D906" i="48"/>
  <c r="D906" i="49" s="1"/>
  <c r="H905" i="48"/>
  <c r="H905" i="49" s="1"/>
  <c r="G905" i="48"/>
  <c r="G905" i="49" s="1"/>
  <c r="F905" i="48"/>
  <c r="E905"/>
  <c r="E905" i="49" s="1"/>
  <c r="D905" i="48"/>
  <c r="D905" i="49" s="1"/>
  <c r="F905" s="1"/>
  <c r="I905" s="1"/>
  <c r="H904" i="48"/>
  <c r="H904" i="49" s="1"/>
  <c r="G904" i="48"/>
  <c r="G904" i="49" s="1"/>
  <c r="F904" i="48"/>
  <c r="I904" s="1"/>
  <c r="E904"/>
  <c r="E904" i="49" s="1"/>
  <c r="D904" i="48"/>
  <c r="D904" i="49" s="1"/>
  <c r="H903" i="48"/>
  <c r="H903" i="49" s="1"/>
  <c r="G903" i="48"/>
  <c r="G903" i="49" s="1"/>
  <c r="F903" i="48"/>
  <c r="I903" s="1"/>
  <c r="E903"/>
  <c r="E903" i="49" s="1"/>
  <c r="D903" i="48"/>
  <c r="D903" i="49" s="1"/>
  <c r="F903" s="1"/>
  <c r="I903" s="1"/>
  <c r="H902" i="48"/>
  <c r="H902" i="49" s="1"/>
  <c r="G902" i="48"/>
  <c r="G902" i="49" s="1"/>
  <c r="F902" i="48"/>
  <c r="I902" s="1"/>
  <c r="E902"/>
  <c r="E902" i="49" s="1"/>
  <c r="D902" i="48"/>
  <c r="D902" i="49" s="1"/>
  <c r="H901" i="48"/>
  <c r="H901" i="49" s="1"/>
  <c r="G901" i="48"/>
  <c r="G901" i="49" s="1"/>
  <c r="F901" i="48"/>
  <c r="E901"/>
  <c r="E901" i="49" s="1"/>
  <c r="D901" i="48"/>
  <c r="D901" i="49" s="1"/>
  <c r="F901" s="1"/>
  <c r="I901" s="1"/>
  <c r="H900" i="48"/>
  <c r="H900" i="49" s="1"/>
  <c r="G900" i="48"/>
  <c r="G900" i="49" s="1"/>
  <c r="F900" i="48"/>
  <c r="I900" s="1"/>
  <c r="E900"/>
  <c r="E900" i="49" s="1"/>
  <c r="D900" i="48"/>
  <c r="D900" i="49" s="1"/>
  <c r="H898" i="48"/>
  <c r="H898" i="49" s="1"/>
  <c r="G898" i="48"/>
  <c r="G898" i="49" s="1"/>
  <c r="F898" i="48"/>
  <c r="I898" s="1"/>
  <c r="E898"/>
  <c r="E898" i="49" s="1"/>
  <c r="D898" i="48"/>
  <c r="D898" i="49" s="1"/>
  <c r="F898" s="1"/>
  <c r="I898" s="1"/>
  <c r="H897" i="48"/>
  <c r="H897" i="49" s="1"/>
  <c r="G897" i="48"/>
  <c r="G897" i="49" s="1"/>
  <c r="F897" i="48"/>
  <c r="I897" s="1"/>
  <c r="E897"/>
  <c r="E897" i="49" s="1"/>
  <c r="D897" i="48"/>
  <c r="D897" i="49" s="1"/>
  <c r="H896" i="48"/>
  <c r="H896" i="49" s="1"/>
  <c r="G896" i="48"/>
  <c r="G896" i="49" s="1"/>
  <c r="F896" i="48"/>
  <c r="E896"/>
  <c r="E896" i="49" s="1"/>
  <c r="D896" i="48"/>
  <c r="D896" i="49" s="1"/>
  <c r="F896" s="1"/>
  <c r="I896" s="1"/>
  <c r="H895" i="48"/>
  <c r="H895" i="49" s="1"/>
  <c r="G895" i="48"/>
  <c r="G895" i="49" s="1"/>
  <c r="F895" i="48"/>
  <c r="I895" s="1"/>
  <c r="E895"/>
  <c r="E895" i="49" s="1"/>
  <c r="D895" i="48"/>
  <c r="D895" i="49" s="1"/>
  <c r="H893" i="48"/>
  <c r="H893" i="49" s="1"/>
  <c r="G893" i="48"/>
  <c r="G893" i="49" s="1"/>
  <c r="F893" i="48"/>
  <c r="I893" s="1"/>
  <c r="E893"/>
  <c r="E893" i="49" s="1"/>
  <c r="D893" i="48"/>
  <c r="D893" i="49" s="1"/>
  <c r="F893" s="1"/>
  <c r="I893" s="1"/>
  <c r="H892" i="48"/>
  <c r="H892" i="49" s="1"/>
  <c r="G892" i="48"/>
  <c r="G892" i="49" s="1"/>
  <c r="F892" i="48"/>
  <c r="I892" s="1"/>
  <c r="E892"/>
  <c r="E892" i="49" s="1"/>
  <c r="D892" i="48"/>
  <c r="D892" i="49" s="1"/>
  <c r="H891" i="48"/>
  <c r="H891" i="49" s="1"/>
  <c r="G891" i="48"/>
  <c r="G891" i="49" s="1"/>
  <c r="F891" i="48"/>
  <c r="E891"/>
  <c r="E891" i="49" s="1"/>
  <c r="D891" i="48"/>
  <c r="D891" i="49" s="1"/>
  <c r="F891" s="1"/>
  <c r="I891" s="1"/>
  <c r="H890" i="48"/>
  <c r="H890" i="49" s="1"/>
  <c r="G890" i="48"/>
  <c r="G890" i="49" s="1"/>
  <c r="F890" i="48"/>
  <c r="I890" s="1"/>
  <c r="E890"/>
  <c r="E890" i="49" s="1"/>
  <c r="D890" i="48"/>
  <c r="D890" i="49" s="1"/>
  <c r="H889" i="48"/>
  <c r="H889" i="49" s="1"/>
  <c r="G889" i="48"/>
  <c r="G889" i="49" s="1"/>
  <c r="F889" i="48"/>
  <c r="I889" s="1"/>
  <c r="E889"/>
  <c r="E889" i="49" s="1"/>
  <c r="D889" i="48"/>
  <c r="D889" i="49" s="1"/>
  <c r="F889" s="1"/>
  <c r="I889" s="1"/>
  <c r="H888" i="48"/>
  <c r="H888" i="49" s="1"/>
  <c r="G888" i="48"/>
  <c r="G888" i="49" s="1"/>
  <c r="F888" i="48"/>
  <c r="I888" s="1"/>
  <c r="E888"/>
  <c r="E888" i="49" s="1"/>
  <c r="D888" i="48"/>
  <c r="D888" i="49" s="1"/>
  <c r="H887" i="48"/>
  <c r="H887" i="49" s="1"/>
  <c r="G887" i="48"/>
  <c r="G887" i="49" s="1"/>
  <c r="F887" i="48"/>
  <c r="E887"/>
  <c r="E887" i="49" s="1"/>
  <c r="D887" i="48"/>
  <c r="D887" i="49" s="1"/>
  <c r="F887" s="1"/>
  <c r="I887" s="1"/>
  <c r="H886" i="48"/>
  <c r="H886" i="49" s="1"/>
  <c r="G886" i="48"/>
  <c r="G886" i="49" s="1"/>
  <c r="F886" i="48"/>
  <c r="I886" s="1"/>
  <c r="E886"/>
  <c r="E886" i="49" s="1"/>
  <c r="D886" i="48"/>
  <c r="D886" i="49" s="1"/>
  <c r="H885" i="48"/>
  <c r="H885" i="49" s="1"/>
  <c r="G885" i="48"/>
  <c r="G885" i="49" s="1"/>
  <c r="F885" i="48"/>
  <c r="I885" s="1"/>
  <c r="E885"/>
  <c r="E885" i="49" s="1"/>
  <c r="D885" i="48"/>
  <c r="D885" i="49" s="1"/>
  <c r="F885" s="1"/>
  <c r="I885" s="1"/>
  <c r="H882" i="48"/>
  <c r="H882" i="49" s="1"/>
  <c r="G882" i="48"/>
  <c r="G882" i="49" s="1"/>
  <c r="F882" i="48"/>
  <c r="I882" s="1"/>
  <c r="E882"/>
  <c r="E882" i="49" s="1"/>
  <c r="D882" i="48"/>
  <c r="D882" i="49" s="1"/>
  <c r="H881" i="48"/>
  <c r="H881" i="49" s="1"/>
  <c r="G881" i="48"/>
  <c r="G881" i="49" s="1"/>
  <c r="F881" i="48"/>
  <c r="E881"/>
  <c r="E881" i="49" s="1"/>
  <c r="D881" i="48"/>
  <c r="D881" i="49" s="1"/>
  <c r="F881" s="1"/>
  <c r="I881" s="1"/>
  <c r="H880" i="48"/>
  <c r="H880" i="49" s="1"/>
  <c r="G880" i="48"/>
  <c r="G880" i="49" s="1"/>
  <c r="F880" i="48"/>
  <c r="I880" s="1"/>
  <c r="E880"/>
  <c r="E880" i="49" s="1"/>
  <c r="D880" i="48"/>
  <c r="D880" i="49" s="1"/>
  <c r="H879" i="48"/>
  <c r="H879" i="49" s="1"/>
  <c r="G879" i="48"/>
  <c r="G879" i="49" s="1"/>
  <c r="F879" i="48"/>
  <c r="I879" s="1"/>
  <c r="E879"/>
  <c r="E879" i="49" s="1"/>
  <c r="D879" i="48"/>
  <c r="D879" i="49" s="1"/>
  <c r="F879" s="1"/>
  <c r="I879" s="1"/>
  <c r="H878" i="48"/>
  <c r="H878" i="49" s="1"/>
  <c r="G878" i="48"/>
  <c r="G878" i="49" s="1"/>
  <c r="F878" i="48"/>
  <c r="I878" s="1"/>
  <c r="E878"/>
  <c r="E878" i="49" s="1"/>
  <c r="D878" i="48"/>
  <c r="D878" i="49" s="1"/>
  <c r="H877" i="48"/>
  <c r="H877" i="49" s="1"/>
  <c r="G877" i="48"/>
  <c r="G877" i="49" s="1"/>
  <c r="F877" i="48"/>
  <c r="E877"/>
  <c r="E877" i="49" s="1"/>
  <c r="D877" i="48"/>
  <c r="D877" i="49" s="1"/>
  <c r="F877" s="1"/>
  <c r="I877" s="1"/>
  <c r="H876" i="48"/>
  <c r="H876" i="49" s="1"/>
  <c r="G876" i="48"/>
  <c r="G876" i="49" s="1"/>
  <c r="F876" i="48"/>
  <c r="I876" s="1"/>
  <c r="E876"/>
  <c r="E876" i="49" s="1"/>
  <c r="D876" i="48"/>
  <c r="D876" i="49" s="1"/>
  <c r="F876" s="1"/>
  <c r="I876" s="1"/>
  <c r="H875" i="48"/>
  <c r="H875" i="49" s="1"/>
  <c r="G875" i="48"/>
  <c r="G875" i="49" s="1"/>
  <c r="F875" i="48"/>
  <c r="I875" s="1"/>
  <c r="E875"/>
  <c r="E875" i="49" s="1"/>
  <c r="D875" i="48"/>
  <c r="D875" i="49" s="1"/>
  <c r="F875" s="1"/>
  <c r="I875" s="1"/>
  <c r="H874" i="48"/>
  <c r="H874" i="49" s="1"/>
  <c r="G874" i="48"/>
  <c r="G874" i="49" s="1"/>
  <c r="F874" i="48"/>
  <c r="I874" s="1"/>
  <c r="E874"/>
  <c r="E874" i="49" s="1"/>
  <c r="D874" i="48"/>
  <c r="D874" i="49" s="1"/>
  <c r="F874" s="1"/>
  <c r="I874" s="1"/>
  <c r="H873" i="48"/>
  <c r="H873" i="49" s="1"/>
  <c r="G873" i="48"/>
  <c r="G873" i="49" s="1"/>
  <c r="F873" i="48"/>
  <c r="E873"/>
  <c r="E873" i="49" s="1"/>
  <c r="D873" i="48"/>
  <c r="D873" i="49" s="1"/>
  <c r="F873" s="1"/>
  <c r="I873" s="1"/>
  <c r="H871" i="48"/>
  <c r="H871" i="49" s="1"/>
  <c r="G871" i="48"/>
  <c r="G871" i="49" s="1"/>
  <c r="F871" i="48"/>
  <c r="I871" s="1"/>
  <c r="E871"/>
  <c r="E871" i="49" s="1"/>
  <c r="D871" i="48"/>
  <c r="D871" i="49" s="1"/>
  <c r="H870" i="48"/>
  <c r="H870" i="49" s="1"/>
  <c r="G870" i="48"/>
  <c r="G870" i="49" s="1"/>
  <c r="F870" i="48"/>
  <c r="I870" s="1"/>
  <c r="E870"/>
  <c r="E870" i="49" s="1"/>
  <c r="D870" i="48"/>
  <c r="D870" i="49" s="1"/>
  <c r="F870" s="1"/>
  <c r="I870" s="1"/>
  <c r="H869" i="48"/>
  <c r="H869" i="49" s="1"/>
  <c r="G869" i="48"/>
  <c r="G869" i="49" s="1"/>
  <c r="F869" i="48"/>
  <c r="I869" s="1"/>
  <c r="E869"/>
  <c r="E869" i="49" s="1"/>
  <c r="D869" i="48"/>
  <c r="D869" i="49" s="1"/>
  <c r="H868" i="48"/>
  <c r="H868" i="49" s="1"/>
  <c r="G868" i="48"/>
  <c r="G868" i="49" s="1"/>
  <c r="F868" i="48"/>
  <c r="E868"/>
  <c r="E868" i="49" s="1"/>
  <c r="D868" i="48"/>
  <c r="D868" i="49" s="1"/>
  <c r="F868" s="1"/>
  <c r="I868" s="1"/>
  <c r="H867" i="48"/>
  <c r="H867" i="49" s="1"/>
  <c r="G867" i="48"/>
  <c r="G867" i="49" s="1"/>
  <c r="F867" i="48"/>
  <c r="I867" s="1"/>
  <c r="E867"/>
  <c r="E867" i="49" s="1"/>
  <c r="D867" i="48"/>
  <c r="D867" i="49" s="1"/>
  <c r="F867" s="1"/>
  <c r="I867" s="1"/>
  <c r="H866" i="48"/>
  <c r="H866" i="49" s="1"/>
  <c r="G866" i="48"/>
  <c r="G866" i="49" s="1"/>
  <c r="F866" i="48"/>
  <c r="I866" s="1"/>
  <c r="E866"/>
  <c r="E866" i="49" s="1"/>
  <c r="D866" i="48"/>
  <c r="D866" i="49" s="1"/>
  <c r="F866" s="1"/>
  <c r="I866" s="1"/>
  <c r="H865" i="48"/>
  <c r="H865" i="49" s="1"/>
  <c r="G865" i="48"/>
  <c r="G865" i="49" s="1"/>
  <c r="F865" i="48"/>
  <c r="I865" s="1"/>
  <c r="E865"/>
  <c r="E865" i="49" s="1"/>
  <c r="D865" i="48"/>
  <c r="D865" i="49" s="1"/>
  <c r="F865" s="1"/>
  <c r="I865" s="1"/>
  <c r="H864" i="48"/>
  <c r="H864" i="49" s="1"/>
  <c r="G864" i="48"/>
  <c r="G864" i="49" s="1"/>
  <c r="F864" i="48"/>
  <c r="E864"/>
  <c r="E864" i="49" s="1"/>
  <c r="D864" i="48"/>
  <c r="D864" i="49" s="1"/>
  <c r="F864" s="1"/>
  <c r="I864" s="1"/>
  <c r="H863" i="48"/>
  <c r="H863" i="49" s="1"/>
  <c r="G863" i="48"/>
  <c r="G863" i="49" s="1"/>
  <c r="F863" i="48"/>
  <c r="I863" s="1"/>
  <c r="E863"/>
  <c r="E863" i="49" s="1"/>
  <c r="D863" i="48"/>
  <c r="D863" i="49" s="1"/>
  <c r="H860" i="48"/>
  <c r="H860" i="49" s="1"/>
  <c r="G860" i="48"/>
  <c r="G860" i="49" s="1"/>
  <c r="F860" i="48"/>
  <c r="I860" s="1"/>
  <c r="E860"/>
  <c r="E860" i="49" s="1"/>
  <c r="D860" i="48"/>
  <c r="D860" i="49" s="1"/>
  <c r="F860" s="1"/>
  <c r="I860" s="1"/>
  <c r="H859" i="48"/>
  <c r="H859" i="49" s="1"/>
  <c r="G859" i="48"/>
  <c r="G859" i="49" s="1"/>
  <c r="F859" i="48"/>
  <c r="I859" s="1"/>
  <c r="E859"/>
  <c r="E859" i="49" s="1"/>
  <c r="D859" i="48"/>
  <c r="D859" i="49" s="1"/>
  <c r="H858" i="48"/>
  <c r="H858" i="49" s="1"/>
  <c r="G858" i="48"/>
  <c r="G858" i="49" s="1"/>
  <c r="F858" i="48"/>
  <c r="E858"/>
  <c r="E858" i="49" s="1"/>
  <c r="D858" i="48"/>
  <c r="D858" i="49" s="1"/>
  <c r="F858" s="1"/>
  <c r="I858" s="1"/>
  <c r="H856" i="48"/>
  <c r="H856" i="49" s="1"/>
  <c r="G856" i="48"/>
  <c r="G856" i="49" s="1"/>
  <c r="F856" i="48"/>
  <c r="I856" s="1"/>
  <c r="E856"/>
  <c r="E856" i="49" s="1"/>
  <c r="D856" i="48"/>
  <c r="D856" i="49" s="1"/>
  <c r="F856" s="1"/>
  <c r="I856" s="1"/>
  <c r="H855" i="48"/>
  <c r="H855" i="49" s="1"/>
  <c r="G855" i="48"/>
  <c r="G855" i="49" s="1"/>
  <c r="F855" i="48"/>
  <c r="I855" s="1"/>
  <c r="E855"/>
  <c r="E855" i="49" s="1"/>
  <c r="D855" i="48"/>
  <c r="D855" i="49" s="1"/>
  <c r="F855" s="1"/>
  <c r="I855" s="1"/>
  <c r="H854" i="48"/>
  <c r="H854" i="49" s="1"/>
  <c r="G854" i="48"/>
  <c r="G854" i="49" s="1"/>
  <c r="F854" i="48"/>
  <c r="I854" s="1"/>
  <c r="E854"/>
  <c r="E854" i="49" s="1"/>
  <c r="D854" i="48"/>
  <c r="D854" i="49" s="1"/>
  <c r="F854" s="1"/>
  <c r="I854" s="1"/>
  <c r="H852" i="48"/>
  <c r="H852" i="49" s="1"/>
  <c r="G852" i="48"/>
  <c r="G852" i="49" s="1"/>
  <c r="F852" i="48"/>
  <c r="E852"/>
  <c r="E852" i="49" s="1"/>
  <c r="D852" i="48"/>
  <c r="D852" i="49" s="1"/>
  <c r="F852" s="1"/>
  <c r="I852" s="1"/>
  <c r="H851" i="48"/>
  <c r="H851" i="49" s="1"/>
  <c r="G851" i="48"/>
  <c r="G851" i="49" s="1"/>
  <c r="F851" i="48"/>
  <c r="I851" s="1"/>
  <c r="E851"/>
  <c r="E851" i="49" s="1"/>
  <c r="D851" i="48"/>
  <c r="D851" i="49" s="1"/>
  <c r="H850" i="48"/>
  <c r="H850" i="49" s="1"/>
  <c r="G850" i="48"/>
  <c r="G850" i="49" s="1"/>
  <c r="F850" i="48"/>
  <c r="E850"/>
  <c r="E850" i="49" s="1"/>
  <c r="D850" i="48"/>
  <c r="D850" i="49" s="1"/>
  <c r="H847" i="48"/>
  <c r="H847" i="49" s="1"/>
  <c r="G847" i="48"/>
  <c r="G847" i="49" s="1"/>
  <c r="F847" i="48"/>
  <c r="I847" s="1"/>
  <c r="E847"/>
  <c r="E847" i="49" s="1"/>
  <c r="D847" i="48"/>
  <c r="D847" i="49" s="1"/>
  <c r="H846" i="48"/>
  <c r="H846" i="49" s="1"/>
  <c r="G846" i="48"/>
  <c r="G846" i="49" s="1"/>
  <c r="F846" i="48"/>
  <c r="E846"/>
  <c r="E846" i="49" s="1"/>
  <c r="D846" i="48"/>
  <c r="D846" i="49" s="1"/>
  <c r="H845" i="48"/>
  <c r="H845" i="49" s="1"/>
  <c r="G845" i="48"/>
  <c r="G845" i="49" s="1"/>
  <c r="F845" i="48"/>
  <c r="I845" s="1"/>
  <c r="E845"/>
  <c r="E845" i="49" s="1"/>
  <c r="D845" i="48"/>
  <c r="D845" i="49" s="1"/>
  <c r="F845" s="1"/>
  <c r="I845" s="1"/>
  <c r="H844" i="48"/>
  <c r="H844" i="49" s="1"/>
  <c r="G844" i="48"/>
  <c r="G844" i="49" s="1"/>
  <c r="F844" i="48"/>
  <c r="I844" s="1"/>
  <c r="E844"/>
  <c r="E844" i="49" s="1"/>
  <c r="D844" i="48"/>
  <c r="D844" i="49" s="1"/>
  <c r="H843" i="48"/>
  <c r="H843" i="49" s="1"/>
  <c r="G843" i="48"/>
  <c r="G843" i="49" s="1"/>
  <c r="F843" i="48"/>
  <c r="I843" s="1"/>
  <c r="E843"/>
  <c r="E843" i="49" s="1"/>
  <c r="D843" i="48"/>
  <c r="D843" i="49" s="1"/>
  <c r="F843" s="1"/>
  <c r="I843" s="1"/>
  <c r="H842" i="48"/>
  <c r="H842" i="49" s="1"/>
  <c r="G842" i="48"/>
  <c r="G842" i="49" s="1"/>
  <c r="F842" i="48"/>
  <c r="E842"/>
  <c r="E842" i="49" s="1"/>
  <c r="D842" i="48"/>
  <c r="D842" i="49" s="1"/>
  <c r="F842" s="1"/>
  <c r="I842" s="1"/>
  <c r="H841" i="48"/>
  <c r="H841" i="49" s="1"/>
  <c r="G841" i="48"/>
  <c r="G841" i="49" s="1"/>
  <c r="F841" i="48"/>
  <c r="I841" s="1"/>
  <c r="E841"/>
  <c r="E841" i="49" s="1"/>
  <c r="D841" i="48"/>
  <c r="D841" i="49" s="1"/>
  <c r="H840" i="48"/>
  <c r="H840" i="49" s="1"/>
  <c r="G840" i="48"/>
  <c r="G840" i="49" s="1"/>
  <c r="F840" i="48"/>
  <c r="I840" s="1"/>
  <c r="E840"/>
  <c r="E840" i="49" s="1"/>
  <c r="D840" i="48"/>
  <c r="D840" i="49" s="1"/>
  <c r="F840" s="1"/>
  <c r="I840" s="1"/>
  <c r="H839" i="48"/>
  <c r="H839" i="49" s="1"/>
  <c r="G839" i="48"/>
  <c r="G839" i="49" s="1"/>
  <c r="F839" i="48"/>
  <c r="I839" s="1"/>
  <c r="E839"/>
  <c r="E839" i="49" s="1"/>
  <c r="D839" i="48"/>
  <c r="D839" i="49" s="1"/>
  <c r="H838" i="48"/>
  <c r="H838" i="49" s="1"/>
  <c r="G838" i="48"/>
  <c r="G838" i="49" s="1"/>
  <c r="F838" i="48"/>
  <c r="E838"/>
  <c r="E838" i="49" s="1"/>
  <c r="D838" i="48"/>
  <c r="D838" i="49" s="1"/>
  <c r="F838" s="1"/>
  <c r="I838" s="1"/>
  <c r="H836" i="48"/>
  <c r="H836" i="49" s="1"/>
  <c r="G836" i="48"/>
  <c r="G836" i="49" s="1"/>
  <c r="F836" i="48"/>
  <c r="I836" s="1"/>
  <c r="E836"/>
  <c r="E836" i="49" s="1"/>
  <c r="D836" i="48"/>
  <c r="D836" i="49" s="1"/>
  <c r="F836" s="1"/>
  <c r="I836" s="1"/>
  <c r="H835" i="48"/>
  <c r="H835" i="49" s="1"/>
  <c r="G835" i="48"/>
  <c r="G835" i="49" s="1"/>
  <c r="F835" i="48"/>
  <c r="I835" s="1"/>
  <c r="E835"/>
  <c r="E835" i="49" s="1"/>
  <c r="D835" i="48"/>
  <c r="D835" i="49" s="1"/>
  <c r="F835" s="1"/>
  <c r="I835" s="1"/>
  <c r="H834" i="48"/>
  <c r="H834" i="49" s="1"/>
  <c r="G834" i="48"/>
  <c r="G834" i="49" s="1"/>
  <c r="F834" i="48"/>
  <c r="I834" s="1"/>
  <c r="E834"/>
  <c r="E834" i="49" s="1"/>
  <c r="D834" i="48"/>
  <c r="D834" i="49" s="1"/>
  <c r="H833" i="48"/>
  <c r="H833" i="49" s="1"/>
  <c r="G833" i="48"/>
  <c r="G833" i="49" s="1"/>
  <c r="F833" i="48"/>
  <c r="E833"/>
  <c r="E833" i="49" s="1"/>
  <c r="D833" i="48"/>
  <c r="D833" i="49" s="1"/>
  <c r="F833" s="1"/>
  <c r="I833" s="1"/>
  <c r="H832" i="48"/>
  <c r="H832" i="49" s="1"/>
  <c r="G832" i="48"/>
  <c r="G832" i="49" s="1"/>
  <c r="F832" i="48"/>
  <c r="I832" s="1"/>
  <c r="E832"/>
  <c r="E832" i="49" s="1"/>
  <c r="D832" i="48"/>
  <c r="D832" i="49" s="1"/>
  <c r="H831" i="48"/>
  <c r="H831" i="49" s="1"/>
  <c r="G831" i="48"/>
  <c r="G831" i="49" s="1"/>
  <c r="F831" i="48"/>
  <c r="I831" s="1"/>
  <c r="E831"/>
  <c r="E831" i="49" s="1"/>
  <c r="D831" i="48"/>
  <c r="D831" i="49" s="1"/>
  <c r="H830" i="48"/>
  <c r="H830" i="49" s="1"/>
  <c r="G830" i="48"/>
  <c r="G830" i="49" s="1"/>
  <c r="F830" i="48"/>
  <c r="I830" s="1"/>
  <c r="E830"/>
  <c r="E830" i="49" s="1"/>
  <c r="D830" i="48"/>
  <c r="D830" i="49" s="1"/>
  <c r="F830" s="1"/>
  <c r="I830" s="1"/>
  <c r="H829" i="48"/>
  <c r="H829" i="49" s="1"/>
  <c r="G829" i="48"/>
  <c r="G829" i="49" s="1"/>
  <c r="F829" i="48"/>
  <c r="E829"/>
  <c r="E829" i="49" s="1"/>
  <c r="D829" i="48"/>
  <c r="D829" i="49" s="1"/>
  <c r="F829" s="1"/>
  <c r="I829" s="1"/>
  <c r="H828" i="48"/>
  <c r="H828" i="49" s="1"/>
  <c r="G828" i="48"/>
  <c r="G828" i="49" s="1"/>
  <c r="F828" i="48"/>
  <c r="I828" s="1"/>
  <c r="E828"/>
  <c r="E828" i="49" s="1"/>
  <c r="D828" i="48"/>
  <c r="D828" i="49" s="1"/>
  <c r="H825" i="48"/>
  <c r="H825" i="49" s="1"/>
  <c r="G825" i="48"/>
  <c r="G825" i="49" s="1"/>
  <c r="F825" i="48"/>
  <c r="I825" s="1"/>
  <c r="E825"/>
  <c r="E825" i="49" s="1"/>
  <c r="D825" i="48"/>
  <c r="D825" i="49" s="1"/>
  <c r="F825" s="1"/>
  <c r="I825" s="1"/>
  <c r="H824" i="48"/>
  <c r="H824" i="49" s="1"/>
  <c r="G824" i="48"/>
  <c r="G824" i="49" s="1"/>
  <c r="F824" i="48"/>
  <c r="I824" s="1"/>
  <c r="E824"/>
  <c r="E824" i="49" s="1"/>
  <c r="D824" i="48"/>
  <c r="D824" i="49" s="1"/>
  <c r="F824" s="1"/>
  <c r="I824" s="1"/>
  <c r="H823" i="48"/>
  <c r="H823" i="49" s="1"/>
  <c r="G823" i="48"/>
  <c r="G823" i="49" s="1"/>
  <c r="F823" i="48"/>
  <c r="E823"/>
  <c r="E823" i="49" s="1"/>
  <c r="D823" i="48"/>
  <c r="D823" i="49" s="1"/>
  <c r="F823" s="1"/>
  <c r="I823" s="1"/>
  <c r="H822" i="48"/>
  <c r="H822" i="49" s="1"/>
  <c r="G822" i="48"/>
  <c r="G822" i="49" s="1"/>
  <c r="F822" i="48"/>
  <c r="I822" s="1"/>
  <c r="E822"/>
  <c r="E822" i="49" s="1"/>
  <c r="D822" i="48"/>
  <c r="D822" i="49" s="1"/>
  <c r="H821" i="48"/>
  <c r="H821" i="49" s="1"/>
  <c r="G821" i="48"/>
  <c r="G821" i="49" s="1"/>
  <c r="F821" i="48"/>
  <c r="I821" s="1"/>
  <c r="E821"/>
  <c r="E821" i="49" s="1"/>
  <c r="D821" i="48"/>
  <c r="D821" i="49" s="1"/>
  <c r="F821" s="1"/>
  <c r="I821" s="1"/>
  <c r="H820" i="48"/>
  <c r="H820" i="49" s="1"/>
  <c r="G820" i="48"/>
  <c r="G820" i="49" s="1"/>
  <c r="F820" i="48"/>
  <c r="I820" s="1"/>
  <c r="E820"/>
  <c r="E820" i="49" s="1"/>
  <c r="D820" i="48"/>
  <c r="D820" i="49" s="1"/>
  <c r="F820" s="1"/>
  <c r="I820" s="1"/>
  <c r="H818" i="48"/>
  <c r="H818" i="49" s="1"/>
  <c r="G818" i="48"/>
  <c r="G818" i="49" s="1"/>
  <c r="F818" i="48"/>
  <c r="E818"/>
  <c r="E818" i="49" s="1"/>
  <c r="D818" i="48"/>
  <c r="D818" i="49" s="1"/>
  <c r="F818" s="1"/>
  <c r="I818" s="1"/>
  <c r="H817" i="48"/>
  <c r="H817" i="49" s="1"/>
  <c r="G817" i="48"/>
  <c r="G817" i="49" s="1"/>
  <c r="F817" i="48"/>
  <c r="I817" s="1"/>
  <c r="E817"/>
  <c r="E817" i="49" s="1"/>
  <c r="D817" i="48"/>
  <c r="D817" i="49" s="1"/>
  <c r="F817" s="1"/>
  <c r="I817" s="1"/>
  <c r="H816" i="48"/>
  <c r="H816" i="49" s="1"/>
  <c r="G816" i="48"/>
  <c r="G816" i="49" s="1"/>
  <c r="F816" i="48"/>
  <c r="I816" s="1"/>
  <c r="E816"/>
  <c r="E816" i="49" s="1"/>
  <c r="D816" i="48"/>
  <c r="D816" i="49" s="1"/>
  <c r="F816" s="1"/>
  <c r="I816" s="1"/>
  <c r="H815" i="48"/>
  <c r="H815" i="49" s="1"/>
  <c r="G815" i="48"/>
  <c r="G815" i="49" s="1"/>
  <c r="F815" i="48"/>
  <c r="I815" s="1"/>
  <c r="E815"/>
  <c r="E815" i="49" s="1"/>
  <c r="D815" i="48"/>
  <c r="D815" i="49" s="1"/>
  <c r="H814" i="48"/>
  <c r="H814" i="49" s="1"/>
  <c r="G814" i="48"/>
  <c r="G814" i="49" s="1"/>
  <c r="F814" i="48"/>
  <c r="E814"/>
  <c r="E814" i="49" s="1"/>
  <c r="D814" i="48"/>
  <c r="D814" i="49" s="1"/>
  <c r="F814" s="1"/>
  <c r="I814" s="1"/>
  <c r="H813" i="48"/>
  <c r="H813" i="49" s="1"/>
  <c r="G813" i="48"/>
  <c r="G813" i="49" s="1"/>
  <c r="F813" i="48"/>
  <c r="I813" s="1"/>
  <c r="E813"/>
  <c r="E813" i="49" s="1"/>
  <c r="D813" i="48"/>
  <c r="D813" i="49" s="1"/>
  <c r="H810" i="48"/>
  <c r="H810" i="49" s="1"/>
  <c r="G810" i="48"/>
  <c r="G810" i="49" s="1"/>
  <c r="F810" i="48"/>
  <c r="I810" s="1"/>
  <c r="E810"/>
  <c r="E810" i="49" s="1"/>
  <c r="D810" i="48"/>
  <c r="D810" i="49" s="1"/>
  <c r="F810" s="1"/>
  <c r="I810" s="1"/>
  <c r="H809" i="48"/>
  <c r="H809" i="49" s="1"/>
  <c r="G809" i="48"/>
  <c r="G809" i="49" s="1"/>
  <c r="F809" i="48"/>
  <c r="I809" s="1"/>
  <c r="E809"/>
  <c r="E809" i="49" s="1"/>
  <c r="D809" i="48"/>
  <c r="D809" i="49" s="1"/>
  <c r="H808" i="48"/>
  <c r="H808" i="49" s="1"/>
  <c r="G808" i="48"/>
  <c r="G808" i="49" s="1"/>
  <c r="F808" i="48"/>
  <c r="E808"/>
  <c r="E808" i="49" s="1"/>
  <c r="D808" i="48"/>
  <c r="D808" i="49" s="1"/>
  <c r="F808" s="1"/>
  <c r="I808" s="1"/>
  <c r="H807" i="48"/>
  <c r="H807" i="49" s="1"/>
  <c r="G807" i="48"/>
  <c r="G807" i="49" s="1"/>
  <c r="F807" i="48"/>
  <c r="I807" s="1"/>
  <c r="E807"/>
  <c r="E807" i="49" s="1"/>
  <c r="D807" i="48"/>
  <c r="D807" i="49" s="1"/>
  <c r="F807" s="1"/>
  <c r="I807" s="1"/>
  <c r="H806" i="48"/>
  <c r="H806" i="49" s="1"/>
  <c r="G806" i="48"/>
  <c r="G806" i="49" s="1"/>
  <c r="F806" i="48"/>
  <c r="I806" s="1"/>
  <c r="E806"/>
  <c r="E806" i="49" s="1"/>
  <c r="D806" i="48"/>
  <c r="D806" i="49" s="1"/>
  <c r="F806" s="1"/>
  <c r="I806" s="1"/>
  <c r="H805" i="48"/>
  <c r="H805" i="49" s="1"/>
  <c r="G805" i="48"/>
  <c r="G805" i="49" s="1"/>
  <c r="F805" i="48"/>
  <c r="I805" s="1"/>
  <c r="E805"/>
  <c r="E805" i="49" s="1"/>
  <c r="D805" i="48"/>
  <c r="D805" i="49" s="1"/>
  <c r="H804" i="48"/>
  <c r="H804" i="49" s="1"/>
  <c r="G804" i="48"/>
  <c r="G804" i="49" s="1"/>
  <c r="F804" i="48"/>
  <c r="E804"/>
  <c r="E804" i="49" s="1"/>
  <c r="D804" i="48"/>
  <c r="D804" i="49" s="1"/>
  <c r="F804" s="1"/>
  <c r="I804" s="1"/>
  <c r="H803" i="48"/>
  <c r="H803" i="49" s="1"/>
  <c r="G803" i="48"/>
  <c r="G803" i="49" s="1"/>
  <c r="F803" i="48"/>
  <c r="I803" s="1"/>
  <c r="E803"/>
  <c r="E803" i="49" s="1"/>
  <c r="D803" i="48"/>
  <c r="D803" i="49" s="1"/>
  <c r="H802" i="48"/>
  <c r="H802" i="49" s="1"/>
  <c r="G802" i="48"/>
  <c r="G802" i="49" s="1"/>
  <c r="F802" i="48"/>
  <c r="I802" s="1"/>
  <c r="E802"/>
  <c r="E802" i="49" s="1"/>
  <c r="D802" i="48"/>
  <c r="D802" i="49" s="1"/>
  <c r="F802" s="1"/>
  <c r="I802" s="1"/>
  <c r="H801" i="48"/>
  <c r="H801" i="49" s="1"/>
  <c r="G801" i="48"/>
  <c r="G801" i="49" s="1"/>
  <c r="F801" i="48"/>
  <c r="I801" s="1"/>
  <c r="E801"/>
  <c r="E801" i="49" s="1"/>
  <c r="D801" i="48"/>
  <c r="D801" i="49" s="1"/>
  <c r="H799" i="48"/>
  <c r="H799" i="49" s="1"/>
  <c r="G799" i="48"/>
  <c r="G799" i="49" s="1"/>
  <c r="F799" i="48"/>
  <c r="E799"/>
  <c r="E799" i="49" s="1"/>
  <c r="D799" i="48"/>
  <c r="D799" i="49" s="1"/>
  <c r="F799" s="1"/>
  <c r="I799" s="1"/>
  <c r="H798" i="48"/>
  <c r="H798" i="49" s="1"/>
  <c r="G798" i="48"/>
  <c r="G798" i="49" s="1"/>
  <c r="F798" i="48"/>
  <c r="I798" s="1"/>
  <c r="E798"/>
  <c r="E798" i="49" s="1"/>
  <c r="D798" i="48"/>
  <c r="D798" i="49" s="1"/>
  <c r="H797" i="48"/>
  <c r="H797" i="49" s="1"/>
  <c r="G797" i="48"/>
  <c r="G797" i="49" s="1"/>
  <c r="F797" i="48"/>
  <c r="I797" s="1"/>
  <c r="E797"/>
  <c r="E797" i="49" s="1"/>
  <c r="D797" i="48"/>
  <c r="D797" i="49" s="1"/>
  <c r="F797" s="1"/>
  <c r="I797" s="1"/>
  <c r="H796" i="48"/>
  <c r="H796" i="49" s="1"/>
  <c r="G796" i="48"/>
  <c r="G796" i="49" s="1"/>
  <c r="F796" i="48"/>
  <c r="I796" s="1"/>
  <c r="E796"/>
  <c r="E796" i="49" s="1"/>
  <c r="D796" i="48"/>
  <c r="D796" i="49" s="1"/>
  <c r="H795" i="48"/>
  <c r="H795" i="49" s="1"/>
  <c r="G795" i="48"/>
  <c r="G795" i="49" s="1"/>
  <c r="F795" i="48"/>
  <c r="E795"/>
  <c r="E795" i="49" s="1"/>
  <c r="D795" i="48"/>
  <c r="D795" i="49" s="1"/>
  <c r="F795" s="1"/>
  <c r="I795" s="1"/>
  <c r="H794" i="48"/>
  <c r="H794" i="49" s="1"/>
  <c r="G794" i="48"/>
  <c r="G794" i="49" s="1"/>
  <c r="F794" i="48"/>
  <c r="I794" s="1"/>
  <c r="E794"/>
  <c r="E794" i="49" s="1"/>
  <c r="D794" i="48"/>
  <c r="D794" i="49" s="1"/>
  <c r="H793" i="48"/>
  <c r="H793" i="49" s="1"/>
  <c r="G793" i="48"/>
  <c r="G793" i="49" s="1"/>
  <c r="F793" i="48"/>
  <c r="I793" s="1"/>
  <c r="E793"/>
  <c r="E793" i="49" s="1"/>
  <c r="D793" i="48"/>
  <c r="D793" i="49" s="1"/>
  <c r="F793" s="1"/>
  <c r="I793" s="1"/>
  <c r="H792" i="48"/>
  <c r="H792" i="49" s="1"/>
  <c r="G792" i="48"/>
  <c r="G792" i="49" s="1"/>
  <c r="F792" i="48"/>
  <c r="I792" s="1"/>
  <c r="E792"/>
  <c r="E792" i="49" s="1"/>
  <c r="D792" i="48"/>
  <c r="D792" i="49" s="1"/>
  <c r="F792" s="1"/>
  <c r="I792" s="1"/>
  <c r="H791" i="48"/>
  <c r="H791" i="49" s="1"/>
  <c r="G791" i="48"/>
  <c r="G791" i="49" s="1"/>
  <c r="F791" i="48"/>
  <c r="E791"/>
  <c r="E791" i="49" s="1"/>
  <c r="D791" i="48"/>
  <c r="D791" i="49" s="1"/>
  <c r="F791" s="1"/>
  <c r="I791" s="1"/>
  <c r="H788" i="48"/>
  <c r="H788" i="49" s="1"/>
  <c r="G788" i="48"/>
  <c r="G788" i="49" s="1"/>
  <c r="F788" i="48"/>
  <c r="I788" s="1"/>
  <c r="E788"/>
  <c r="E788" i="49" s="1"/>
  <c r="D788" i="48"/>
  <c r="D788" i="49" s="1"/>
  <c r="F788" s="1"/>
  <c r="I788" s="1"/>
  <c r="H787" i="48"/>
  <c r="H787" i="49" s="1"/>
  <c r="G787" i="48"/>
  <c r="G787" i="49" s="1"/>
  <c r="F787" i="48"/>
  <c r="I787" s="1"/>
  <c r="E787"/>
  <c r="E787" i="49" s="1"/>
  <c r="D787" i="48"/>
  <c r="D787" i="49" s="1"/>
  <c r="F787" s="1"/>
  <c r="I787" s="1"/>
  <c r="H786" i="48"/>
  <c r="H786" i="49" s="1"/>
  <c r="G786" i="48"/>
  <c r="G786" i="49" s="1"/>
  <c r="F786" i="48"/>
  <c r="I786" s="1"/>
  <c r="E786"/>
  <c r="E786" i="49" s="1"/>
  <c r="D786" i="48"/>
  <c r="D786" i="49" s="1"/>
  <c r="H785" i="48"/>
  <c r="H785" i="49" s="1"/>
  <c r="G785" i="48"/>
  <c r="G785" i="49" s="1"/>
  <c r="F785" i="48"/>
  <c r="E785"/>
  <c r="E785" i="49" s="1"/>
  <c r="D785" i="48"/>
  <c r="D785" i="49" s="1"/>
  <c r="H784" i="48"/>
  <c r="H784" i="49" s="1"/>
  <c r="G784" i="48"/>
  <c r="G784" i="49" s="1"/>
  <c r="F784" i="48"/>
  <c r="I784" s="1"/>
  <c r="E784"/>
  <c r="E784" i="49" s="1"/>
  <c r="D784" i="48"/>
  <c r="D784" i="49" s="1"/>
  <c r="H783" i="48"/>
  <c r="H783" i="49" s="1"/>
  <c r="G783" i="48"/>
  <c r="G783" i="49" s="1"/>
  <c r="F783" i="48"/>
  <c r="I783" s="1"/>
  <c r="E783"/>
  <c r="E783" i="49" s="1"/>
  <c r="D783" i="48"/>
  <c r="D783" i="49" s="1"/>
  <c r="H782" i="48"/>
  <c r="H782" i="49" s="1"/>
  <c r="G782" i="48"/>
  <c r="G782" i="49" s="1"/>
  <c r="F782" i="48"/>
  <c r="I782" s="1"/>
  <c r="E782"/>
  <c r="E782" i="49" s="1"/>
  <c r="D782" i="48"/>
  <c r="D782" i="49" s="1"/>
  <c r="F782" s="1"/>
  <c r="I782" s="1"/>
  <c r="H781" i="48"/>
  <c r="H781" i="49" s="1"/>
  <c r="G781" i="48"/>
  <c r="G781" i="49" s="1"/>
  <c r="F781" i="48"/>
  <c r="E781"/>
  <c r="E781" i="49" s="1"/>
  <c r="D781" i="48"/>
  <c r="D781" i="49" s="1"/>
  <c r="H780" i="48"/>
  <c r="H780" i="49" s="1"/>
  <c r="G780" i="48"/>
  <c r="G780" i="49" s="1"/>
  <c r="F780" i="48"/>
  <c r="I780" s="1"/>
  <c r="E780"/>
  <c r="E780" i="49" s="1"/>
  <c r="D780" i="48"/>
  <c r="D780" i="49" s="1"/>
  <c r="F780" s="1"/>
  <c r="I780" s="1"/>
  <c r="H779" i="48"/>
  <c r="H779" i="49" s="1"/>
  <c r="G779" i="48"/>
  <c r="G779" i="49" s="1"/>
  <c r="F779" i="48"/>
  <c r="I779" s="1"/>
  <c r="E779"/>
  <c r="E779" i="49" s="1"/>
  <c r="D779" i="48"/>
  <c r="D779" i="49" s="1"/>
  <c r="F779" s="1"/>
  <c r="I779" s="1"/>
  <c r="H778" i="48"/>
  <c r="H778" i="49" s="1"/>
  <c r="G778" i="48"/>
  <c r="G778" i="49" s="1"/>
  <c r="F778" i="48"/>
  <c r="I778" s="1"/>
  <c r="E778"/>
  <c r="E778" i="49" s="1"/>
  <c r="D778" i="48"/>
  <c r="D778" i="49" s="1"/>
  <c r="H776" i="48"/>
  <c r="H776" i="49" s="1"/>
  <c r="G776" i="48"/>
  <c r="G776" i="49" s="1"/>
  <c r="F776" i="48"/>
  <c r="E776"/>
  <c r="E776" i="49" s="1"/>
  <c r="D776" i="48"/>
  <c r="D776" i="49" s="1"/>
  <c r="F776" s="1"/>
  <c r="I776" s="1"/>
  <c r="H775" i="48"/>
  <c r="H775" i="49" s="1"/>
  <c r="G775" i="48"/>
  <c r="G775" i="49" s="1"/>
  <c r="F775" i="48"/>
  <c r="I775" s="1"/>
  <c r="E775"/>
  <c r="E775" i="49" s="1"/>
  <c r="D775" i="48"/>
  <c r="D775" i="49" s="1"/>
  <c r="F775" s="1"/>
  <c r="I775" s="1"/>
  <c r="H774" i="48"/>
  <c r="H774" i="49" s="1"/>
  <c r="G774" i="48"/>
  <c r="G774" i="49" s="1"/>
  <c r="F774" i="48"/>
  <c r="I774" s="1"/>
  <c r="E774"/>
  <c r="E774" i="49" s="1"/>
  <c r="D774" i="48"/>
  <c r="D774" i="49" s="1"/>
  <c r="F774" s="1"/>
  <c r="I774" s="1"/>
  <c r="H773" i="48"/>
  <c r="H773" i="49" s="1"/>
  <c r="G773" i="48"/>
  <c r="G773" i="49" s="1"/>
  <c r="F773" i="48"/>
  <c r="I773" s="1"/>
  <c r="E773"/>
  <c r="E773" i="49" s="1"/>
  <c r="D773" i="48"/>
  <c r="D773" i="49" s="1"/>
  <c r="H772" i="48"/>
  <c r="H772" i="49" s="1"/>
  <c r="G772" i="48"/>
  <c r="G772" i="49" s="1"/>
  <c r="F772" i="48"/>
  <c r="E772"/>
  <c r="E772" i="49" s="1"/>
  <c r="D772" i="48"/>
  <c r="D772" i="49" s="1"/>
  <c r="F772" s="1"/>
  <c r="I772" s="1"/>
  <c r="H771" i="48"/>
  <c r="H771" i="49" s="1"/>
  <c r="G771" i="48"/>
  <c r="G771" i="49" s="1"/>
  <c r="F771" i="48"/>
  <c r="I771" s="1"/>
  <c r="E771"/>
  <c r="E771" i="49" s="1"/>
  <c r="D771" i="48"/>
  <c r="D771" i="49" s="1"/>
  <c r="F771" s="1"/>
  <c r="I771" s="1"/>
  <c r="H770" i="48"/>
  <c r="H770" i="49" s="1"/>
  <c r="G770" i="48"/>
  <c r="G770" i="49" s="1"/>
  <c r="F770" i="48"/>
  <c r="I770" s="1"/>
  <c r="E770"/>
  <c r="E770" i="49" s="1"/>
  <c r="D770" i="48"/>
  <c r="D770" i="49" s="1"/>
  <c r="F770" s="1"/>
  <c r="I770" s="1"/>
  <c r="H769" i="48"/>
  <c r="H769" i="49" s="1"/>
  <c r="G769" i="48"/>
  <c r="G769" i="49" s="1"/>
  <c r="F769" i="48"/>
  <c r="I769" s="1"/>
  <c r="E769"/>
  <c r="E769" i="49" s="1"/>
  <c r="D769" i="48"/>
  <c r="D769" i="49" s="1"/>
  <c r="H768" i="48"/>
  <c r="H768" i="49" s="1"/>
  <c r="G768" i="48"/>
  <c r="G768" i="49" s="1"/>
  <c r="F768" i="48"/>
  <c r="E768"/>
  <c r="E768" i="49" s="1"/>
  <c r="D768" i="48"/>
  <c r="D768" i="49" s="1"/>
  <c r="F768" s="1"/>
  <c r="I768" s="1"/>
  <c r="H767" i="48"/>
  <c r="H767" i="49" s="1"/>
  <c r="G767" i="48"/>
  <c r="G767" i="49" s="1"/>
  <c r="F767" i="48"/>
  <c r="E767"/>
  <c r="E767" i="49" s="1"/>
  <c r="D767" i="48"/>
  <c r="D767" i="49" s="1"/>
  <c r="H766" i="48"/>
  <c r="H766" i="49" s="1"/>
  <c r="G766" i="48"/>
  <c r="G766" i="49" s="1"/>
  <c r="F766" i="48"/>
  <c r="I766" s="1"/>
  <c r="E766"/>
  <c r="E766" i="49" s="1"/>
  <c r="D766" i="48"/>
  <c r="D766" i="49" s="1"/>
  <c r="F766" s="1"/>
  <c r="I766" s="1"/>
  <c r="H763" i="48"/>
  <c r="H763" i="49" s="1"/>
  <c r="G763" i="48"/>
  <c r="G763" i="49" s="1"/>
  <c r="F763" i="48"/>
  <c r="I763" s="1"/>
  <c r="E763"/>
  <c r="E763" i="49" s="1"/>
  <c r="D763" i="48"/>
  <c r="D763" i="49" s="1"/>
  <c r="F763" s="1"/>
  <c r="I763" s="1"/>
  <c r="H762" i="48"/>
  <c r="H762" i="49" s="1"/>
  <c r="G762" i="48"/>
  <c r="G762" i="49" s="1"/>
  <c r="F762" i="48"/>
  <c r="E762"/>
  <c r="E762" i="49" s="1"/>
  <c r="D762" i="48"/>
  <c r="D762" i="49" s="1"/>
  <c r="F762" s="1"/>
  <c r="I762" s="1"/>
  <c r="H761" i="48"/>
  <c r="H761" i="49" s="1"/>
  <c r="G761" i="48"/>
  <c r="G761" i="49" s="1"/>
  <c r="F761" i="48"/>
  <c r="E761"/>
  <c r="E761" i="49" s="1"/>
  <c r="D761" i="48"/>
  <c r="D761" i="49" s="1"/>
  <c r="F761" s="1"/>
  <c r="I761" s="1"/>
  <c r="H760" i="48"/>
  <c r="H760" i="49" s="1"/>
  <c r="G760" i="48"/>
  <c r="G760" i="49" s="1"/>
  <c r="F760" i="48"/>
  <c r="I760" s="1"/>
  <c r="E760"/>
  <c r="E760" i="49" s="1"/>
  <c r="D760" i="48"/>
  <c r="D760" i="49" s="1"/>
  <c r="F760" s="1"/>
  <c r="I760" s="1"/>
  <c r="H759" i="48"/>
  <c r="H759" i="49" s="1"/>
  <c r="G759" i="48"/>
  <c r="G759" i="49" s="1"/>
  <c r="F759" i="48"/>
  <c r="I759" s="1"/>
  <c r="E759"/>
  <c r="E759" i="49" s="1"/>
  <c r="D759" i="48"/>
  <c r="D759" i="49" s="1"/>
  <c r="H758" i="48"/>
  <c r="H758" i="49" s="1"/>
  <c r="G758" i="48"/>
  <c r="G758" i="49" s="1"/>
  <c r="F758" i="48"/>
  <c r="E758"/>
  <c r="E758" i="49" s="1"/>
  <c r="D758" i="48"/>
  <c r="D758" i="49" s="1"/>
  <c r="F758" s="1"/>
  <c r="I758" s="1"/>
  <c r="H757" i="48"/>
  <c r="H757" i="49" s="1"/>
  <c r="G757" i="48"/>
  <c r="G757" i="49" s="1"/>
  <c r="F757" i="48"/>
  <c r="E757"/>
  <c r="E757" i="49" s="1"/>
  <c r="D757" i="48"/>
  <c r="D757" i="49" s="1"/>
  <c r="H756" i="48"/>
  <c r="H756" i="49" s="1"/>
  <c r="G756" i="48"/>
  <c r="G756" i="49" s="1"/>
  <c r="F756" i="48"/>
  <c r="I756" s="1"/>
  <c r="E756"/>
  <c r="E756" i="49" s="1"/>
  <c r="D756" i="48"/>
  <c r="D756" i="49" s="1"/>
  <c r="F756" s="1"/>
  <c r="I756" s="1"/>
  <c r="H755" i="48"/>
  <c r="H755" i="49" s="1"/>
  <c r="G755" i="48"/>
  <c r="G755" i="49" s="1"/>
  <c r="F755" i="48"/>
  <c r="I755" s="1"/>
  <c r="E755"/>
  <c r="E755" i="49" s="1"/>
  <c r="D755" i="48"/>
  <c r="D755" i="49" s="1"/>
  <c r="H753" i="48"/>
  <c r="H753" i="49" s="1"/>
  <c r="G753" i="48"/>
  <c r="G753" i="49" s="1"/>
  <c r="F753" i="48"/>
  <c r="E753"/>
  <c r="E753" i="49" s="1"/>
  <c r="D753" i="48"/>
  <c r="D753" i="49" s="1"/>
  <c r="F753" s="1"/>
  <c r="I753" s="1"/>
  <c r="H752" i="48"/>
  <c r="H752" i="49" s="1"/>
  <c r="G752" i="48"/>
  <c r="G752" i="49" s="1"/>
  <c r="F752" i="48"/>
  <c r="E752"/>
  <c r="E752" i="49" s="1"/>
  <c r="D752" i="48"/>
  <c r="D752" i="49" s="1"/>
  <c r="H751" i="48"/>
  <c r="H751" i="49" s="1"/>
  <c r="G751" i="48"/>
  <c r="G751" i="49" s="1"/>
  <c r="F751" i="48"/>
  <c r="I751" s="1"/>
  <c r="E751"/>
  <c r="E751" i="49" s="1"/>
  <c r="D751" i="48"/>
  <c r="D751" i="49" s="1"/>
  <c r="F751" s="1"/>
  <c r="I751" s="1"/>
  <c r="H750" i="48"/>
  <c r="H750" i="49" s="1"/>
  <c r="G750" i="48"/>
  <c r="G750" i="49" s="1"/>
  <c r="F750" i="48"/>
  <c r="I750" s="1"/>
  <c r="E750"/>
  <c r="E750" i="49" s="1"/>
  <c r="D750" i="48"/>
  <c r="D750" i="49" s="1"/>
  <c r="H749" i="48"/>
  <c r="H749" i="49" s="1"/>
  <c r="G749" i="48"/>
  <c r="G749" i="49" s="1"/>
  <c r="F749" i="48"/>
  <c r="E749"/>
  <c r="E749" i="49" s="1"/>
  <c r="D749" i="48"/>
  <c r="D749" i="49" s="1"/>
  <c r="F749" s="1"/>
  <c r="I749" s="1"/>
  <c r="H748" i="48"/>
  <c r="H748" i="49" s="1"/>
  <c r="G748" i="48"/>
  <c r="G748" i="49" s="1"/>
  <c r="F748" i="48"/>
  <c r="E748"/>
  <c r="E748" i="49" s="1"/>
  <c r="D748" i="48"/>
  <c r="D748" i="49" s="1"/>
  <c r="H747" i="48"/>
  <c r="H747" i="49" s="1"/>
  <c r="G747" i="48"/>
  <c r="G747" i="49" s="1"/>
  <c r="F747" i="48"/>
  <c r="I747" s="1"/>
  <c r="E747"/>
  <c r="E747" i="49" s="1"/>
  <c r="D747" i="48"/>
  <c r="D747" i="49" s="1"/>
  <c r="F747" s="1"/>
  <c r="I747" s="1"/>
  <c r="H746" i="48"/>
  <c r="H746" i="49" s="1"/>
  <c r="G746" i="48"/>
  <c r="G746" i="49" s="1"/>
  <c r="F746" i="48"/>
  <c r="I746" s="1"/>
  <c r="E746"/>
  <c r="E746" i="49" s="1"/>
  <c r="D746" i="48"/>
  <c r="D746" i="49" s="1"/>
  <c r="H743" i="48"/>
  <c r="H743" i="49" s="1"/>
  <c r="G743" i="48"/>
  <c r="G743" i="49" s="1"/>
  <c r="F743" i="48"/>
  <c r="E743"/>
  <c r="E743" i="49" s="1"/>
  <c r="D743" i="48"/>
  <c r="D743" i="49" s="1"/>
  <c r="F743" s="1"/>
  <c r="I743" s="1"/>
  <c r="H742" i="48"/>
  <c r="H742" i="49" s="1"/>
  <c r="G742" i="48"/>
  <c r="G742" i="49" s="1"/>
  <c r="F742" i="48"/>
  <c r="E742"/>
  <c r="E742" i="49" s="1"/>
  <c r="D742" i="48"/>
  <c r="D742" i="49" s="1"/>
  <c r="F742" s="1"/>
  <c r="I742" s="1"/>
  <c r="H741" i="48"/>
  <c r="H741" i="49" s="1"/>
  <c r="G741" i="48"/>
  <c r="G741" i="49" s="1"/>
  <c r="F741" i="48"/>
  <c r="E741"/>
  <c r="E741" i="49" s="1"/>
  <c r="D741" i="48"/>
  <c r="D741" i="49" s="1"/>
  <c r="F741" s="1"/>
  <c r="I741" s="1"/>
  <c r="H740" i="48"/>
  <c r="H740" i="49" s="1"/>
  <c r="G740" i="48"/>
  <c r="G740" i="49" s="1"/>
  <c r="F740" i="48"/>
  <c r="I740" s="1"/>
  <c r="E740"/>
  <c r="E740" i="49" s="1"/>
  <c r="D740" i="48"/>
  <c r="D740" i="49" s="1"/>
  <c r="H739" i="48"/>
  <c r="H739" i="49" s="1"/>
  <c r="G739" i="48"/>
  <c r="G739" i="49" s="1"/>
  <c r="F739" i="48"/>
  <c r="E739"/>
  <c r="E739" i="49" s="1"/>
  <c r="D739" i="48"/>
  <c r="D739" i="49" s="1"/>
  <c r="F739" s="1"/>
  <c r="I739" s="1"/>
  <c r="H738" i="48"/>
  <c r="H738" i="49" s="1"/>
  <c r="G738" i="48"/>
  <c r="G738" i="49" s="1"/>
  <c r="F738" i="48"/>
  <c r="E738"/>
  <c r="E738" i="49" s="1"/>
  <c r="D738" i="48"/>
  <c r="D738" i="49" s="1"/>
  <c r="H737" i="48"/>
  <c r="H737" i="49" s="1"/>
  <c r="G737" i="48"/>
  <c r="G737" i="49" s="1"/>
  <c r="F737" i="48"/>
  <c r="I737" s="1"/>
  <c r="E737"/>
  <c r="E737" i="49" s="1"/>
  <c r="D737" i="48"/>
  <c r="D737" i="49" s="1"/>
  <c r="F737" s="1"/>
  <c r="I737" s="1"/>
  <c r="H736" i="48"/>
  <c r="H736" i="49" s="1"/>
  <c r="G736" i="48"/>
  <c r="G736" i="49" s="1"/>
  <c r="F736" i="48"/>
  <c r="I736" s="1"/>
  <c r="E736"/>
  <c r="E736" i="49" s="1"/>
  <c r="D736" i="48"/>
  <c r="D736" i="49" s="1"/>
  <c r="F736" s="1"/>
  <c r="I736" s="1"/>
  <c r="H735" i="48"/>
  <c r="H735" i="49" s="1"/>
  <c r="G735" i="48"/>
  <c r="G735" i="49" s="1"/>
  <c r="F735" i="48"/>
  <c r="E735"/>
  <c r="E735" i="49" s="1"/>
  <c r="D735" i="48"/>
  <c r="D735" i="49" s="1"/>
  <c r="H733" i="48"/>
  <c r="H733" i="49" s="1"/>
  <c r="G733" i="48"/>
  <c r="G733" i="49" s="1"/>
  <c r="F733" i="48"/>
  <c r="E733"/>
  <c r="E733" i="49" s="1"/>
  <c r="D733" i="48"/>
  <c r="D733" i="49" s="1"/>
  <c r="F733" s="1"/>
  <c r="I733" s="1"/>
  <c r="H732" i="48"/>
  <c r="H732" i="49" s="1"/>
  <c r="G732" i="48"/>
  <c r="G732" i="49" s="1"/>
  <c r="F732" i="48"/>
  <c r="I732" s="1"/>
  <c r="E732"/>
  <c r="E732" i="49" s="1"/>
  <c r="D732" i="48"/>
  <c r="D732" i="49" s="1"/>
  <c r="F732" s="1"/>
  <c r="I732" s="1"/>
  <c r="H731" i="48"/>
  <c r="H731" i="49" s="1"/>
  <c r="G731" i="48"/>
  <c r="G731" i="49" s="1"/>
  <c r="F731" i="48"/>
  <c r="I731" s="1"/>
  <c r="E731"/>
  <c r="E731" i="49" s="1"/>
  <c r="D731" i="48"/>
  <c r="D731" i="49" s="1"/>
  <c r="H730" i="48"/>
  <c r="H730" i="49" s="1"/>
  <c r="G730" i="48"/>
  <c r="G730" i="49" s="1"/>
  <c r="F730" i="48"/>
  <c r="E730"/>
  <c r="E730" i="49" s="1"/>
  <c r="D730" i="48"/>
  <c r="D730" i="49" s="1"/>
  <c r="F730" s="1"/>
  <c r="I730" s="1"/>
  <c r="H729" i="48"/>
  <c r="H729" i="49" s="1"/>
  <c r="G729" i="48"/>
  <c r="G729" i="49" s="1"/>
  <c r="F729" i="48"/>
  <c r="E729"/>
  <c r="E729" i="49" s="1"/>
  <c r="D729" i="48"/>
  <c r="D729" i="49" s="1"/>
  <c r="F729" s="1"/>
  <c r="I729" s="1"/>
  <c r="H728" i="48"/>
  <c r="H728" i="49" s="1"/>
  <c r="G728" i="48"/>
  <c r="G728" i="49" s="1"/>
  <c r="F728" i="48"/>
  <c r="I728" s="1"/>
  <c r="E728"/>
  <c r="E728" i="49" s="1"/>
  <c r="D728" i="48"/>
  <c r="D728" i="49" s="1"/>
  <c r="F728" s="1"/>
  <c r="I728" s="1"/>
  <c r="H727" i="48"/>
  <c r="H727" i="49" s="1"/>
  <c r="G727" i="48"/>
  <c r="G727" i="49" s="1"/>
  <c r="F727" i="48"/>
  <c r="I727" s="1"/>
  <c r="E727"/>
  <c r="E727" i="49" s="1"/>
  <c r="D727" i="48"/>
  <c r="D727" i="49" s="1"/>
  <c r="H726" i="48"/>
  <c r="H726" i="49" s="1"/>
  <c r="G726" i="48"/>
  <c r="G726" i="49" s="1"/>
  <c r="F726" i="48"/>
  <c r="E726"/>
  <c r="E726" i="49" s="1"/>
  <c r="D726" i="48"/>
  <c r="D726" i="49" s="1"/>
  <c r="F726" s="1"/>
  <c r="I726" s="1"/>
  <c r="H723" i="48"/>
  <c r="H723" i="49" s="1"/>
  <c r="G723" i="48"/>
  <c r="G723" i="49" s="1"/>
  <c r="F723" i="48"/>
  <c r="E723"/>
  <c r="E723" i="49" s="1"/>
  <c r="D723" i="48"/>
  <c r="D723" i="49" s="1"/>
  <c r="H722" i="48"/>
  <c r="H722" i="49" s="1"/>
  <c r="G722" i="48"/>
  <c r="G722" i="49" s="1"/>
  <c r="F722" i="48"/>
  <c r="I722" s="1"/>
  <c r="E722"/>
  <c r="E722" i="49" s="1"/>
  <c r="D722" i="48"/>
  <c r="D722" i="49" s="1"/>
  <c r="F722" s="1"/>
  <c r="I722" s="1"/>
  <c r="H721" i="48"/>
  <c r="H721" i="49" s="1"/>
  <c r="G721" i="48"/>
  <c r="G721" i="49" s="1"/>
  <c r="E721" i="48"/>
  <c r="E721" i="49" s="1"/>
  <c r="D721" i="48"/>
  <c r="D721" i="49" s="1"/>
  <c r="H720" i="48"/>
  <c r="H720" i="49" s="1"/>
  <c r="G720" i="48"/>
  <c r="G720" i="49" s="1"/>
  <c r="F720" i="48"/>
  <c r="E720"/>
  <c r="E720" i="49" s="1"/>
  <c r="D720" i="48"/>
  <c r="D720" i="49" s="1"/>
  <c r="F720" s="1"/>
  <c r="I720" s="1"/>
  <c r="H719" i="48"/>
  <c r="H719" i="49" s="1"/>
  <c r="G719" i="48"/>
  <c r="G719" i="49" s="1"/>
  <c r="E719" i="48"/>
  <c r="E719" i="49" s="1"/>
  <c r="D719" i="48"/>
  <c r="D719" i="49" s="1"/>
  <c r="H718" i="48"/>
  <c r="H718" i="49" s="1"/>
  <c r="G718" i="48"/>
  <c r="G718" i="49" s="1"/>
  <c r="E718" i="48"/>
  <c r="E718" i="49" s="1"/>
  <c r="D718" i="48"/>
  <c r="D718" i="49" s="1"/>
  <c r="F718" s="1"/>
  <c r="I718" s="1"/>
  <c r="H717" i="48"/>
  <c r="H717" i="49" s="1"/>
  <c r="G717" i="48"/>
  <c r="G717" i="49" s="1"/>
  <c r="E717" i="48"/>
  <c r="E717" i="49" s="1"/>
  <c r="D717" i="48"/>
  <c r="D717" i="49" s="1"/>
  <c r="F717" s="1"/>
  <c r="I717" s="1"/>
  <c r="H716" i="48"/>
  <c r="H716" i="49" s="1"/>
  <c r="G716" i="48"/>
  <c r="G716" i="49" s="1"/>
  <c r="E716" i="48"/>
  <c r="E716" i="49" s="1"/>
  <c r="D716" i="48"/>
  <c r="D716" i="49" s="1"/>
  <c r="F716" s="1"/>
  <c r="I716" s="1"/>
  <c r="H715" i="48"/>
  <c r="H715" i="49" s="1"/>
  <c r="G715" i="48"/>
  <c r="G715" i="49" s="1"/>
  <c r="E715" i="48"/>
  <c r="E715" i="49" s="1"/>
  <c r="D715" i="48"/>
  <c r="D715" i="49" s="1"/>
  <c r="H713" i="48"/>
  <c r="H713" i="49" s="1"/>
  <c r="G713" i="48"/>
  <c r="G713" i="49" s="1"/>
  <c r="F713" i="48"/>
  <c r="I713" s="1"/>
  <c r="E713"/>
  <c r="E713" i="49" s="1"/>
  <c r="D713" i="48"/>
  <c r="D713" i="49" s="1"/>
  <c r="F713" s="1"/>
  <c r="I713" s="1"/>
  <c r="H712" i="48"/>
  <c r="H712" i="49" s="1"/>
  <c r="G712" i="48"/>
  <c r="G712" i="49" s="1"/>
  <c r="E712" i="48"/>
  <c r="E712" i="49" s="1"/>
  <c r="D712" i="48"/>
  <c r="D712" i="49" s="1"/>
  <c r="H711" i="48"/>
  <c r="H711" i="49" s="1"/>
  <c r="G711" i="48"/>
  <c r="G711" i="49" s="1"/>
  <c r="E711" i="48"/>
  <c r="E711" i="49" s="1"/>
  <c r="D711" i="48"/>
  <c r="D711" i="49" s="1"/>
  <c r="F711" s="1"/>
  <c r="I711" s="1"/>
  <c r="H710" i="48"/>
  <c r="H710" i="49" s="1"/>
  <c r="G710" i="48"/>
  <c r="G710" i="49" s="1"/>
  <c r="E710" i="48"/>
  <c r="E710" i="49" s="1"/>
  <c r="D710" i="48"/>
  <c r="D710" i="49" s="1"/>
  <c r="F710" s="1"/>
  <c r="I710" s="1"/>
  <c r="H709" i="48"/>
  <c r="H709" i="49" s="1"/>
  <c r="G709" i="48"/>
  <c r="G709" i="49" s="1"/>
  <c r="E709" i="48"/>
  <c r="E709" i="49" s="1"/>
  <c r="D709" i="48"/>
  <c r="D709" i="49" s="1"/>
  <c r="H708" i="48"/>
  <c r="H708" i="49" s="1"/>
  <c r="G708" i="48"/>
  <c r="G708" i="49" s="1"/>
  <c r="E708" i="48"/>
  <c r="E708" i="49" s="1"/>
  <c r="D708" i="48"/>
  <c r="D708" i="49" s="1"/>
  <c r="F708" s="1"/>
  <c r="H707" i="48"/>
  <c r="H707" i="49" s="1"/>
  <c r="G707" i="48"/>
  <c r="G707" i="49" s="1"/>
  <c r="E707" i="48"/>
  <c r="E707" i="49" s="1"/>
  <c r="D707" i="48"/>
  <c r="D707" i="49" s="1"/>
  <c r="H706" i="48"/>
  <c r="H706" i="49" s="1"/>
  <c r="G706" i="48"/>
  <c r="G706" i="49" s="1"/>
  <c r="E706" i="48"/>
  <c r="E706" i="49" s="1"/>
  <c r="D706" i="48"/>
  <c r="D706" i="49" s="1"/>
  <c r="F706" s="1"/>
  <c r="H705" i="48"/>
  <c r="H705" i="49" s="1"/>
  <c r="G705" i="48"/>
  <c r="G705" i="49" s="1"/>
  <c r="E705" i="48"/>
  <c r="E705" i="49" s="1"/>
  <c r="D705" i="48"/>
  <c r="D705" i="49" s="1"/>
  <c r="H704" i="48"/>
  <c r="H704" i="49" s="1"/>
  <c r="G704" i="48"/>
  <c r="G704" i="49" s="1"/>
  <c r="E704" i="48"/>
  <c r="E704" i="49" s="1"/>
  <c r="D704" i="48"/>
  <c r="D704" i="49" s="1"/>
  <c r="F704" s="1"/>
  <c r="H701" i="48"/>
  <c r="H701" i="49" s="1"/>
  <c r="G701" i="48"/>
  <c r="G701" i="49" s="1"/>
  <c r="F701" i="48"/>
  <c r="I701" s="1"/>
  <c r="E701"/>
  <c r="E701" i="49" s="1"/>
  <c r="D701" i="48"/>
  <c r="D701" i="49" s="1"/>
  <c r="H700" i="48"/>
  <c r="H700" i="49" s="1"/>
  <c r="G700" i="48"/>
  <c r="G700" i="49" s="1"/>
  <c r="F700" i="48"/>
  <c r="I700" s="1"/>
  <c r="E700"/>
  <c r="E700" i="49" s="1"/>
  <c r="D700" i="48"/>
  <c r="D700" i="49" s="1"/>
  <c r="F700" s="1"/>
  <c r="H699" i="48"/>
  <c r="H699" i="49" s="1"/>
  <c r="G699" i="48"/>
  <c r="G699" i="49" s="1"/>
  <c r="F699" i="48"/>
  <c r="I699" s="1"/>
  <c r="E699"/>
  <c r="E699" i="49" s="1"/>
  <c r="D699" i="48"/>
  <c r="D699" i="49" s="1"/>
  <c r="H698" i="48"/>
  <c r="H698" i="49" s="1"/>
  <c r="G698" i="48"/>
  <c r="G698" i="49" s="1"/>
  <c r="F698" i="48"/>
  <c r="I698" s="1"/>
  <c r="E698"/>
  <c r="E698" i="49" s="1"/>
  <c r="D698" i="48"/>
  <c r="D698" i="49" s="1"/>
  <c r="F698" s="1"/>
  <c r="H697" i="48"/>
  <c r="H697" i="49" s="1"/>
  <c r="G697" i="48"/>
  <c r="G697" i="49" s="1"/>
  <c r="F697" i="48"/>
  <c r="I697" s="1"/>
  <c r="E697"/>
  <c r="E697" i="49" s="1"/>
  <c r="D697" i="48"/>
  <c r="D697" i="49" s="1"/>
  <c r="H696" i="48"/>
  <c r="H696" i="49" s="1"/>
  <c r="G696" i="48"/>
  <c r="G696" i="49" s="1"/>
  <c r="F696" i="48"/>
  <c r="I696" s="1"/>
  <c r="E696"/>
  <c r="E696" i="49" s="1"/>
  <c r="D696" i="48"/>
  <c r="D696" i="49" s="1"/>
  <c r="F696" s="1"/>
  <c r="H695" i="48"/>
  <c r="H695" i="49" s="1"/>
  <c r="G695" i="48"/>
  <c r="G695" i="49" s="1"/>
  <c r="F695" i="48"/>
  <c r="I695" s="1"/>
  <c r="E695"/>
  <c r="E695" i="49" s="1"/>
  <c r="D695" i="48"/>
  <c r="D695" i="49" s="1"/>
  <c r="H694" i="48"/>
  <c r="H694" i="49" s="1"/>
  <c r="G694" i="48"/>
  <c r="G694" i="49" s="1"/>
  <c r="F694" i="48"/>
  <c r="I694" s="1"/>
  <c r="E694"/>
  <c r="E694" i="49" s="1"/>
  <c r="D694" i="48"/>
  <c r="D694" i="49" s="1"/>
  <c r="F694" s="1"/>
  <c r="H693" i="48"/>
  <c r="H693" i="49" s="1"/>
  <c r="G693" i="48"/>
  <c r="G693" i="49" s="1"/>
  <c r="F693" i="48"/>
  <c r="I693" s="1"/>
  <c r="E693"/>
  <c r="E693" i="49" s="1"/>
  <c r="D693" i="48"/>
  <c r="D693" i="49" s="1"/>
  <c r="H692" i="48"/>
  <c r="H692" i="49" s="1"/>
  <c r="G692" i="48"/>
  <c r="G692" i="49" s="1"/>
  <c r="F692" i="48"/>
  <c r="I692" s="1"/>
  <c r="E692"/>
  <c r="E692" i="49" s="1"/>
  <c r="D692" i="48"/>
  <c r="D692" i="49" s="1"/>
  <c r="F692" s="1"/>
  <c r="H690" i="48"/>
  <c r="H690" i="49" s="1"/>
  <c r="G690" i="48"/>
  <c r="G690" i="49" s="1"/>
  <c r="F690" i="48"/>
  <c r="I690" s="1"/>
  <c r="E690"/>
  <c r="E690" i="49" s="1"/>
  <c r="D690" i="48"/>
  <c r="D690" i="49" s="1"/>
  <c r="H689" i="48"/>
  <c r="H689" i="49" s="1"/>
  <c r="G689" i="48"/>
  <c r="G689" i="49" s="1"/>
  <c r="F689" i="48"/>
  <c r="I689" s="1"/>
  <c r="E689"/>
  <c r="E689" i="49" s="1"/>
  <c r="D689" i="48"/>
  <c r="D689" i="49" s="1"/>
  <c r="F689" s="1"/>
  <c r="H688" i="48"/>
  <c r="H688" i="49" s="1"/>
  <c r="G688" i="48"/>
  <c r="G688" i="49" s="1"/>
  <c r="F688" i="48"/>
  <c r="I688" s="1"/>
  <c r="E688"/>
  <c r="E688" i="49" s="1"/>
  <c r="D688" i="48"/>
  <c r="D688" i="49" s="1"/>
  <c r="H687" i="48"/>
  <c r="H687" i="49" s="1"/>
  <c r="G687" i="48"/>
  <c r="G687" i="49" s="1"/>
  <c r="F687" i="48"/>
  <c r="I687" s="1"/>
  <c r="E687"/>
  <c r="E687" i="49" s="1"/>
  <c r="D687" i="48"/>
  <c r="D687" i="49" s="1"/>
  <c r="F687" s="1"/>
  <c r="H686" i="48"/>
  <c r="H686" i="49" s="1"/>
  <c r="G686" i="48"/>
  <c r="G686" i="49" s="1"/>
  <c r="F686" i="48"/>
  <c r="I686" s="1"/>
  <c r="E686"/>
  <c r="E686" i="49" s="1"/>
  <c r="D686" i="48"/>
  <c r="D686" i="49" s="1"/>
  <c r="H685" i="48"/>
  <c r="H685" i="49" s="1"/>
  <c r="G685" i="48"/>
  <c r="G685" i="49" s="1"/>
  <c r="F685" i="48"/>
  <c r="I685" s="1"/>
  <c r="E685"/>
  <c r="E685" i="49" s="1"/>
  <c r="D685" i="48"/>
  <c r="D685" i="49" s="1"/>
  <c r="F685" s="1"/>
  <c r="H684" i="48"/>
  <c r="H684" i="49" s="1"/>
  <c r="G684" i="48"/>
  <c r="G684" i="49" s="1"/>
  <c r="F684" i="48"/>
  <c r="I684" s="1"/>
  <c r="E684"/>
  <c r="E684" i="49" s="1"/>
  <c r="D684" i="48"/>
  <c r="D684" i="49" s="1"/>
  <c r="H683" i="48"/>
  <c r="H683" i="49" s="1"/>
  <c r="G683" i="48"/>
  <c r="G683" i="49" s="1"/>
  <c r="F683" i="48"/>
  <c r="I683" s="1"/>
  <c r="E683"/>
  <c r="E683" i="49" s="1"/>
  <c r="D683" i="48"/>
  <c r="D683" i="49" s="1"/>
  <c r="F683" s="1"/>
  <c r="I683" s="1"/>
  <c r="H682" i="48"/>
  <c r="H682" i="49" s="1"/>
  <c r="G682" i="48"/>
  <c r="G682" i="49" s="1"/>
  <c r="F682" i="48"/>
  <c r="I682" s="1"/>
  <c r="E682"/>
  <c r="E682" i="49" s="1"/>
  <c r="D682" i="48"/>
  <c r="D682" i="49" s="1"/>
  <c r="F682" s="1"/>
  <c r="I682" s="1"/>
  <c r="H681" i="48"/>
  <c r="H681" i="49" s="1"/>
  <c r="G681" i="48"/>
  <c r="G681" i="49" s="1"/>
  <c r="F681" i="48"/>
  <c r="I681" s="1"/>
  <c r="E681"/>
  <c r="E681" i="49" s="1"/>
  <c r="D681" i="48"/>
  <c r="D681" i="49" s="1"/>
  <c r="F681" s="1"/>
  <c r="H678" i="48"/>
  <c r="H678" i="49" s="1"/>
  <c r="G678" i="48"/>
  <c r="G678" i="49" s="1"/>
  <c r="F678" i="48"/>
  <c r="I678" s="1"/>
  <c r="E678"/>
  <c r="E678" i="49" s="1"/>
  <c r="D678" i="48"/>
  <c r="D678" i="49" s="1"/>
  <c r="H677" i="48"/>
  <c r="H677" i="49" s="1"/>
  <c r="G677" i="48"/>
  <c r="G677" i="49" s="1"/>
  <c r="F677" i="48"/>
  <c r="I677" s="1"/>
  <c r="E677"/>
  <c r="E677" i="49" s="1"/>
  <c r="D677" i="48"/>
  <c r="D677" i="49" s="1"/>
  <c r="F677" s="1"/>
  <c r="H676" i="48"/>
  <c r="H676" i="49" s="1"/>
  <c r="G676" i="48"/>
  <c r="G676" i="49" s="1"/>
  <c r="F676" i="48"/>
  <c r="I676" s="1"/>
  <c r="E676"/>
  <c r="E676" i="49" s="1"/>
  <c r="D676" i="48"/>
  <c r="D676" i="49" s="1"/>
  <c r="H675" i="48"/>
  <c r="H675" i="49" s="1"/>
  <c r="G675" i="48"/>
  <c r="G675" i="49" s="1"/>
  <c r="F675" i="48"/>
  <c r="I675" s="1"/>
  <c r="E675"/>
  <c r="E675" i="49" s="1"/>
  <c r="D675" i="48"/>
  <c r="D675" i="49" s="1"/>
  <c r="F675" s="1"/>
  <c r="H674" i="48"/>
  <c r="H674" i="49" s="1"/>
  <c r="G674" i="48"/>
  <c r="G674" i="49" s="1"/>
  <c r="F674" i="48"/>
  <c r="I674" s="1"/>
  <c r="E674"/>
  <c r="E674" i="49" s="1"/>
  <c r="D674" i="48"/>
  <c r="D674" i="49" s="1"/>
  <c r="H673" i="48"/>
  <c r="H673" i="49" s="1"/>
  <c r="G673" i="48"/>
  <c r="G673" i="49" s="1"/>
  <c r="F673" i="48"/>
  <c r="I673" s="1"/>
  <c r="E673"/>
  <c r="E673" i="49" s="1"/>
  <c r="D673" i="48"/>
  <c r="D673" i="49" s="1"/>
  <c r="F673" s="1"/>
  <c r="I673" s="1"/>
  <c r="H672" i="48"/>
  <c r="H672" i="49" s="1"/>
  <c r="G672" i="48"/>
  <c r="G672" i="49" s="1"/>
  <c r="F672" i="48"/>
  <c r="I672" s="1"/>
  <c r="E672"/>
  <c r="E672" i="49" s="1"/>
  <c r="D672" i="48"/>
  <c r="D672" i="49" s="1"/>
  <c r="F672" s="1"/>
  <c r="I672" s="1"/>
  <c r="H671" i="48"/>
  <c r="H671" i="49" s="1"/>
  <c r="G671" i="48"/>
  <c r="G671" i="49" s="1"/>
  <c r="F671" i="48"/>
  <c r="I671" s="1"/>
  <c r="E671"/>
  <c r="E671" i="49" s="1"/>
  <c r="D671" i="48"/>
  <c r="D671" i="49" s="1"/>
  <c r="F671" s="1"/>
  <c r="H670" i="48"/>
  <c r="H670" i="49" s="1"/>
  <c r="G670" i="48"/>
  <c r="G670" i="49" s="1"/>
  <c r="F670" i="48"/>
  <c r="I670" s="1"/>
  <c r="E670"/>
  <c r="E670" i="49" s="1"/>
  <c r="D670" i="48"/>
  <c r="D670" i="49" s="1"/>
  <c r="H669" i="48"/>
  <c r="H669" i="49" s="1"/>
  <c r="G669" i="48"/>
  <c r="G669" i="49" s="1"/>
  <c r="F669" i="48"/>
  <c r="I669" s="1"/>
  <c r="E669"/>
  <c r="E669" i="49" s="1"/>
  <c r="D669" i="48"/>
  <c r="D669" i="49" s="1"/>
  <c r="F669" s="1"/>
  <c r="H667" i="48"/>
  <c r="H667" i="49" s="1"/>
  <c r="G667" i="48"/>
  <c r="G667" i="49" s="1"/>
  <c r="F667" i="48"/>
  <c r="I667" s="1"/>
  <c r="E667"/>
  <c r="E667" i="49" s="1"/>
  <c r="D667" i="48"/>
  <c r="D667" i="49" s="1"/>
  <c r="H666" i="48"/>
  <c r="H666" i="49" s="1"/>
  <c r="G666" i="48"/>
  <c r="G666" i="49" s="1"/>
  <c r="F666" i="48"/>
  <c r="I666" s="1"/>
  <c r="E666"/>
  <c r="E666" i="49" s="1"/>
  <c r="D666" i="48"/>
  <c r="D666" i="49" s="1"/>
  <c r="F666" s="1"/>
  <c r="H665" i="48"/>
  <c r="H665" i="49" s="1"/>
  <c r="G665" i="48"/>
  <c r="G665" i="49" s="1"/>
  <c r="F665" i="48"/>
  <c r="I665" s="1"/>
  <c r="E665"/>
  <c r="E665" i="49" s="1"/>
  <c r="D665" i="48"/>
  <c r="D665" i="49" s="1"/>
  <c r="H664" i="48"/>
  <c r="H664" i="49" s="1"/>
  <c r="G664" i="48"/>
  <c r="G664" i="49" s="1"/>
  <c r="F664" i="48"/>
  <c r="I664" s="1"/>
  <c r="E664"/>
  <c r="E664" i="49" s="1"/>
  <c r="D664" i="48"/>
  <c r="D664" i="49" s="1"/>
  <c r="F664" s="1"/>
  <c r="I664" s="1"/>
  <c r="H663" i="48"/>
  <c r="H663" i="49" s="1"/>
  <c r="G663" i="48"/>
  <c r="G663" i="49" s="1"/>
  <c r="F663" i="48"/>
  <c r="I663" s="1"/>
  <c r="E663"/>
  <c r="E663" i="49" s="1"/>
  <c r="D663" i="48"/>
  <c r="D663" i="49" s="1"/>
  <c r="F663" s="1"/>
  <c r="I663" s="1"/>
  <c r="H662" i="48"/>
  <c r="H662" i="49" s="1"/>
  <c r="G662" i="48"/>
  <c r="G662" i="49" s="1"/>
  <c r="F662" i="48"/>
  <c r="I662" s="1"/>
  <c r="E662"/>
  <c r="E662" i="49" s="1"/>
  <c r="D662" i="48"/>
  <c r="D662" i="49" s="1"/>
  <c r="F662" s="1"/>
  <c r="H661" i="48"/>
  <c r="H661" i="49" s="1"/>
  <c r="G661" i="48"/>
  <c r="G661" i="49" s="1"/>
  <c r="F661" i="48"/>
  <c r="I661" s="1"/>
  <c r="E661"/>
  <c r="E661" i="49" s="1"/>
  <c r="D661" i="48"/>
  <c r="D661" i="49" s="1"/>
  <c r="H660" i="48"/>
  <c r="H660" i="49" s="1"/>
  <c r="G660" i="48"/>
  <c r="G660" i="49" s="1"/>
  <c r="F660" i="48"/>
  <c r="I660" s="1"/>
  <c r="E660"/>
  <c r="E660" i="49" s="1"/>
  <c r="D660" i="48"/>
  <c r="D660" i="49" s="1"/>
  <c r="H659" i="48"/>
  <c r="H659" i="49" s="1"/>
  <c r="G659" i="48"/>
  <c r="G659" i="49" s="1"/>
  <c r="F659" i="48"/>
  <c r="I659" s="1"/>
  <c r="E659"/>
  <c r="E659" i="49" s="1"/>
  <c r="F659" s="1"/>
  <c r="I659" s="1"/>
  <c r="D659" i="48"/>
  <c r="D659" i="49" s="1"/>
  <c r="H658" i="48"/>
  <c r="H658" i="49" s="1"/>
  <c r="G658" i="48"/>
  <c r="G658" i="49" s="1"/>
  <c r="F658" i="48"/>
  <c r="I658" s="1"/>
  <c r="E658"/>
  <c r="E658" i="49" s="1"/>
  <c r="D658" i="48"/>
  <c r="D658" i="49" s="1"/>
  <c r="H655" i="48"/>
  <c r="H655" i="49" s="1"/>
  <c r="G655" i="48"/>
  <c r="G655" i="49" s="1"/>
  <c r="F655" i="48"/>
  <c r="I655" s="1"/>
  <c r="E655"/>
  <c r="E655" i="49" s="1"/>
  <c r="D655" i="48"/>
  <c r="D655" i="49" s="1"/>
  <c r="F655" s="1"/>
  <c r="I655" s="1"/>
  <c r="H654" i="48"/>
  <c r="H654" i="49" s="1"/>
  <c r="G654" i="48"/>
  <c r="G654" i="49" s="1"/>
  <c r="F654" i="48"/>
  <c r="I654" s="1"/>
  <c r="E654"/>
  <c r="E654" i="49" s="1"/>
  <c r="D654" i="48"/>
  <c r="D654" i="49" s="1"/>
  <c r="F654" s="1"/>
  <c r="I654" s="1"/>
  <c r="H653" i="48"/>
  <c r="H653" i="49" s="1"/>
  <c r="G653" i="48"/>
  <c r="G653" i="49" s="1"/>
  <c r="F653" i="48"/>
  <c r="I653" s="1"/>
  <c r="E653"/>
  <c r="E653" i="49" s="1"/>
  <c r="D653" i="48"/>
  <c r="D653" i="49" s="1"/>
  <c r="H652" i="48"/>
  <c r="H652" i="49" s="1"/>
  <c r="G652" i="48"/>
  <c r="G652" i="49" s="1"/>
  <c r="F652" i="48"/>
  <c r="I652" s="1"/>
  <c r="E652"/>
  <c r="E652" i="49" s="1"/>
  <c r="D652" i="48"/>
  <c r="D652" i="49" s="1"/>
  <c r="F652" s="1"/>
  <c r="I652" s="1"/>
  <c r="H651" i="48"/>
  <c r="H651" i="49" s="1"/>
  <c r="G651" i="48"/>
  <c r="G651" i="49" s="1"/>
  <c r="F651" i="48"/>
  <c r="I651" s="1"/>
  <c r="E651"/>
  <c r="E651" i="49" s="1"/>
  <c r="D651" i="48"/>
  <c r="D651" i="49" s="1"/>
  <c r="H650" i="48"/>
  <c r="H650" i="49" s="1"/>
  <c r="G650" i="48"/>
  <c r="G650" i="49" s="1"/>
  <c r="F650" i="48"/>
  <c r="I650" s="1"/>
  <c r="E650"/>
  <c r="E650" i="49" s="1"/>
  <c r="D650" i="48"/>
  <c r="D650" i="49" s="1"/>
  <c r="H649" i="48"/>
  <c r="H649" i="49" s="1"/>
  <c r="G649" i="48"/>
  <c r="G649" i="49" s="1"/>
  <c r="F649" i="48"/>
  <c r="I649" s="1"/>
  <c r="E649"/>
  <c r="E649" i="49" s="1"/>
  <c r="D649" i="48"/>
  <c r="D649" i="49" s="1"/>
  <c r="H648" i="48"/>
  <c r="H648" i="49" s="1"/>
  <c r="G648" i="48"/>
  <c r="G648" i="49" s="1"/>
  <c r="F648" i="48"/>
  <c r="I648" s="1"/>
  <c r="E648"/>
  <c r="E648" i="49" s="1"/>
  <c r="D648" i="48"/>
  <c r="D648" i="49" s="1"/>
  <c r="H647" i="48"/>
  <c r="H647" i="49" s="1"/>
  <c r="G647" i="48"/>
  <c r="G647" i="49" s="1"/>
  <c r="F647" i="48"/>
  <c r="I647" s="1"/>
  <c r="E647"/>
  <c r="E647" i="49" s="1"/>
  <c r="D647" i="48"/>
  <c r="D647" i="49" s="1"/>
  <c r="F647" s="1"/>
  <c r="I647" s="1"/>
  <c r="H645" i="48"/>
  <c r="H645" i="49" s="1"/>
  <c r="G645" i="48"/>
  <c r="G645" i="49" s="1"/>
  <c r="F645" i="48"/>
  <c r="I645" s="1"/>
  <c r="E645"/>
  <c r="E645" i="49" s="1"/>
  <c r="D645" i="48"/>
  <c r="D645" i="49" s="1"/>
  <c r="F645" s="1"/>
  <c r="I645" s="1"/>
  <c r="H644" i="48"/>
  <c r="H644" i="49" s="1"/>
  <c r="G644" i="48"/>
  <c r="G644" i="49" s="1"/>
  <c r="F644" i="48"/>
  <c r="I644" s="1"/>
  <c r="E644"/>
  <c r="E644" i="49" s="1"/>
  <c r="D644" i="48"/>
  <c r="D644" i="49" s="1"/>
  <c r="F644" s="1"/>
  <c r="I644" s="1"/>
  <c r="H643" i="48"/>
  <c r="H643" i="49" s="1"/>
  <c r="G643" i="48"/>
  <c r="G643" i="49" s="1"/>
  <c r="F643" i="48"/>
  <c r="I643" s="1"/>
  <c r="E643"/>
  <c r="E643" i="49" s="1"/>
  <c r="D643" i="48"/>
  <c r="D643" i="49" s="1"/>
  <c r="F643" s="1"/>
  <c r="H642" i="48"/>
  <c r="H642" i="49" s="1"/>
  <c r="G642" i="48"/>
  <c r="G642" i="49" s="1"/>
  <c r="F642" i="48"/>
  <c r="I642" s="1"/>
  <c r="E642"/>
  <c r="E642" i="49" s="1"/>
  <c r="D642" i="48"/>
  <c r="D642" i="49" s="1"/>
  <c r="H641" i="48"/>
  <c r="H641" i="49" s="1"/>
  <c r="G641" i="48"/>
  <c r="G641" i="49" s="1"/>
  <c r="F641" i="48"/>
  <c r="I641" s="1"/>
  <c r="E641"/>
  <c r="E641" i="49" s="1"/>
  <c r="D641" i="48"/>
  <c r="D641" i="49" s="1"/>
  <c r="H640" i="48"/>
  <c r="H640" i="49" s="1"/>
  <c r="G640" i="48"/>
  <c r="G640" i="49" s="1"/>
  <c r="F640" i="48"/>
  <c r="I640" s="1"/>
  <c r="E640"/>
  <c r="E640" i="49" s="1"/>
  <c r="D640" i="48"/>
  <c r="D640" i="49" s="1"/>
  <c r="H639" i="48"/>
  <c r="H639" i="49" s="1"/>
  <c r="G639" i="48"/>
  <c r="G639" i="49" s="1"/>
  <c r="F639" i="48"/>
  <c r="I639" s="1"/>
  <c r="E639"/>
  <c r="E639" i="49" s="1"/>
  <c r="D639" i="48"/>
  <c r="D639" i="49" s="1"/>
  <c r="H638" i="48"/>
  <c r="H638" i="49" s="1"/>
  <c r="G638" i="48"/>
  <c r="G638" i="49" s="1"/>
  <c r="F638" i="48"/>
  <c r="I638" s="1"/>
  <c r="E638"/>
  <c r="E638" i="49" s="1"/>
  <c r="D638" i="48"/>
  <c r="D638" i="49" s="1"/>
  <c r="F638" s="1"/>
  <c r="I638" s="1"/>
  <c r="H635" i="48"/>
  <c r="H635" i="49" s="1"/>
  <c r="G635" i="48"/>
  <c r="G635" i="49" s="1"/>
  <c r="F635" i="48"/>
  <c r="I635" s="1"/>
  <c r="E635"/>
  <c r="E635" i="49" s="1"/>
  <c r="D635" i="48"/>
  <c r="D635" i="49" s="1"/>
  <c r="F635" s="1"/>
  <c r="I635" s="1"/>
  <c r="H634" i="48"/>
  <c r="H634" i="49" s="1"/>
  <c r="G634" i="48"/>
  <c r="G634" i="49" s="1"/>
  <c r="F634" i="48"/>
  <c r="I634" s="1"/>
  <c r="E634"/>
  <c r="E634" i="49" s="1"/>
  <c r="D634" i="48"/>
  <c r="D634" i="49" s="1"/>
  <c r="H633" i="48"/>
  <c r="H633" i="49" s="1"/>
  <c r="G633" i="48"/>
  <c r="G633" i="49" s="1"/>
  <c r="F633" i="48"/>
  <c r="E633"/>
  <c r="E633" i="49" s="1"/>
  <c r="D633" i="48"/>
  <c r="D633" i="49" s="1"/>
  <c r="F633" s="1"/>
  <c r="I633" s="1"/>
  <c r="H632" i="48"/>
  <c r="H632" i="49" s="1"/>
  <c r="G632" i="48"/>
  <c r="G632" i="49" s="1"/>
  <c r="F632" i="48"/>
  <c r="I632" s="1"/>
  <c r="E632"/>
  <c r="E632" i="49" s="1"/>
  <c r="F632" s="1"/>
  <c r="I632" s="1"/>
  <c r="D632" i="48"/>
  <c r="D632" i="49" s="1"/>
  <c r="H631" i="48"/>
  <c r="H631" i="49" s="1"/>
  <c r="G631" i="48"/>
  <c r="G631" i="49" s="1"/>
  <c r="F631" i="48"/>
  <c r="I631" s="1"/>
  <c r="E631"/>
  <c r="E631" i="49" s="1"/>
  <c r="D631" i="48"/>
  <c r="D631" i="49" s="1"/>
  <c r="H630" i="48"/>
  <c r="H630" i="49" s="1"/>
  <c r="G630" i="48"/>
  <c r="G630" i="49" s="1"/>
  <c r="F630" i="48"/>
  <c r="I630" s="1"/>
  <c r="E630"/>
  <c r="E630" i="49" s="1"/>
  <c r="D630" i="48"/>
  <c r="D630" i="49" s="1"/>
  <c r="H629" i="48"/>
  <c r="H629" i="49" s="1"/>
  <c r="G629" i="48"/>
  <c r="G629" i="49" s="1"/>
  <c r="F629" i="48"/>
  <c r="I629" s="1"/>
  <c r="E629"/>
  <c r="E629" i="49" s="1"/>
  <c r="D629" i="48"/>
  <c r="D629" i="49" s="1"/>
  <c r="H628" i="48"/>
  <c r="H628" i="49" s="1"/>
  <c r="G628" i="48"/>
  <c r="G628" i="49" s="1"/>
  <c r="F628" i="48"/>
  <c r="I628" s="1"/>
  <c r="E628"/>
  <c r="E628" i="49" s="1"/>
  <c r="D628" i="48"/>
  <c r="D628" i="49" s="1"/>
  <c r="F628" s="1"/>
  <c r="I628" s="1"/>
  <c r="H627" i="48"/>
  <c r="H627" i="49" s="1"/>
  <c r="G627" i="48"/>
  <c r="G627" i="49" s="1"/>
  <c r="F627" i="48"/>
  <c r="I627" s="1"/>
  <c r="E627"/>
  <c r="E627" i="49" s="1"/>
  <c r="D627" i="48"/>
  <c r="D627" i="49" s="1"/>
  <c r="F627" s="1"/>
  <c r="I627" s="1"/>
  <c r="H625" i="48"/>
  <c r="H625" i="49" s="1"/>
  <c r="G625" i="48"/>
  <c r="G625" i="49" s="1"/>
  <c r="F625" i="48"/>
  <c r="I625" s="1"/>
  <c r="E625"/>
  <c r="E625" i="49" s="1"/>
  <c r="D625" i="48"/>
  <c r="D625" i="49" s="1"/>
  <c r="F625" s="1"/>
  <c r="I625" s="1"/>
  <c r="H624" i="48"/>
  <c r="H624" i="49" s="1"/>
  <c r="G624" i="48"/>
  <c r="G624" i="49" s="1"/>
  <c r="F624" i="48"/>
  <c r="I624" s="1"/>
  <c r="E624"/>
  <c r="E624" i="49" s="1"/>
  <c r="D624" i="48"/>
  <c r="D624" i="49" s="1"/>
  <c r="F624" s="1"/>
  <c r="H623" i="48"/>
  <c r="H623" i="49" s="1"/>
  <c r="G623" i="48"/>
  <c r="G623" i="49" s="1"/>
  <c r="F623" i="48"/>
  <c r="I623" s="1"/>
  <c r="E623"/>
  <c r="E623" i="49" s="1"/>
  <c r="D623" i="48"/>
  <c r="D623" i="49" s="1"/>
  <c r="H622" i="48"/>
  <c r="H622" i="49" s="1"/>
  <c r="G622" i="48"/>
  <c r="G622" i="49" s="1"/>
  <c r="F622" i="48"/>
  <c r="I622" s="1"/>
  <c r="E622"/>
  <c r="E622" i="49" s="1"/>
  <c r="D622" i="48"/>
  <c r="D622" i="49" s="1"/>
  <c r="H621" i="48"/>
  <c r="H621" i="49" s="1"/>
  <c r="G621" i="48"/>
  <c r="G621" i="49" s="1"/>
  <c r="F621" i="48"/>
  <c r="I621" s="1"/>
  <c r="E621"/>
  <c r="E621" i="49" s="1"/>
  <c r="D621" i="48"/>
  <c r="D621" i="49" s="1"/>
  <c r="H620" i="48"/>
  <c r="H620" i="49" s="1"/>
  <c r="G620" i="48"/>
  <c r="G620" i="49" s="1"/>
  <c r="F620" i="48"/>
  <c r="I620" s="1"/>
  <c r="E620"/>
  <c r="E620" i="49" s="1"/>
  <c r="D620" i="48"/>
  <c r="D620" i="49" s="1"/>
  <c r="H619" i="48"/>
  <c r="H619" i="49" s="1"/>
  <c r="G619" i="48"/>
  <c r="G619" i="49" s="1"/>
  <c r="F619" i="48"/>
  <c r="I619" s="1"/>
  <c r="E619"/>
  <c r="E619" i="49" s="1"/>
  <c r="D619" i="48"/>
  <c r="D619" i="49" s="1"/>
  <c r="F619" s="1"/>
  <c r="I619" s="1"/>
  <c r="H618" i="48"/>
  <c r="H618" i="49" s="1"/>
  <c r="G618" i="48"/>
  <c r="G618" i="49" s="1"/>
  <c r="F618" i="48"/>
  <c r="I618" s="1"/>
  <c r="E618"/>
  <c r="E618" i="49" s="1"/>
  <c r="D618" i="48"/>
  <c r="D618" i="49" s="1"/>
  <c r="F618" s="1"/>
  <c r="I618" s="1"/>
  <c r="H615" i="48"/>
  <c r="H615" i="49" s="1"/>
  <c r="G615" i="48"/>
  <c r="G615" i="49" s="1"/>
  <c r="F615" i="48"/>
  <c r="I615" s="1"/>
  <c r="E615"/>
  <c r="E615" i="49" s="1"/>
  <c r="F615" s="1"/>
  <c r="I615" s="1"/>
  <c r="D615" i="48"/>
  <c r="D615" i="49" s="1"/>
  <c r="H614" i="48"/>
  <c r="H614" i="49" s="1"/>
  <c r="G614" i="48"/>
  <c r="G614" i="49" s="1"/>
  <c r="F614" i="48"/>
  <c r="E614"/>
  <c r="E614" i="49" s="1"/>
  <c r="D614" i="48"/>
  <c r="D614" i="49" s="1"/>
  <c r="F614" s="1"/>
  <c r="I614" s="1"/>
  <c r="H613" i="48"/>
  <c r="H613" i="49" s="1"/>
  <c r="G613" i="48"/>
  <c r="G613" i="49" s="1"/>
  <c r="F613" i="48"/>
  <c r="I613" s="1"/>
  <c r="E613"/>
  <c r="E613" i="49" s="1"/>
  <c r="F613" s="1"/>
  <c r="I613" s="1"/>
  <c r="D613" i="48"/>
  <c r="D613" i="49" s="1"/>
  <c r="H612" i="48"/>
  <c r="H612" i="49" s="1"/>
  <c r="G612" i="48"/>
  <c r="G612" i="49" s="1"/>
  <c r="F612" i="48"/>
  <c r="I612" s="1"/>
  <c r="E612"/>
  <c r="E612" i="49" s="1"/>
  <c r="D612" i="48"/>
  <c r="D612" i="49" s="1"/>
  <c r="H611" i="48"/>
  <c r="H611" i="49" s="1"/>
  <c r="G611" i="48"/>
  <c r="G611" i="49" s="1"/>
  <c r="F611" i="48"/>
  <c r="I611" s="1"/>
  <c r="E611"/>
  <c r="E611" i="49" s="1"/>
  <c r="F611" s="1"/>
  <c r="I611" s="1"/>
  <c r="D611" i="48"/>
  <c r="D611" i="49" s="1"/>
  <c r="H610" i="48"/>
  <c r="H610" i="49" s="1"/>
  <c r="G610" i="48"/>
  <c r="G610" i="49" s="1"/>
  <c r="E610" i="48"/>
  <c r="E610" i="49" s="1"/>
  <c r="D610" i="48"/>
  <c r="D610" i="49" s="1"/>
  <c r="H609" i="48"/>
  <c r="H609" i="49" s="1"/>
  <c r="G609" i="48"/>
  <c r="G609" i="49" s="1"/>
  <c r="F609" i="48"/>
  <c r="I609" s="1"/>
  <c r="E609"/>
  <c r="E609" i="49" s="1"/>
  <c r="D609" i="48"/>
  <c r="D609" i="49" s="1"/>
  <c r="F609" s="1"/>
  <c r="I609" s="1"/>
  <c r="H608" i="48"/>
  <c r="H608" i="49" s="1"/>
  <c r="G608" i="48"/>
  <c r="G608" i="49" s="1"/>
  <c r="F608" i="48"/>
  <c r="I608" s="1"/>
  <c r="E608"/>
  <c r="E608" i="49" s="1"/>
  <c r="D608" i="48"/>
  <c r="D608" i="49" s="1"/>
  <c r="H607" i="48"/>
  <c r="H607" i="49" s="1"/>
  <c r="G607" i="48"/>
  <c r="G607" i="49" s="1"/>
  <c r="F607" i="48"/>
  <c r="I607" s="1"/>
  <c r="E607"/>
  <c r="E607" i="49" s="1"/>
  <c r="D607" i="48"/>
  <c r="D607" i="49" s="1"/>
  <c r="F607" s="1"/>
  <c r="I607" s="1"/>
  <c r="H605" i="48"/>
  <c r="H605" i="49" s="1"/>
  <c r="G605" i="48"/>
  <c r="G605" i="49" s="1"/>
  <c r="F605" i="48"/>
  <c r="E605"/>
  <c r="E605" i="49" s="1"/>
  <c r="D605" i="48"/>
  <c r="D605" i="49" s="1"/>
  <c r="H604" i="48"/>
  <c r="H604" i="49" s="1"/>
  <c r="G604" i="48"/>
  <c r="G604" i="49" s="1"/>
  <c r="F604" i="48"/>
  <c r="I604" s="1"/>
  <c r="E604"/>
  <c r="E604" i="49" s="1"/>
  <c r="D604" i="48"/>
  <c r="D604" i="49" s="1"/>
  <c r="H603" i="48"/>
  <c r="H603" i="49" s="1"/>
  <c r="G603" i="48"/>
  <c r="G603" i="49" s="1"/>
  <c r="F603" i="48"/>
  <c r="I603" s="1"/>
  <c r="E603"/>
  <c r="E603" i="49" s="1"/>
  <c r="D603" i="48"/>
  <c r="D603" i="49" s="1"/>
  <c r="H602" i="48"/>
  <c r="H602" i="49" s="1"/>
  <c r="G602" i="48"/>
  <c r="G602" i="49" s="1"/>
  <c r="F602" i="48"/>
  <c r="I602" s="1"/>
  <c r="E602"/>
  <c r="E602" i="49" s="1"/>
  <c r="D602" i="48"/>
  <c r="D602" i="49" s="1"/>
  <c r="H601" i="48"/>
  <c r="H601" i="49" s="1"/>
  <c r="G601" i="48"/>
  <c r="G601" i="49" s="1"/>
  <c r="E601" i="48"/>
  <c r="E601" i="49" s="1"/>
  <c r="D601" i="48"/>
  <c r="D601" i="49" s="1"/>
  <c r="H600" i="48"/>
  <c r="H600" i="49" s="1"/>
  <c r="G600" i="48"/>
  <c r="G600" i="49" s="1"/>
  <c r="F600" i="48"/>
  <c r="I600" s="1"/>
  <c r="E600"/>
  <c r="E600" i="49" s="1"/>
  <c r="D600" i="48"/>
  <c r="D600" i="49" s="1"/>
  <c r="H599" i="48"/>
  <c r="H599" i="49" s="1"/>
  <c r="G599" i="48"/>
  <c r="G599" i="49" s="1"/>
  <c r="F599" i="48"/>
  <c r="I599" s="1"/>
  <c r="E599"/>
  <c r="E599" i="49" s="1"/>
  <c r="D599" i="48"/>
  <c r="D599" i="49" s="1"/>
  <c r="F599" s="1"/>
  <c r="I599" s="1"/>
  <c r="H598" i="48"/>
  <c r="H598" i="49" s="1"/>
  <c r="G598" i="48"/>
  <c r="G598" i="49" s="1"/>
  <c r="F598" i="48"/>
  <c r="I598" s="1"/>
  <c r="E598"/>
  <c r="E598" i="49" s="1"/>
  <c r="F598" s="1"/>
  <c r="I598" s="1"/>
  <c r="D598" i="48"/>
  <c r="D598" i="49" s="1"/>
  <c r="H597" i="48"/>
  <c r="H597" i="49" s="1"/>
  <c r="G597" i="48"/>
  <c r="G597" i="49" s="1"/>
  <c r="F597" i="48"/>
  <c r="E597"/>
  <c r="E597" i="49" s="1"/>
  <c r="D597" i="48"/>
  <c r="D597" i="49" s="1"/>
  <c r="F597" s="1"/>
  <c r="I597" s="1"/>
  <c r="H594" i="48"/>
  <c r="H594" i="49" s="1"/>
  <c r="G594" i="48"/>
  <c r="G594" i="49" s="1"/>
  <c r="F594" i="48"/>
  <c r="I594" s="1"/>
  <c r="E594"/>
  <c r="E594" i="49" s="1"/>
  <c r="F594" s="1"/>
  <c r="I594" s="1"/>
  <c r="D594" i="48"/>
  <c r="D594" i="49" s="1"/>
  <c r="H592" i="48"/>
  <c r="H592" i="49" s="1"/>
  <c r="G592" i="48"/>
  <c r="G592" i="49" s="1"/>
  <c r="F592" i="48"/>
  <c r="E592"/>
  <c r="E592" i="49" s="1"/>
  <c r="D592" i="48"/>
  <c r="D592" i="49" s="1"/>
  <c r="H590" i="48"/>
  <c r="H590" i="49" s="1"/>
  <c r="G590" i="48"/>
  <c r="G590" i="49" s="1"/>
  <c r="F590" i="48"/>
  <c r="I590" s="1"/>
  <c r="E590"/>
  <c r="E590" i="49" s="1"/>
  <c r="D590" i="48"/>
  <c r="D590" i="49" s="1"/>
  <c r="H588" i="48"/>
  <c r="H588" i="49" s="1"/>
  <c r="G588" i="48"/>
  <c r="G588" i="49" s="1"/>
  <c r="F588" i="48"/>
  <c r="E588"/>
  <c r="E588" i="49" s="1"/>
  <c r="D588" i="48"/>
  <c r="D588" i="49" s="1"/>
  <c r="F588" s="1"/>
  <c r="I588" s="1"/>
  <c r="H586" i="48"/>
  <c r="H586" i="49" s="1"/>
  <c r="G586" i="48"/>
  <c r="G586" i="49" s="1"/>
  <c r="F586" i="48"/>
  <c r="I586" s="1"/>
  <c r="E586"/>
  <c r="E586" i="49" s="1"/>
  <c r="D586" i="48"/>
  <c r="D586" i="49" s="1"/>
  <c r="H583" i="48"/>
  <c r="H583" i="49" s="1"/>
  <c r="G583" i="48"/>
  <c r="G583" i="49" s="1"/>
  <c r="F583" i="48"/>
  <c r="E583"/>
  <c r="E583" i="49" s="1"/>
  <c r="D583" i="48"/>
  <c r="D583" i="49" s="1"/>
  <c r="F583" s="1"/>
  <c r="I583" s="1"/>
  <c r="H582" i="48"/>
  <c r="H582" i="49" s="1"/>
  <c r="G582" i="48"/>
  <c r="G582" i="49" s="1"/>
  <c r="F582" i="48"/>
  <c r="I582" s="1"/>
  <c r="E582"/>
  <c r="E582" i="49" s="1"/>
  <c r="D582" i="48"/>
  <c r="D582" i="49" s="1"/>
  <c r="F582" s="1"/>
  <c r="I582" s="1"/>
  <c r="H581" i="48"/>
  <c r="H581" i="49" s="1"/>
  <c r="G581" i="48"/>
  <c r="G581" i="49" s="1"/>
  <c r="F581" i="48"/>
  <c r="E581"/>
  <c r="E581" i="49" s="1"/>
  <c r="D581" i="48"/>
  <c r="D581" i="49" s="1"/>
  <c r="H580" i="48"/>
  <c r="H580" i="49" s="1"/>
  <c r="G580" i="48"/>
  <c r="G580" i="49" s="1"/>
  <c r="F580" i="48"/>
  <c r="I580" s="1"/>
  <c r="E580"/>
  <c r="E580" i="49" s="1"/>
  <c r="D580" i="48"/>
  <c r="D580" i="49" s="1"/>
  <c r="H579" i="48"/>
  <c r="H579" i="49" s="1"/>
  <c r="G579" i="48"/>
  <c r="G579" i="49" s="1"/>
  <c r="F579" i="48"/>
  <c r="E579"/>
  <c r="E579" i="49" s="1"/>
  <c r="D579" i="48"/>
  <c r="D579" i="49" s="1"/>
  <c r="H578" i="48"/>
  <c r="H578" i="49" s="1"/>
  <c r="G578" i="48"/>
  <c r="G578" i="49" s="1"/>
  <c r="F578" i="48"/>
  <c r="I578" s="1"/>
  <c r="E578"/>
  <c r="E578" i="49" s="1"/>
  <c r="D578" i="48"/>
  <c r="D578" i="49" s="1"/>
  <c r="F578" s="1"/>
  <c r="I578" s="1"/>
  <c r="H577" i="48"/>
  <c r="H577" i="49" s="1"/>
  <c r="G577" i="48"/>
  <c r="G577" i="49" s="1"/>
  <c r="F577" i="48"/>
  <c r="I577" s="1"/>
  <c r="E577"/>
  <c r="E577" i="49" s="1"/>
  <c r="D577" i="48"/>
  <c r="D577" i="49" s="1"/>
  <c r="H576" i="48"/>
  <c r="H576" i="49" s="1"/>
  <c r="G576" i="48"/>
  <c r="G576" i="49" s="1"/>
  <c r="F576" i="48"/>
  <c r="I576" s="1"/>
  <c r="E576"/>
  <c r="E576" i="49" s="1"/>
  <c r="D576" i="48"/>
  <c r="D576" i="49" s="1"/>
  <c r="F576" s="1"/>
  <c r="I576" s="1"/>
  <c r="H575" i="48"/>
  <c r="H575" i="49" s="1"/>
  <c r="G575" i="48"/>
  <c r="G575" i="49" s="1"/>
  <c r="F575" i="48"/>
  <c r="E575"/>
  <c r="E575" i="49" s="1"/>
  <c r="D575" i="48"/>
  <c r="D575" i="49" s="1"/>
  <c r="H573" i="48"/>
  <c r="H573" i="49" s="1"/>
  <c r="G573" i="48"/>
  <c r="G573" i="49" s="1"/>
  <c r="F573" i="48"/>
  <c r="I573" s="1"/>
  <c r="E573"/>
  <c r="E573" i="49" s="1"/>
  <c r="D573" i="48"/>
  <c r="D573" i="49" s="1"/>
  <c r="F573" s="1"/>
  <c r="I573" s="1"/>
  <c r="H572" i="48"/>
  <c r="H572" i="49" s="1"/>
  <c r="G572" i="48"/>
  <c r="G572" i="49" s="1"/>
  <c r="F572" i="48"/>
  <c r="I572" s="1"/>
  <c r="E572"/>
  <c r="E572" i="49" s="1"/>
  <c r="D572" i="48"/>
  <c r="D572" i="49" s="1"/>
  <c r="H571" i="48"/>
  <c r="H571" i="49" s="1"/>
  <c r="G571" i="48"/>
  <c r="G571" i="49" s="1"/>
  <c r="F571" i="48"/>
  <c r="E571"/>
  <c r="E571" i="49" s="1"/>
  <c r="D571" i="48"/>
  <c r="D571" i="49" s="1"/>
  <c r="F571" s="1"/>
  <c r="I571" s="1"/>
  <c r="H570" i="48"/>
  <c r="H570" i="49" s="1"/>
  <c r="G570" i="48"/>
  <c r="G570" i="49" s="1"/>
  <c r="F570" i="48"/>
  <c r="E570"/>
  <c r="E570" i="49" s="1"/>
  <c r="D570" i="48"/>
  <c r="D570" i="49" s="1"/>
  <c r="H569" i="48"/>
  <c r="H569" i="49" s="1"/>
  <c r="G569" i="48"/>
  <c r="G569" i="49" s="1"/>
  <c r="F569" i="48"/>
  <c r="E569"/>
  <c r="E569" i="49" s="1"/>
  <c r="D569" i="48"/>
  <c r="D569" i="49" s="1"/>
  <c r="F569" s="1"/>
  <c r="I569" s="1"/>
  <c r="H568" i="48"/>
  <c r="H568" i="49" s="1"/>
  <c r="G568" i="48"/>
  <c r="G568" i="49" s="1"/>
  <c r="F568" i="48"/>
  <c r="E568"/>
  <c r="E568" i="49" s="1"/>
  <c r="D568" i="48"/>
  <c r="D568" i="49" s="1"/>
  <c r="H567" i="48"/>
  <c r="H567" i="49" s="1"/>
  <c r="G567" i="48"/>
  <c r="G567" i="49" s="1"/>
  <c r="F567" i="48"/>
  <c r="E567"/>
  <c r="E567" i="49" s="1"/>
  <c r="D567" i="48"/>
  <c r="D567" i="49" s="1"/>
  <c r="F567" s="1"/>
  <c r="I567" s="1"/>
  <c r="H566" i="48"/>
  <c r="H566" i="49" s="1"/>
  <c r="G566" i="48"/>
  <c r="G566" i="49" s="1"/>
  <c r="F566" i="48"/>
  <c r="E566"/>
  <c r="E566" i="49" s="1"/>
  <c r="D566" i="48"/>
  <c r="D566" i="49" s="1"/>
  <c r="H565" i="48"/>
  <c r="H565" i="49" s="1"/>
  <c r="G565" i="48"/>
  <c r="G565" i="49" s="1"/>
  <c r="F565" i="48"/>
  <c r="I565" s="1"/>
  <c r="E565"/>
  <c r="E565" i="49" s="1"/>
  <c r="D565" i="48"/>
  <c r="D565" i="49" s="1"/>
  <c r="F565" s="1"/>
  <c r="I565" s="1"/>
  <c r="H564" i="48"/>
  <c r="H564" i="49" s="1"/>
  <c r="G564" i="48"/>
  <c r="G564" i="49" s="1"/>
  <c r="F564" i="48"/>
  <c r="I564" s="1"/>
  <c r="E564"/>
  <c r="E564" i="49" s="1"/>
  <c r="D564" i="48"/>
  <c r="D564" i="49" s="1"/>
  <c r="H562" i="48"/>
  <c r="H562" i="49" s="1"/>
  <c r="G562" i="48"/>
  <c r="G562" i="49" s="1"/>
  <c r="F562" i="48"/>
  <c r="I562" s="1"/>
  <c r="E562"/>
  <c r="E562" i="49" s="1"/>
  <c r="D562" i="48"/>
  <c r="D562" i="49" s="1"/>
  <c r="F562" s="1"/>
  <c r="I562" s="1"/>
  <c r="H561" i="48"/>
  <c r="H561" i="49" s="1"/>
  <c r="G561" i="48"/>
  <c r="G561" i="49" s="1"/>
  <c r="F561" i="48"/>
  <c r="E561"/>
  <c r="E561" i="49" s="1"/>
  <c r="D561" i="48"/>
  <c r="D561" i="49" s="1"/>
  <c r="H560" i="48"/>
  <c r="H560" i="49" s="1"/>
  <c r="G560" i="48"/>
  <c r="G560" i="49" s="1"/>
  <c r="F560" i="48"/>
  <c r="I560" s="1"/>
  <c r="E560"/>
  <c r="E560" i="49" s="1"/>
  <c r="D560" i="48"/>
  <c r="D560" i="49" s="1"/>
  <c r="F560" s="1"/>
  <c r="I560" s="1"/>
  <c r="H559" i="48"/>
  <c r="H559" i="49" s="1"/>
  <c r="G559" i="48"/>
  <c r="G559" i="49" s="1"/>
  <c r="F559" i="48"/>
  <c r="E559"/>
  <c r="E559" i="49" s="1"/>
  <c r="D559" i="48"/>
  <c r="D559" i="49" s="1"/>
  <c r="H558" i="48"/>
  <c r="H558" i="49" s="1"/>
  <c r="G558" i="48"/>
  <c r="G558" i="49" s="1"/>
  <c r="F558" i="48"/>
  <c r="I558" s="1"/>
  <c r="E558"/>
  <c r="E558" i="49" s="1"/>
  <c r="D558" i="48"/>
  <c r="D558" i="49" s="1"/>
  <c r="F558" s="1"/>
  <c r="I558" s="1"/>
  <c r="H557" i="48"/>
  <c r="H557" i="49" s="1"/>
  <c r="G557" i="48"/>
  <c r="G557" i="49" s="1"/>
  <c r="F557" i="48"/>
  <c r="E557"/>
  <c r="E557" i="49" s="1"/>
  <c r="D557" i="48"/>
  <c r="D557" i="49" s="1"/>
  <c r="H556" i="48"/>
  <c r="H556" i="49" s="1"/>
  <c r="G556" i="48"/>
  <c r="G556" i="49" s="1"/>
  <c r="F556" i="48"/>
  <c r="I556" s="1"/>
  <c r="E556"/>
  <c r="E556" i="49" s="1"/>
  <c r="D556" i="48"/>
  <c r="D556" i="49" s="1"/>
  <c r="F556" s="1"/>
  <c r="I556" s="1"/>
  <c r="H555" i="48"/>
  <c r="H555" i="49" s="1"/>
  <c r="G555" i="48"/>
  <c r="G555" i="49" s="1"/>
  <c r="F555" i="48"/>
  <c r="E555"/>
  <c r="E555" i="49" s="1"/>
  <c r="D555" i="48"/>
  <c r="D555" i="49" s="1"/>
  <c r="H554" i="48"/>
  <c r="H554" i="49" s="1"/>
  <c r="G554" i="48"/>
  <c r="G554" i="49" s="1"/>
  <c r="F554" i="48"/>
  <c r="I554" s="1"/>
  <c r="E554"/>
  <c r="E554" i="49" s="1"/>
  <c r="D554" i="48"/>
  <c r="D554" i="49" s="1"/>
  <c r="F554" s="1"/>
  <c r="I554" s="1"/>
  <c r="H553" i="48"/>
  <c r="H553" i="49" s="1"/>
  <c r="G553" i="48"/>
  <c r="G553" i="49" s="1"/>
  <c r="F553" i="48"/>
  <c r="E553"/>
  <c r="E553" i="49" s="1"/>
  <c r="D553" i="48"/>
  <c r="D553" i="49" s="1"/>
  <c r="H551" i="48"/>
  <c r="H551" i="49" s="1"/>
  <c r="G551" i="48"/>
  <c r="G551" i="49" s="1"/>
  <c r="F551" i="48"/>
  <c r="I551" s="1"/>
  <c r="E551"/>
  <c r="E551" i="49" s="1"/>
  <c r="D551" i="48"/>
  <c r="D551" i="49" s="1"/>
  <c r="F551" s="1"/>
  <c r="I551" s="1"/>
  <c r="H550" i="48"/>
  <c r="H550" i="49" s="1"/>
  <c r="G550" i="48"/>
  <c r="G550" i="49" s="1"/>
  <c r="F550" i="48"/>
  <c r="E550"/>
  <c r="E550" i="49" s="1"/>
  <c r="D550" i="48"/>
  <c r="D550" i="49" s="1"/>
  <c r="H549" i="48"/>
  <c r="H549" i="49" s="1"/>
  <c r="G549" i="48"/>
  <c r="G549" i="49" s="1"/>
  <c r="F549" i="48"/>
  <c r="I549" s="1"/>
  <c r="E549"/>
  <c r="E549" i="49" s="1"/>
  <c r="D549" i="48"/>
  <c r="D549" i="49" s="1"/>
  <c r="F549" s="1"/>
  <c r="I549" s="1"/>
  <c r="H548" i="48"/>
  <c r="H548" i="49" s="1"/>
  <c r="G548" i="48"/>
  <c r="G548" i="49" s="1"/>
  <c r="F548" i="48"/>
  <c r="E548"/>
  <c r="E548" i="49" s="1"/>
  <c r="D548" i="48"/>
  <c r="D548" i="49" s="1"/>
  <c r="H547" i="48"/>
  <c r="H547" i="49" s="1"/>
  <c r="G547" i="48"/>
  <c r="G547" i="49" s="1"/>
  <c r="F547" i="48"/>
  <c r="I547" s="1"/>
  <c r="E547"/>
  <c r="E547" i="49" s="1"/>
  <c r="D547" i="48"/>
  <c r="D547" i="49" s="1"/>
  <c r="F547" s="1"/>
  <c r="I547" s="1"/>
  <c r="H546" i="48"/>
  <c r="H546" i="49" s="1"/>
  <c r="G546" i="48"/>
  <c r="G546" i="49" s="1"/>
  <c r="F546" i="48"/>
  <c r="I546" s="1"/>
  <c r="E546"/>
  <c r="E546" i="49" s="1"/>
  <c r="D546" i="48"/>
  <c r="D546" i="49" s="1"/>
  <c r="H545" i="48"/>
  <c r="H545" i="49" s="1"/>
  <c r="G545" i="48"/>
  <c r="G545" i="49" s="1"/>
  <c r="F545" i="48"/>
  <c r="I545" s="1"/>
  <c r="E545"/>
  <c r="E545" i="49" s="1"/>
  <c r="D545" i="48"/>
  <c r="D545" i="49" s="1"/>
  <c r="F545" s="1"/>
  <c r="I545" s="1"/>
  <c r="H544" i="48"/>
  <c r="H544" i="49" s="1"/>
  <c r="G544" i="48"/>
  <c r="G544" i="49" s="1"/>
  <c r="F544" i="48"/>
  <c r="E544"/>
  <c r="E544" i="49" s="1"/>
  <c r="D544" i="48"/>
  <c r="D544" i="49" s="1"/>
  <c r="H543" i="48"/>
  <c r="H543" i="49" s="1"/>
  <c r="G543" i="48"/>
  <c r="G543" i="49" s="1"/>
  <c r="F543" i="48"/>
  <c r="I543" s="1"/>
  <c r="E543"/>
  <c r="E543" i="49" s="1"/>
  <c r="D543" i="48"/>
  <c r="D543" i="49" s="1"/>
  <c r="F543" s="1"/>
  <c r="I543" s="1"/>
  <c r="H542" i="48"/>
  <c r="H542" i="49" s="1"/>
  <c r="G542" i="48"/>
  <c r="G542" i="49" s="1"/>
  <c r="F542" i="48"/>
  <c r="I542" s="1"/>
  <c r="E542"/>
  <c r="E542" i="49" s="1"/>
  <c r="D542" i="48"/>
  <c r="D542" i="49" s="1"/>
  <c r="H539" i="48"/>
  <c r="H539" i="49" s="1"/>
  <c r="G539" i="48"/>
  <c r="G539" i="49" s="1"/>
  <c r="F539" i="48"/>
  <c r="E539"/>
  <c r="E539" i="49" s="1"/>
  <c r="D539" i="48"/>
  <c r="D539" i="49" s="1"/>
  <c r="F539" s="1"/>
  <c r="I539" s="1"/>
  <c r="H537" i="48"/>
  <c r="H537" i="49" s="1"/>
  <c r="G537" i="48"/>
  <c r="G537" i="49" s="1"/>
  <c r="F537" i="48"/>
  <c r="E537"/>
  <c r="E537" i="49" s="1"/>
  <c r="D537" i="48"/>
  <c r="D537" i="49" s="1"/>
  <c r="H536" i="48"/>
  <c r="H536" i="49" s="1"/>
  <c r="G536" i="48"/>
  <c r="G536" i="49" s="1"/>
  <c r="F536" i="48"/>
  <c r="I536" s="1"/>
  <c r="E536"/>
  <c r="E536" i="49" s="1"/>
  <c r="D536" i="48"/>
  <c r="D536" i="49" s="1"/>
  <c r="F536" s="1"/>
  <c r="I536" s="1"/>
  <c r="H535" i="48"/>
  <c r="H535" i="49" s="1"/>
  <c r="G535" i="48"/>
  <c r="G535" i="49" s="1"/>
  <c r="F535" i="48"/>
  <c r="I535" s="1"/>
  <c r="E535"/>
  <c r="E535" i="49" s="1"/>
  <c r="D535" i="48"/>
  <c r="D535" i="49" s="1"/>
  <c r="F535" s="1"/>
  <c r="I535" s="1"/>
  <c r="H532" i="48"/>
  <c r="H532" i="49" s="1"/>
  <c r="G532" i="48"/>
  <c r="G532" i="49" s="1"/>
  <c r="F532" i="48"/>
  <c r="I532" s="1"/>
  <c r="E532"/>
  <c r="E532" i="49" s="1"/>
  <c r="D532" i="48"/>
  <c r="D532" i="49" s="1"/>
  <c r="F532" s="1"/>
  <c r="I532" s="1"/>
  <c r="H531" i="48"/>
  <c r="H531" i="49" s="1"/>
  <c r="G531" i="48"/>
  <c r="G531" i="49" s="1"/>
  <c r="F531" i="48"/>
  <c r="I531" s="1"/>
  <c r="E531"/>
  <c r="E531" i="49" s="1"/>
  <c r="D531" i="48"/>
  <c r="D531" i="49" s="1"/>
  <c r="H530" i="48"/>
  <c r="H530" i="49" s="1"/>
  <c r="G530" i="48"/>
  <c r="G530" i="49" s="1"/>
  <c r="F530" i="48"/>
  <c r="I530" s="1"/>
  <c r="E530"/>
  <c r="E530" i="49" s="1"/>
  <c r="D530" i="48"/>
  <c r="D530" i="49" s="1"/>
  <c r="F530" s="1"/>
  <c r="I530" s="1"/>
  <c r="H529" i="48"/>
  <c r="H529" i="49" s="1"/>
  <c r="G529" i="48"/>
  <c r="G529" i="49" s="1"/>
  <c r="F529" i="48"/>
  <c r="E529"/>
  <c r="E529" i="49" s="1"/>
  <c r="D529" i="48"/>
  <c r="D529" i="49" s="1"/>
  <c r="F529" s="1"/>
  <c r="I529" s="1"/>
  <c r="H528" i="48"/>
  <c r="H528" i="49" s="1"/>
  <c r="G528" i="48"/>
  <c r="G528" i="49" s="1"/>
  <c r="F528" i="48"/>
  <c r="I528" s="1"/>
  <c r="E528"/>
  <c r="E528" i="49" s="1"/>
  <c r="D528" i="48"/>
  <c r="D528" i="49" s="1"/>
  <c r="F528" s="1"/>
  <c r="I528" s="1"/>
  <c r="H526" i="48"/>
  <c r="H526" i="49" s="1"/>
  <c r="G526" i="48"/>
  <c r="G526" i="49" s="1"/>
  <c r="F526" i="48"/>
  <c r="I526" s="1"/>
  <c r="E526"/>
  <c r="E526" i="49" s="1"/>
  <c r="D526" i="48"/>
  <c r="D526" i="49" s="1"/>
  <c r="H525" i="48"/>
  <c r="H525" i="49" s="1"/>
  <c r="G525" i="48"/>
  <c r="G525" i="49" s="1"/>
  <c r="F525" i="48"/>
  <c r="I525" s="1"/>
  <c r="E525"/>
  <c r="E525" i="49" s="1"/>
  <c r="D525" i="48"/>
  <c r="D525" i="49" s="1"/>
  <c r="H524" i="48"/>
  <c r="H524" i="49" s="1"/>
  <c r="G524" i="48"/>
  <c r="G524" i="49" s="1"/>
  <c r="F524" i="48"/>
  <c r="E524"/>
  <c r="E524" i="49" s="1"/>
  <c r="D524" i="48"/>
  <c r="D524" i="49" s="1"/>
  <c r="F524" s="1"/>
  <c r="I524" s="1"/>
  <c r="H523" i="48"/>
  <c r="H523" i="49" s="1"/>
  <c r="G523" i="48"/>
  <c r="G523" i="49" s="1"/>
  <c r="F523" i="48"/>
  <c r="I523" s="1"/>
  <c r="E523"/>
  <c r="E523" i="49" s="1"/>
  <c r="D523" i="48"/>
  <c r="D523" i="49" s="1"/>
  <c r="F523" s="1"/>
  <c r="I523" s="1"/>
  <c r="H522" i="48"/>
  <c r="H522" i="49" s="1"/>
  <c r="G522" i="48"/>
  <c r="G522" i="49" s="1"/>
  <c r="F522" i="48"/>
  <c r="I522" s="1"/>
  <c r="E522"/>
  <c r="E522" i="49" s="1"/>
  <c r="D522" i="48"/>
  <c r="D522" i="49" s="1"/>
  <c r="H519" i="48"/>
  <c r="H519" i="49" s="1"/>
  <c r="G519" i="48"/>
  <c r="G519" i="49" s="1"/>
  <c r="F519" i="48"/>
  <c r="I519" s="1"/>
  <c r="E519"/>
  <c r="E519" i="49" s="1"/>
  <c r="D519" i="48"/>
  <c r="D519" i="49" s="1"/>
  <c r="F519" s="1"/>
  <c r="I519" s="1"/>
  <c r="H518" i="48"/>
  <c r="H518" i="49" s="1"/>
  <c r="G518" i="48"/>
  <c r="G518" i="49" s="1"/>
  <c r="F518" i="48"/>
  <c r="E518"/>
  <c r="E518" i="49" s="1"/>
  <c r="D518" i="48"/>
  <c r="D518" i="49" s="1"/>
  <c r="H517" i="48"/>
  <c r="H517" i="49" s="1"/>
  <c r="G517" i="48"/>
  <c r="G517" i="49" s="1"/>
  <c r="F517" i="48"/>
  <c r="I517" s="1"/>
  <c r="E517"/>
  <c r="E517" i="49" s="1"/>
  <c r="D517" i="48"/>
  <c r="D517" i="49" s="1"/>
  <c r="F517" s="1"/>
  <c r="I517" s="1"/>
  <c r="H516" i="48"/>
  <c r="H516" i="49" s="1"/>
  <c r="G516" i="48"/>
  <c r="G516" i="49" s="1"/>
  <c r="F516" i="48"/>
  <c r="I516" s="1"/>
  <c r="E516"/>
  <c r="E516" i="49" s="1"/>
  <c r="D516" i="48"/>
  <c r="D516" i="49" s="1"/>
  <c r="H515" i="48"/>
  <c r="H515" i="49" s="1"/>
  <c r="G515" i="48"/>
  <c r="G515" i="49" s="1"/>
  <c r="F515" i="48"/>
  <c r="I515" s="1"/>
  <c r="E515"/>
  <c r="E515" i="49" s="1"/>
  <c r="D515" i="48"/>
  <c r="D515" i="49" s="1"/>
  <c r="F515" s="1"/>
  <c r="I515" s="1"/>
  <c r="H513" i="48"/>
  <c r="H513" i="49" s="1"/>
  <c r="G513" i="48"/>
  <c r="G513" i="49" s="1"/>
  <c r="F513" i="48"/>
  <c r="E513"/>
  <c r="E513" i="49" s="1"/>
  <c r="D513" i="48"/>
  <c r="D513" i="49" s="1"/>
  <c r="H512" i="48"/>
  <c r="H512" i="49" s="1"/>
  <c r="G512" i="48"/>
  <c r="G512" i="49" s="1"/>
  <c r="F512" i="48"/>
  <c r="I512" s="1"/>
  <c r="E512"/>
  <c r="E512" i="49" s="1"/>
  <c r="D512" i="48"/>
  <c r="D512" i="49" s="1"/>
  <c r="F512" s="1"/>
  <c r="I512" s="1"/>
  <c r="H511" i="48"/>
  <c r="H511" i="49" s="1"/>
  <c r="G511" i="48"/>
  <c r="G511" i="49" s="1"/>
  <c r="F511" i="48"/>
  <c r="I511" s="1"/>
  <c r="E511"/>
  <c r="E511" i="49" s="1"/>
  <c r="D511" i="48"/>
  <c r="D511" i="49" s="1"/>
  <c r="H510" i="48"/>
  <c r="H510" i="49" s="1"/>
  <c r="G510" i="48"/>
  <c r="G510" i="49" s="1"/>
  <c r="F510" i="48"/>
  <c r="I510" s="1"/>
  <c r="E510"/>
  <c r="E510" i="49" s="1"/>
  <c r="D510" i="48"/>
  <c r="D510" i="49" s="1"/>
  <c r="F510" s="1"/>
  <c r="I510" s="1"/>
  <c r="H509" i="48"/>
  <c r="H509" i="49" s="1"/>
  <c r="G509" i="48"/>
  <c r="G509" i="49" s="1"/>
  <c r="F509" i="48"/>
  <c r="E509"/>
  <c r="E509" i="49" s="1"/>
  <c r="D509" i="48"/>
  <c r="D509" i="49" s="1"/>
  <c r="H506" i="48"/>
  <c r="H506" i="49" s="1"/>
  <c r="G506" i="48"/>
  <c r="G506" i="49" s="1"/>
  <c r="F506" i="48"/>
  <c r="I506" s="1"/>
  <c r="E506"/>
  <c r="E506" i="49" s="1"/>
  <c r="D506" i="48"/>
  <c r="D506" i="49" s="1"/>
  <c r="F506" s="1"/>
  <c r="I506" s="1"/>
  <c r="H505" i="48"/>
  <c r="H505" i="49" s="1"/>
  <c r="G505" i="48"/>
  <c r="G505" i="49" s="1"/>
  <c r="F505" i="48"/>
  <c r="I505" s="1"/>
  <c r="E505"/>
  <c r="E505" i="49" s="1"/>
  <c r="D505" i="48"/>
  <c r="D505" i="49" s="1"/>
  <c r="H504" i="48"/>
  <c r="H504" i="49" s="1"/>
  <c r="G504" i="48"/>
  <c r="G504" i="49" s="1"/>
  <c r="F504" i="48"/>
  <c r="E504"/>
  <c r="E504" i="49" s="1"/>
  <c r="D504" i="48"/>
  <c r="D504" i="49" s="1"/>
  <c r="F504" s="1"/>
  <c r="I504" s="1"/>
  <c r="H503" i="48"/>
  <c r="H503" i="49" s="1"/>
  <c r="G503" i="48"/>
  <c r="G503" i="49" s="1"/>
  <c r="F503" i="48"/>
  <c r="E503"/>
  <c r="E503" i="49" s="1"/>
  <c r="D503" i="48"/>
  <c r="D503" i="49" s="1"/>
  <c r="H502" i="48"/>
  <c r="H502" i="49" s="1"/>
  <c r="G502" i="48"/>
  <c r="G502" i="49" s="1"/>
  <c r="F502" i="48"/>
  <c r="I502" s="1"/>
  <c r="E502"/>
  <c r="E502" i="49" s="1"/>
  <c r="D502" i="48"/>
  <c r="D502" i="49" s="1"/>
  <c r="F502" s="1"/>
  <c r="I502" s="1"/>
  <c r="H501" i="48"/>
  <c r="H501" i="49" s="1"/>
  <c r="G501" i="48"/>
  <c r="G501" i="49" s="1"/>
  <c r="F501" i="48"/>
  <c r="I501" s="1"/>
  <c r="E501"/>
  <c r="E501" i="49" s="1"/>
  <c r="D501" i="48"/>
  <c r="D501" i="49" s="1"/>
  <c r="H500" i="48"/>
  <c r="H500" i="49" s="1"/>
  <c r="G500" i="48"/>
  <c r="G500" i="49" s="1"/>
  <c r="F500" i="48"/>
  <c r="I500" s="1"/>
  <c r="E500"/>
  <c r="E500" i="49" s="1"/>
  <c r="D500" i="48"/>
  <c r="D500" i="49" s="1"/>
  <c r="F500" s="1"/>
  <c r="I500" s="1"/>
  <c r="H499" i="48"/>
  <c r="H499" i="49" s="1"/>
  <c r="G499" i="48"/>
  <c r="G499" i="49" s="1"/>
  <c r="F499" i="48"/>
  <c r="E499"/>
  <c r="E499" i="49" s="1"/>
  <c r="D499" i="48"/>
  <c r="D499" i="49" s="1"/>
  <c r="H496" i="48"/>
  <c r="H496" i="49" s="1"/>
  <c r="G496" i="48"/>
  <c r="G496" i="49" s="1"/>
  <c r="F496" i="48"/>
  <c r="I496" s="1"/>
  <c r="E496"/>
  <c r="E496" i="49" s="1"/>
  <c r="D496" i="48"/>
  <c r="D496" i="49" s="1"/>
  <c r="F496" s="1"/>
  <c r="I496" s="1"/>
  <c r="H493" i="48"/>
  <c r="H493" i="49" s="1"/>
  <c r="G493" i="48"/>
  <c r="G493" i="49" s="1"/>
  <c r="F493" i="48"/>
  <c r="I493" s="1"/>
  <c r="E493"/>
  <c r="E493" i="49" s="1"/>
  <c r="D493" i="48"/>
  <c r="D493" i="49" s="1"/>
  <c r="H492" i="48"/>
  <c r="H492" i="49" s="1"/>
  <c r="G492" i="48"/>
  <c r="G492" i="49" s="1"/>
  <c r="F492" i="48"/>
  <c r="I492" s="1"/>
  <c r="E492"/>
  <c r="E492" i="49" s="1"/>
  <c r="D492" i="48"/>
  <c r="D492" i="49" s="1"/>
  <c r="F492" s="1"/>
  <c r="I492" s="1"/>
  <c r="H491" i="48"/>
  <c r="H491" i="49" s="1"/>
  <c r="G491" i="48"/>
  <c r="G491" i="49" s="1"/>
  <c r="F491" i="48"/>
  <c r="E491"/>
  <c r="E491" i="49" s="1"/>
  <c r="D491" i="48"/>
  <c r="D491" i="49" s="1"/>
  <c r="H490" i="48"/>
  <c r="H490" i="49" s="1"/>
  <c r="G490" i="48"/>
  <c r="G490" i="49" s="1"/>
  <c r="F490" i="48"/>
  <c r="I490" s="1"/>
  <c r="E490"/>
  <c r="E490" i="49" s="1"/>
  <c r="D490" i="48"/>
  <c r="D490" i="49" s="1"/>
  <c r="F490" s="1"/>
  <c r="I490" s="1"/>
  <c r="H489" i="48"/>
  <c r="H489" i="49" s="1"/>
  <c r="G489" i="48"/>
  <c r="G489" i="49" s="1"/>
  <c r="F489" i="48"/>
  <c r="I489" s="1"/>
  <c r="E489"/>
  <c r="E489" i="49" s="1"/>
  <c r="D489" i="48"/>
  <c r="D489" i="49" s="1"/>
  <c r="H488" i="48"/>
  <c r="H488" i="49" s="1"/>
  <c r="G488" i="48"/>
  <c r="G488" i="49" s="1"/>
  <c r="F488" i="48"/>
  <c r="I488" s="1"/>
  <c r="E488"/>
  <c r="E488" i="49" s="1"/>
  <c r="D488" i="48"/>
  <c r="D488" i="49" s="1"/>
  <c r="F488" s="1"/>
  <c r="I488" s="1"/>
  <c r="H487" i="48"/>
  <c r="H487" i="49" s="1"/>
  <c r="G487" i="48"/>
  <c r="G487" i="49" s="1"/>
  <c r="F487" i="48"/>
  <c r="E487"/>
  <c r="E487" i="49" s="1"/>
  <c r="D487" i="48"/>
  <c r="D487" i="49" s="1"/>
  <c r="H486" i="48"/>
  <c r="H486" i="49" s="1"/>
  <c r="G486" i="48"/>
  <c r="G486" i="49" s="1"/>
  <c r="F486" i="48"/>
  <c r="I486" s="1"/>
  <c r="E486"/>
  <c r="E486" i="49" s="1"/>
  <c r="D486" i="48"/>
  <c r="D486" i="49" s="1"/>
  <c r="F486" s="1"/>
  <c r="I486" s="1"/>
  <c r="H485" i="48"/>
  <c r="H485" i="49" s="1"/>
  <c r="G485" i="48"/>
  <c r="G485" i="49" s="1"/>
  <c r="F485" i="48"/>
  <c r="I485" s="1"/>
  <c r="E485"/>
  <c r="E485" i="49" s="1"/>
  <c r="D485" i="48"/>
  <c r="D485" i="49" s="1"/>
  <c r="H484" i="48"/>
  <c r="H484" i="49" s="1"/>
  <c r="G484" i="48"/>
  <c r="G484" i="49" s="1"/>
  <c r="F484" i="48"/>
  <c r="I484" s="1"/>
  <c r="E484"/>
  <c r="E484" i="49" s="1"/>
  <c r="D484" i="48"/>
  <c r="D484" i="49" s="1"/>
  <c r="F484" s="1"/>
  <c r="I484" s="1"/>
  <c r="H483" i="48"/>
  <c r="H483" i="49" s="1"/>
  <c r="G483" i="48"/>
  <c r="G483" i="49" s="1"/>
  <c r="F483" i="48"/>
  <c r="E483"/>
  <c r="E483" i="49" s="1"/>
  <c r="D483" i="48"/>
  <c r="D483" i="49" s="1"/>
  <c r="H481" i="48"/>
  <c r="H481" i="49" s="1"/>
  <c r="G481" i="48"/>
  <c r="G481" i="49" s="1"/>
  <c r="N481" s="1"/>
  <c r="F481" i="48"/>
  <c r="I481" s="1"/>
  <c r="E481"/>
  <c r="E481" i="49" s="1"/>
  <c r="D481" i="48"/>
  <c r="D481" i="49" s="1"/>
  <c r="F481" s="1"/>
  <c r="I481" s="1"/>
  <c r="H480" i="48"/>
  <c r="H480" i="49" s="1"/>
  <c r="G480" i="48"/>
  <c r="G480" i="49" s="1"/>
  <c r="N480" s="1"/>
  <c r="F480" i="48"/>
  <c r="I480" s="1"/>
  <c r="E480"/>
  <c r="E480" i="49" s="1"/>
  <c r="D480" i="48"/>
  <c r="D480" i="49" s="1"/>
  <c r="F480" s="1"/>
  <c r="H479" i="48"/>
  <c r="H479" i="49" s="1"/>
  <c r="G479" i="48"/>
  <c r="G479" i="49" s="1"/>
  <c r="N479" s="1"/>
  <c r="F479" i="48"/>
  <c r="I479" s="1"/>
  <c r="E479"/>
  <c r="E479" i="49" s="1"/>
  <c r="D479" i="48"/>
  <c r="D479" i="49" s="1"/>
  <c r="F479" s="1"/>
  <c r="H478" i="48"/>
  <c r="H478" i="49" s="1"/>
  <c r="G478" i="48"/>
  <c r="G478" i="49" s="1"/>
  <c r="N478" s="1"/>
  <c r="F478" i="48"/>
  <c r="E478"/>
  <c r="E478" i="49" s="1"/>
  <c r="D478" i="48"/>
  <c r="D478" i="49" s="1"/>
  <c r="H477" i="48"/>
  <c r="H477" i="49" s="1"/>
  <c r="G477" i="48"/>
  <c r="G477" i="49" s="1"/>
  <c r="N477" s="1"/>
  <c r="F477" i="48"/>
  <c r="I477" s="1"/>
  <c r="E477"/>
  <c r="E477" i="49" s="1"/>
  <c r="D477" i="48"/>
  <c r="D477" i="49" s="1"/>
  <c r="F477" s="1"/>
  <c r="I477" s="1"/>
  <c r="H476" i="48"/>
  <c r="H476" i="49" s="1"/>
  <c r="G476" i="48"/>
  <c r="G476" i="49" s="1"/>
  <c r="N476" s="1"/>
  <c r="F476" i="48"/>
  <c r="I476" s="1"/>
  <c r="E476"/>
  <c r="E476" i="49" s="1"/>
  <c r="D476" i="48"/>
  <c r="D476" i="49" s="1"/>
  <c r="H475" i="48"/>
  <c r="H475" i="49" s="1"/>
  <c r="G475" i="48"/>
  <c r="G475" i="49" s="1"/>
  <c r="N475" s="1"/>
  <c r="F475" i="48"/>
  <c r="I475" s="1"/>
  <c r="E475"/>
  <c r="E475" i="49" s="1"/>
  <c r="D475" i="48"/>
  <c r="D475" i="49" s="1"/>
  <c r="H474" i="48"/>
  <c r="H474" i="49" s="1"/>
  <c r="G474" i="48"/>
  <c r="G474" i="49" s="1"/>
  <c r="N474" s="1"/>
  <c r="F474" i="48"/>
  <c r="E474"/>
  <c r="E474" i="49" s="1"/>
  <c r="F474" s="1"/>
  <c r="D474" i="48"/>
  <c r="D474" i="49" s="1"/>
  <c r="H473" i="48"/>
  <c r="H473" i="49" s="1"/>
  <c r="G473" i="48"/>
  <c r="G473" i="49" s="1"/>
  <c r="N473" s="1"/>
  <c r="F473" i="48"/>
  <c r="I473" s="1"/>
  <c r="E473"/>
  <c r="E473" i="49" s="1"/>
  <c r="D473" i="48"/>
  <c r="D473" i="49" s="1"/>
  <c r="H472" i="48"/>
  <c r="H472" i="49" s="1"/>
  <c r="G472" i="48"/>
  <c r="G472" i="49" s="1"/>
  <c r="N472" s="1"/>
  <c r="F472" i="48"/>
  <c r="I472" s="1"/>
  <c r="E472"/>
  <c r="E472" i="49" s="1"/>
  <c r="D472" i="48"/>
  <c r="D472" i="49" s="1"/>
  <c r="H471" i="48"/>
  <c r="H471" i="49" s="1"/>
  <c r="G471" i="48"/>
  <c r="G471" i="49" s="1"/>
  <c r="F471" i="48"/>
  <c r="I471" s="1"/>
  <c r="E471"/>
  <c r="E471" i="49" s="1"/>
  <c r="D471" i="48"/>
  <c r="D471" i="49" s="1"/>
  <c r="H469" i="48"/>
  <c r="H469" i="49" s="1"/>
  <c r="G469" i="48"/>
  <c r="G469" i="49" s="1"/>
  <c r="F469" i="48"/>
  <c r="E469"/>
  <c r="E469" i="49" s="1"/>
  <c r="D469" i="48"/>
  <c r="D469" i="49" s="1"/>
  <c r="H468" i="48"/>
  <c r="H468" i="49" s="1"/>
  <c r="G468" i="48"/>
  <c r="G468" i="49" s="1"/>
  <c r="F468" i="48"/>
  <c r="I468" s="1"/>
  <c r="E468"/>
  <c r="E468" i="49" s="1"/>
  <c r="D468" i="48"/>
  <c r="D468" i="49" s="1"/>
  <c r="F468" s="1"/>
  <c r="I468" s="1"/>
  <c r="H467" i="48"/>
  <c r="H467" i="49" s="1"/>
  <c r="G467" i="48"/>
  <c r="G467" i="49" s="1"/>
  <c r="F467" i="48"/>
  <c r="I467" s="1"/>
  <c r="E467"/>
  <c r="E467" i="49" s="1"/>
  <c r="D467" i="48"/>
  <c r="D467" i="49" s="1"/>
  <c r="H466" i="48"/>
  <c r="H466" i="49" s="1"/>
  <c r="G466" i="48"/>
  <c r="G466" i="49" s="1"/>
  <c r="F466" i="48"/>
  <c r="I466" s="1"/>
  <c r="E466"/>
  <c r="E466" i="49" s="1"/>
  <c r="D466" i="48"/>
  <c r="D466" i="49" s="1"/>
  <c r="H465" i="48"/>
  <c r="H465" i="49" s="1"/>
  <c r="G465" i="48"/>
  <c r="G465" i="49" s="1"/>
  <c r="F465" i="48"/>
  <c r="E465"/>
  <c r="E465" i="49" s="1"/>
  <c r="F465" s="1"/>
  <c r="I465" s="1"/>
  <c r="D465" i="48"/>
  <c r="D465" i="49" s="1"/>
  <c r="H464" i="48"/>
  <c r="H464" i="49" s="1"/>
  <c r="G464" i="48"/>
  <c r="G464" i="49" s="1"/>
  <c r="F464" i="48"/>
  <c r="I464" s="1"/>
  <c r="E464"/>
  <c r="E464" i="49" s="1"/>
  <c r="D464" i="48"/>
  <c r="D464" i="49" s="1"/>
  <c r="H463" i="48"/>
  <c r="H463" i="49" s="1"/>
  <c r="G463" i="48"/>
  <c r="G463" i="49" s="1"/>
  <c r="F463" i="48"/>
  <c r="I463" s="1"/>
  <c r="E463"/>
  <c r="E463" i="49" s="1"/>
  <c r="D463" i="48"/>
  <c r="D463" i="49" s="1"/>
  <c r="H462" i="48"/>
  <c r="H462" i="49" s="1"/>
  <c r="G462" i="48"/>
  <c r="G462" i="49" s="1"/>
  <c r="F462" i="48"/>
  <c r="I462" s="1"/>
  <c r="E462"/>
  <c r="E462" i="49" s="1"/>
  <c r="D462" i="48"/>
  <c r="D462" i="49" s="1"/>
  <c r="H461" i="48"/>
  <c r="H461" i="49" s="1"/>
  <c r="G461" i="48"/>
  <c r="G461" i="49" s="1"/>
  <c r="F461" i="48"/>
  <c r="E461"/>
  <c r="E461" i="49" s="1"/>
  <c r="D461" i="48"/>
  <c r="D461" i="49" s="1"/>
  <c r="F461" s="1"/>
  <c r="I461" s="1"/>
  <c r="H460" i="48"/>
  <c r="H460" i="49" s="1"/>
  <c r="G460" i="48"/>
  <c r="G460" i="49" s="1"/>
  <c r="F460" i="48"/>
  <c r="I460" s="1"/>
  <c r="E460"/>
  <c r="E460" i="49" s="1"/>
  <c r="D460" i="48"/>
  <c r="D460" i="49" s="1"/>
  <c r="F460" s="1"/>
  <c r="I460" s="1"/>
  <c r="H459" i="48"/>
  <c r="H459" i="49" s="1"/>
  <c r="G459" i="48"/>
  <c r="G459" i="49" s="1"/>
  <c r="F459" i="48"/>
  <c r="I459" s="1"/>
  <c r="E459"/>
  <c r="E459" i="49" s="1"/>
  <c r="D459" i="48"/>
  <c r="D459" i="49" s="1"/>
  <c r="H456" i="48"/>
  <c r="H456" i="49" s="1"/>
  <c r="G456" i="48"/>
  <c r="G456" i="49" s="1"/>
  <c r="F456" i="48"/>
  <c r="I456" s="1"/>
  <c r="E456"/>
  <c r="E456" i="49" s="1"/>
  <c r="D456" i="48"/>
  <c r="D456" i="49" s="1"/>
  <c r="H455" i="48"/>
  <c r="H455" i="49" s="1"/>
  <c r="G455" i="48"/>
  <c r="G455" i="49" s="1"/>
  <c r="F455" i="48"/>
  <c r="E455"/>
  <c r="E455" i="49" s="1"/>
  <c r="F455" s="1"/>
  <c r="I455" s="1"/>
  <c r="D455" i="48"/>
  <c r="D455" i="49" s="1"/>
  <c r="H454" i="48"/>
  <c r="H454" i="49" s="1"/>
  <c r="G454" i="48"/>
  <c r="G454" i="49" s="1"/>
  <c r="F454" i="48"/>
  <c r="I454" s="1"/>
  <c r="E454"/>
  <c r="E454" i="49" s="1"/>
  <c r="D454" i="48"/>
  <c r="D454" i="49" s="1"/>
  <c r="H453" i="48"/>
  <c r="H453" i="49" s="1"/>
  <c r="G453" i="48"/>
  <c r="G453" i="49" s="1"/>
  <c r="F453" i="48"/>
  <c r="I453" s="1"/>
  <c r="E453"/>
  <c r="E453" i="49" s="1"/>
  <c r="D453" i="48"/>
  <c r="D453" i="49" s="1"/>
  <c r="H452" i="48"/>
  <c r="H452" i="49" s="1"/>
  <c r="G452" i="48"/>
  <c r="G452" i="49" s="1"/>
  <c r="F452" i="48"/>
  <c r="I452" s="1"/>
  <c r="E452"/>
  <c r="E452" i="49" s="1"/>
  <c r="D452" i="48"/>
  <c r="D452" i="49" s="1"/>
  <c r="H451" i="48"/>
  <c r="H451" i="49" s="1"/>
  <c r="G451" i="48"/>
  <c r="G451" i="49" s="1"/>
  <c r="F451" i="48"/>
  <c r="E451"/>
  <c r="E451" i="49" s="1"/>
  <c r="D451" i="48"/>
  <c r="D451" i="49" s="1"/>
  <c r="H450" i="48"/>
  <c r="H450" i="49" s="1"/>
  <c r="G450" i="48"/>
  <c r="G450" i="49" s="1"/>
  <c r="F450" i="48"/>
  <c r="I450" s="1"/>
  <c r="E450"/>
  <c r="E450" i="49" s="1"/>
  <c r="D450" i="48"/>
  <c r="D450" i="49" s="1"/>
  <c r="F450" s="1"/>
  <c r="I450" s="1"/>
  <c r="H449" i="48"/>
  <c r="H449" i="49" s="1"/>
  <c r="G449" i="48"/>
  <c r="G449" i="49" s="1"/>
  <c r="F449" i="48"/>
  <c r="I449" s="1"/>
  <c r="E449"/>
  <c r="E449" i="49" s="1"/>
  <c r="D449" i="48"/>
  <c r="D449" i="49" s="1"/>
  <c r="H448" i="48"/>
  <c r="H448" i="49" s="1"/>
  <c r="G448" i="48"/>
  <c r="G448" i="49" s="1"/>
  <c r="F448" i="48"/>
  <c r="I448" s="1"/>
  <c r="E448"/>
  <c r="E448" i="49" s="1"/>
  <c r="D448" i="48"/>
  <c r="D448" i="49" s="1"/>
  <c r="F448" s="1"/>
  <c r="I448" s="1"/>
  <c r="H447" i="48"/>
  <c r="H447" i="49" s="1"/>
  <c r="G447" i="48"/>
  <c r="G447" i="49" s="1"/>
  <c r="F447" i="48"/>
  <c r="E447"/>
  <c r="E447" i="49" s="1"/>
  <c r="D447" i="48"/>
  <c r="D447" i="49" s="1"/>
  <c r="H446" i="48"/>
  <c r="H446" i="49" s="1"/>
  <c r="G446" i="48"/>
  <c r="G446" i="49" s="1"/>
  <c r="F446" i="48"/>
  <c r="I446" s="1"/>
  <c r="E446"/>
  <c r="E446" i="49" s="1"/>
  <c r="D446" i="48"/>
  <c r="D446" i="49" s="1"/>
  <c r="F446" s="1"/>
  <c r="I446" s="1"/>
  <c r="H444" i="48"/>
  <c r="H444" i="49" s="1"/>
  <c r="G444" i="48"/>
  <c r="G444" i="49" s="1"/>
  <c r="N444" s="1"/>
  <c r="F444" i="48"/>
  <c r="I444" s="1"/>
  <c r="E444"/>
  <c r="E444" i="49" s="1"/>
  <c r="D444" i="48"/>
  <c r="D444" i="49" s="1"/>
  <c r="H443" i="48"/>
  <c r="H443" i="49" s="1"/>
  <c r="G443" i="48"/>
  <c r="G443" i="49" s="1"/>
  <c r="N443" s="1"/>
  <c r="F443" i="48"/>
  <c r="E443"/>
  <c r="E443" i="49" s="1"/>
  <c r="D443" i="48"/>
  <c r="D443" i="49" s="1"/>
  <c r="F443" s="1"/>
  <c r="I443" s="1"/>
  <c r="H442" i="48"/>
  <c r="H442" i="49" s="1"/>
  <c r="G442" i="48"/>
  <c r="G442" i="49" s="1"/>
  <c r="N442" s="1"/>
  <c r="F442" i="48"/>
  <c r="E442"/>
  <c r="E442" i="49" s="1"/>
  <c r="D442" i="48"/>
  <c r="D442" i="49" s="1"/>
  <c r="H441" i="48"/>
  <c r="H441" i="49" s="1"/>
  <c r="G441" i="48"/>
  <c r="G441" i="49" s="1"/>
  <c r="N441" s="1"/>
  <c r="F441" i="48"/>
  <c r="I441" s="1"/>
  <c r="E441"/>
  <c r="E441" i="49" s="1"/>
  <c r="D441" i="48"/>
  <c r="D441" i="49" s="1"/>
  <c r="F441" s="1"/>
  <c r="I441" s="1"/>
  <c r="H440" i="48"/>
  <c r="H440" i="49" s="1"/>
  <c r="G440" i="48"/>
  <c r="G440" i="49" s="1"/>
  <c r="N440" s="1"/>
  <c r="F440" i="48"/>
  <c r="I440" s="1"/>
  <c r="E440"/>
  <c r="E440" i="49" s="1"/>
  <c r="D440" i="48"/>
  <c r="D440" i="49" s="1"/>
  <c r="H439" i="48"/>
  <c r="H439" i="49" s="1"/>
  <c r="G439" i="48"/>
  <c r="G439" i="49" s="1"/>
  <c r="N439" s="1"/>
  <c r="F439" i="48"/>
  <c r="I439" s="1"/>
  <c r="E439"/>
  <c r="E439" i="49" s="1"/>
  <c r="D439" i="48"/>
  <c r="D439" i="49" s="1"/>
  <c r="F439" s="1"/>
  <c r="I439" s="1"/>
  <c r="H438" i="48"/>
  <c r="H438" i="49" s="1"/>
  <c r="G438" i="48"/>
  <c r="G438" i="49" s="1"/>
  <c r="N438" s="1"/>
  <c r="F438" i="48"/>
  <c r="E438"/>
  <c r="E438" i="49" s="1"/>
  <c r="D438" i="48"/>
  <c r="D438" i="49" s="1"/>
  <c r="H437" i="48"/>
  <c r="H437" i="49" s="1"/>
  <c r="G437" i="48"/>
  <c r="G437" i="49" s="1"/>
  <c r="N437" s="1"/>
  <c r="F437" i="48"/>
  <c r="I437" s="1"/>
  <c r="E437"/>
  <c r="E437" i="49" s="1"/>
  <c r="D437" i="48"/>
  <c r="D437" i="49" s="1"/>
  <c r="F437" s="1"/>
  <c r="I437" s="1"/>
  <c r="H436" i="48"/>
  <c r="H436" i="49" s="1"/>
  <c r="G436" i="48"/>
  <c r="G436" i="49" s="1"/>
  <c r="N436" s="1"/>
  <c r="F436" i="48"/>
  <c r="I436" s="1"/>
  <c r="E436"/>
  <c r="E436" i="49" s="1"/>
  <c r="D436" i="48"/>
  <c r="D436" i="49" s="1"/>
  <c r="H435" i="48"/>
  <c r="H435" i="49" s="1"/>
  <c r="G435" i="48"/>
  <c r="G435" i="49" s="1"/>
  <c r="N435" s="1"/>
  <c r="F435" i="48"/>
  <c r="I435" s="1"/>
  <c r="E435"/>
  <c r="E435" i="49" s="1"/>
  <c r="D435" i="48"/>
  <c r="D435" i="49" s="1"/>
  <c r="F435" s="1"/>
  <c r="H434" i="48"/>
  <c r="H434" i="49" s="1"/>
  <c r="G434" i="48"/>
  <c r="G434" i="49" s="1"/>
  <c r="F434" i="48"/>
  <c r="E434"/>
  <c r="E434" i="49" s="1"/>
  <c r="D434" i="48"/>
  <c r="D434" i="49" s="1"/>
  <c r="H432" i="48"/>
  <c r="H432" i="49" s="1"/>
  <c r="G432" i="48"/>
  <c r="G432" i="49" s="1"/>
  <c r="F432" i="48"/>
  <c r="I432" s="1"/>
  <c r="E432"/>
  <c r="E432" i="49" s="1"/>
  <c r="D432" i="48"/>
  <c r="D432" i="49" s="1"/>
  <c r="F432" s="1"/>
  <c r="I432" s="1"/>
  <c r="H431" i="48"/>
  <c r="H431" i="49" s="1"/>
  <c r="G431" i="48"/>
  <c r="G431" i="49" s="1"/>
  <c r="F431" i="48"/>
  <c r="I431" s="1"/>
  <c r="E431"/>
  <c r="E431" i="49" s="1"/>
  <c r="D431" i="48"/>
  <c r="D431" i="49" s="1"/>
  <c r="H430" i="48"/>
  <c r="H430" i="49" s="1"/>
  <c r="G430" i="48"/>
  <c r="G430" i="49" s="1"/>
  <c r="F430" i="48"/>
  <c r="I430" s="1"/>
  <c r="E430"/>
  <c r="E430" i="49" s="1"/>
  <c r="D430" i="48"/>
  <c r="D430" i="49" s="1"/>
  <c r="F430" s="1"/>
  <c r="I430" s="1"/>
  <c r="H429" i="48"/>
  <c r="H429" i="49" s="1"/>
  <c r="G429" i="48"/>
  <c r="G429" i="49" s="1"/>
  <c r="F429" i="48"/>
  <c r="E429"/>
  <c r="E429" i="49" s="1"/>
  <c r="D429" i="48"/>
  <c r="D429" i="49" s="1"/>
  <c r="H428" i="48"/>
  <c r="H428" i="49" s="1"/>
  <c r="G428" i="48"/>
  <c r="G428" i="49" s="1"/>
  <c r="F428" i="48"/>
  <c r="I428" s="1"/>
  <c r="E428"/>
  <c r="E428" i="49" s="1"/>
  <c r="D428" i="48"/>
  <c r="D428" i="49" s="1"/>
  <c r="F428" s="1"/>
  <c r="I428" s="1"/>
  <c r="H427" i="48"/>
  <c r="H427" i="49" s="1"/>
  <c r="G427" i="48"/>
  <c r="G427" i="49" s="1"/>
  <c r="F427" i="48"/>
  <c r="I427" s="1"/>
  <c r="E427"/>
  <c r="E427" i="49" s="1"/>
  <c r="D427" i="48"/>
  <c r="D427" i="49" s="1"/>
  <c r="H426" i="48"/>
  <c r="H426" i="49" s="1"/>
  <c r="G426" i="48"/>
  <c r="G426" i="49" s="1"/>
  <c r="F426" i="48"/>
  <c r="I426" s="1"/>
  <c r="E426"/>
  <c r="E426" i="49" s="1"/>
  <c r="D426" i="48"/>
  <c r="D426" i="49" s="1"/>
  <c r="F426" s="1"/>
  <c r="I426" s="1"/>
  <c r="H425" i="48"/>
  <c r="H425" i="49" s="1"/>
  <c r="G425" i="48"/>
  <c r="G425" i="49" s="1"/>
  <c r="F425" i="48"/>
  <c r="E425"/>
  <c r="E425" i="49" s="1"/>
  <c r="D425" i="48"/>
  <c r="D425" i="49" s="1"/>
  <c r="H424" i="48"/>
  <c r="H424" i="49" s="1"/>
  <c r="G424" i="48"/>
  <c r="G424" i="49" s="1"/>
  <c r="F424" i="48"/>
  <c r="I424" s="1"/>
  <c r="E424"/>
  <c r="E424" i="49" s="1"/>
  <c r="D424" i="48"/>
  <c r="D424" i="49" s="1"/>
  <c r="F424" s="1"/>
  <c r="I424" s="1"/>
  <c r="H423" i="48"/>
  <c r="H423" i="49" s="1"/>
  <c r="G423" i="48"/>
  <c r="G423" i="49" s="1"/>
  <c r="F423" i="48"/>
  <c r="I423" s="1"/>
  <c r="E423"/>
  <c r="E423" i="49" s="1"/>
  <c r="D423" i="48"/>
  <c r="D423" i="49" s="1"/>
  <c r="H422" i="48"/>
  <c r="H422" i="49" s="1"/>
  <c r="G422" i="48"/>
  <c r="G422" i="49" s="1"/>
  <c r="F422" i="48"/>
  <c r="I422" s="1"/>
  <c r="E422"/>
  <c r="E422" i="49" s="1"/>
  <c r="D422" i="48"/>
  <c r="D422" i="49" s="1"/>
  <c r="F422" s="1"/>
  <c r="I422" s="1"/>
  <c r="H419" i="48"/>
  <c r="H419" i="49" s="1"/>
  <c r="G419" i="48"/>
  <c r="G419" i="49" s="1"/>
  <c r="F419" i="48"/>
  <c r="E419"/>
  <c r="E419" i="49" s="1"/>
  <c r="D419" i="48"/>
  <c r="D419" i="49" s="1"/>
  <c r="H418" i="48"/>
  <c r="H418" i="49" s="1"/>
  <c r="G418" i="48"/>
  <c r="G418" i="49" s="1"/>
  <c r="F418" i="48"/>
  <c r="I418" s="1"/>
  <c r="E418"/>
  <c r="E418" i="49" s="1"/>
  <c r="D418" i="48"/>
  <c r="D418" i="49" s="1"/>
  <c r="F418" s="1"/>
  <c r="I418" s="1"/>
  <c r="H417" i="48"/>
  <c r="H417" i="49" s="1"/>
  <c r="G417" i="48"/>
  <c r="G417" i="49" s="1"/>
  <c r="F417" i="48"/>
  <c r="I417" s="1"/>
  <c r="E417"/>
  <c r="E417" i="49" s="1"/>
  <c r="D417" i="48"/>
  <c r="D417" i="49" s="1"/>
  <c r="H416" i="48"/>
  <c r="H416" i="49" s="1"/>
  <c r="G416" i="48"/>
  <c r="G416" i="49" s="1"/>
  <c r="F416" i="48"/>
  <c r="I416" s="1"/>
  <c r="E416"/>
  <c r="E416" i="49" s="1"/>
  <c r="D416" i="48"/>
  <c r="D416" i="49" s="1"/>
  <c r="F416" s="1"/>
  <c r="I416" s="1"/>
  <c r="H415" i="48"/>
  <c r="H415" i="49" s="1"/>
  <c r="G415" i="48"/>
  <c r="G415" i="49" s="1"/>
  <c r="F415" i="48"/>
  <c r="E415"/>
  <c r="E415" i="49" s="1"/>
  <c r="D415" i="48"/>
  <c r="D415" i="49" s="1"/>
  <c r="H414" i="48"/>
  <c r="H414" i="49" s="1"/>
  <c r="G414" i="48"/>
  <c r="G414" i="49" s="1"/>
  <c r="F414" i="48"/>
  <c r="I414" s="1"/>
  <c r="E414"/>
  <c r="E414" i="49" s="1"/>
  <c r="D414" i="48"/>
  <c r="D414" i="49" s="1"/>
  <c r="F414" s="1"/>
  <c r="I414" s="1"/>
  <c r="H413" i="48"/>
  <c r="H413" i="49" s="1"/>
  <c r="G413" i="48"/>
  <c r="G413" i="49" s="1"/>
  <c r="F413" i="48"/>
  <c r="I413" s="1"/>
  <c r="E413"/>
  <c r="E413" i="49" s="1"/>
  <c r="D413" i="48"/>
  <c r="D413" i="49" s="1"/>
  <c r="H412" i="48"/>
  <c r="H412" i="49" s="1"/>
  <c r="G412" i="48"/>
  <c r="G412" i="49" s="1"/>
  <c r="F412" i="48"/>
  <c r="I412" s="1"/>
  <c r="E412"/>
  <c r="E412" i="49" s="1"/>
  <c r="D412" i="48"/>
  <c r="D412" i="49" s="1"/>
  <c r="F412" s="1"/>
  <c r="I412" s="1"/>
  <c r="H411" i="48"/>
  <c r="H411" i="49" s="1"/>
  <c r="G411" i="48"/>
  <c r="G411" i="49" s="1"/>
  <c r="F411" i="48"/>
  <c r="I411" s="1"/>
  <c r="E411"/>
  <c r="E411" i="49" s="1"/>
  <c r="D411" i="48"/>
  <c r="D411" i="49" s="1"/>
  <c r="H410" i="48"/>
  <c r="H410" i="49" s="1"/>
  <c r="G410" i="48"/>
  <c r="G410" i="49" s="1"/>
  <c r="F410" i="48"/>
  <c r="I410" s="1"/>
  <c r="E410"/>
  <c r="E410" i="49" s="1"/>
  <c r="D410" i="48"/>
  <c r="D410" i="49" s="1"/>
  <c r="F410" s="1"/>
  <c r="I410" s="1"/>
  <c r="H409" i="48"/>
  <c r="H409" i="49" s="1"/>
  <c r="G409" i="48"/>
  <c r="G409" i="49" s="1"/>
  <c r="F409" i="48"/>
  <c r="I409" s="1"/>
  <c r="E409"/>
  <c r="E409" i="49" s="1"/>
  <c r="D409" i="48"/>
  <c r="D409" i="49" s="1"/>
  <c r="H408" i="48"/>
  <c r="H408" i="49" s="1"/>
  <c r="G408" i="48"/>
  <c r="G408" i="49" s="1"/>
  <c r="F408" i="48"/>
  <c r="I408" s="1"/>
  <c r="E408"/>
  <c r="E408" i="49" s="1"/>
  <c r="D408" i="48"/>
  <c r="D408" i="49" s="1"/>
  <c r="F408" s="1"/>
  <c r="I408" s="1"/>
  <c r="H407" i="48"/>
  <c r="H407" i="49" s="1"/>
  <c r="G407" i="48"/>
  <c r="G407" i="49" s="1"/>
  <c r="F407" i="48"/>
  <c r="I407" s="1"/>
  <c r="E407"/>
  <c r="E407" i="49" s="1"/>
  <c r="D407" i="48"/>
  <c r="D407" i="49" s="1"/>
  <c r="H406" i="48"/>
  <c r="H406" i="49" s="1"/>
  <c r="G406" i="48"/>
  <c r="G406" i="49" s="1"/>
  <c r="F406" i="48"/>
  <c r="I406" s="1"/>
  <c r="E406"/>
  <c r="E406" i="49" s="1"/>
  <c r="D406" i="48"/>
  <c r="D406" i="49" s="1"/>
  <c r="F406" s="1"/>
  <c r="I406" s="1"/>
  <c r="H404" i="48"/>
  <c r="H404" i="49" s="1"/>
  <c r="G404" i="48"/>
  <c r="G404" i="49" s="1"/>
  <c r="F404" i="48"/>
  <c r="I404" s="1"/>
  <c r="E404"/>
  <c r="E404" i="49" s="1"/>
  <c r="D404" i="48"/>
  <c r="D404" i="49" s="1"/>
  <c r="H403" i="48"/>
  <c r="H403" i="49" s="1"/>
  <c r="G403" i="48"/>
  <c r="G403" i="49" s="1"/>
  <c r="F403" i="48"/>
  <c r="I403" s="1"/>
  <c r="E403"/>
  <c r="E403" i="49" s="1"/>
  <c r="D403" i="48"/>
  <c r="D403" i="49" s="1"/>
  <c r="F403" s="1"/>
  <c r="I403" s="1"/>
  <c r="H402" i="48"/>
  <c r="H402" i="49" s="1"/>
  <c r="G402" i="48"/>
  <c r="G402" i="49" s="1"/>
  <c r="F402" i="48"/>
  <c r="I402" s="1"/>
  <c r="E402"/>
  <c r="E402" i="49" s="1"/>
  <c r="D402" i="48"/>
  <c r="D402" i="49" s="1"/>
  <c r="H401" i="48"/>
  <c r="H401" i="49" s="1"/>
  <c r="G401" i="48"/>
  <c r="G401" i="49" s="1"/>
  <c r="F401" i="48"/>
  <c r="I401" s="1"/>
  <c r="E401"/>
  <c r="E401" i="49" s="1"/>
  <c r="D401" i="48"/>
  <c r="D401" i="49" s="1"/>
  <c r="F401" s="1"/>
  <c r="I401" s="1"/>
  <c r="H400" i="48"/>
  <c r="H400" i="49" s="1"/>
  <c r="G400" i="48"/>
  <c r="G400" i="49" s="1"/>
  <c r="F400" i="48"/>
  <c r="I400" s="1"/>
  <c r="E400"/>
  <c r="E400" i="49" s="1"/>
  <c r="D400" i="48"/>
  <c r="D400" i="49" s="1"/>
  <c r="H399" i="48"/>
  <c r="H399" i="49" s="1"/>
  <c r="G399" i="48"/>
  <c r="G399" i="49" s="1"/>
  <c r="F399" i="48"/>
  <c r="I399" s="1"/>
  <c r="E399"/>
  <c r="E399" i="49" s="1"/>
  <c r="D399" i="48"/>
  <c r="D399" i="49" s="1"/>
  <c r="F399" s="1"/>
  <c r="I399" s="1"/>
  <c r="H398" i="48"/>
  <c r="H398" i="49" s="1"/>
  <c r="G398" i="48"/>
  <c r="G398" i="49" s="1"/>
  <c r="F398" i="48"/>
  <c r="I398" s="1"/>
  <c r="E398"/>
  <c r="E398" i="49" s="1"/>
  <c r="D398" i="48"/>
  <c r="D398" i="49" s="1"/>
  <c r="H397" i="48"/>
  <c r="H397" i="49" s="1"/>
  <c r="G397" i="48"/>
  <c r="G397" i="49" s="1"/>
  <c r="F397" i="48"/>
  <c r="I397" s="1"/>
  <c r="E397"/>
  <c r="E397" i="49" s="1"/>
  <c r="D397" i="48"/>
  <c r="D397" i="49" s="1"/>
  <c r="F397" s="1"/>
  <c r="I397" s="1"/>
  <c r="H396" i="48"/>
  <c r="H396" i="49" s="1"/>
  <c r="G396" i="48"/>
  <c r="G396" i="49" s="1"/>
  <c r="F396" i="48"/>
  <c r="I396" s="1"/>
  <c r="E396"/>
  <c r="E396" i="49" s="1"/>
  <c r="D396" i="48"/>
  <c r="D396" i="49" s="1"/>
  <c r="H394" i="48"/>
  <c r="G394"/>
  <c r="F394"/>
  <c r="I394" s="1"/>
  <c r="E394"/>
  <c r="D394"/>
  <c r="H393"/>
  <c r="G393"/>
  <c r="F393"/>
  <c r="I393" s="1"/>
  <c r="E393"/>
  <c r="D393"/>
  <c r="H392"/>
  <c r="G392"/>
  <c r="F392"/>
  <c r="I392" s="1"/>
  <c r="E392"/>
  <c r="D392"/>
  <c r="H391"/>
  <c r="G391"/>
  <c r="F391"/>
  <c r="I391" s="1"/>
  <c r="E391"/>
  <c r="D391"/>
  <c r="H390"/>
  <c r="G390"/>
  <c r="F390"/>
  <c r="I390" s="1"/>
  <c r="E390"/>
  <c r="D390"/>
  <c r="H389"/>
  <c r="G389"/>
  <c r="F389"/>
  <c r="I389" s="1"/>
  <c r="E389"/>
  <c r="D389"/>
  <c r="H388"/>
  <c r="G388"/>
  <c r="F388"/>
  <c r="I388" s="1"/>
  <c r="E388"/>
  <c r="D388"/>
  <c r="H387"/>
  <c r="G387"/>
  <c r="F387"/>
  <c r="I387" s="1"/>
  <c r="E387"/>
  <c r="D387"/>
  <c r="H386"/>
  <c r="G386"/>
  <c r="F386"/>
  <c r="I386" s="1"/>
  <c r="E386"/>
  <c r="D386"/>
  <c r="H385"/>
  <c r="G385"/>
  <c r="F385"/>
  <c r="I385" s="1"/>
  <c r="E385"/>
  <c r="D385"/>
  <c r="H384"/>
  <c r="G384"/>
  <c r="F384"/>
  <c r="I384" s="1"/>
  <c r="E384"/>
  <c r="D384"/>
  <c r="H381"/>
  <c r="G381"/>
  <c r="F381"/>
  <c r="I381" s="1"/>
  <c r="E381"/>
  <c r="D381"/>
  <c r="H380"/>
  <c r="G380"/>
  <c r="F380"/>
  <c r="I380" s="1"/>
  <c r="E380"/>
  <c r="D380"/>
  <c r="H379"/>
  <c r="G379"/>
  <c r="F379"/>
  <c r="I379" s="1"/>
  <c r="E379"/>
  <c r="D379"/>
  <c r="H378"/>
  <c r="G378"/>
  <c r="F378"/>
  <c r="I378" s="1"/>
  <c r="E378"/>
  <c r="D378"/>
  <c r="H377"/>
  <c r="G377"/>
  <c r="F377"/>
  <c r="I377" s="1"/>
  <c r="E377"/>
  <c r="D377"/>
  <c r="H376"/>
  <c r="G376"/>
  <c r="F376"/>
  <c r="I376" s="1"/>
  <c r="E376"/>
  <c r="D376"/>
  <c r="H375"/>
  <c r="G375"/>
  <c r="F375"/>
  <c r="I375" s="1"/>
  <c r="E375"/>
  <c r="D375"/>
  <c r="H374"/>
  <c r="G374"/>
  <c r="F374"/>
  <c r="I374" s="1"/>
  <c r="E374"/>
  <c r="D374"/>
  <c r="H373"/>
  <c r="G373"/>
  <c r="F373"/>
  <c r="I373" s="1"/>
  <c r="E373"/>
  <c r="D373"/>
  <c r="H372"/>
  <c r="G372"/>
  <c r="F372"/>
  <c r="I372" s="1"/>
  <c r="E372"/>
  <c r="D372"/>
  <c r="H371"/>
  <c r="G371"/>
  <c r="F371"/>
  <c r="I371" s="1"/>
  <c r="E371"/>
  <c r="D371"/>
  <c r="H370"/>
  <c r="G370"/>
  <c r="F370"/>
  <c r="I370" s="1"/>
  <c r="E370"/>
  <c r="D370"/>
  <c r="H369"/>
  <c r="G369"/>
  <c r="F369"/>
  <c r="I369" s="1"/>
  <c r="E369"/>
  <c r="D369"/>
  <c r="H368"/>
  <c r="G368"/>
  <c r="F368"/>
  <c r="I368" s="1"/>
  <c r="E368"/>
  <c r="D368"/>
  <c r="H366"/>
  <c r="G366"/>
  <c r="F366"/>
  <c r="I366" s="1"/>
  <c r="E366"/>
  <c r="D366"/>
  <c r="H365"/>
  <c r="G365"/>
  <c r="F365"/>
  <c r="I365" s="1"/>
  <c r="E365"/>
  <c r="D365"/>
  <c r="H364"/>
  <c r="G364"/>
  <c r="F364"/>
  <c r="I364" s="1"/>
  <c r="E364"/>
  <c r="D364"/>
  <c r="H363"/>
  <c r="G363"/>
  <c r="F363"/>
  <c r="I363" s="1"/>
  <c r="E363"/>
  <c r="D363"/>
  <c r="H362"/>
  <c r="G362"/>
  <c r="F362"/>
  <c r="I362" s="1"/>
  <c r="E362"/>
  <c r="D362"/>
  <c r="H361"/>
  <c r="G361"/>
  <c r="F361"/>
  <c r="I361" s="1"/>
  <c r="E361"/>
  <c r="D361"/>
  <c r="H360"/>
  <c r="G360"/>
  <c r="F360"/>
  <c r="I360" s="1"/>
  <c r="E360"/>
  <c r="D360"/>
  <c r="H359"/>
  <c r="G359"/>
  <c r="F359"/>
  <c r="I359" s="1"/>
  <c r="E359"/>
  <c r="D359"/>
  <c r="H358"/>
  <c r="G358"/>
  <c r="F358"/>
  <c r="I358" s="1"/>
  <c r="E358"/>
  <c r="D358"/>
  <c r="H357"/>
  <c r="G357"/>
  <c r="F357"/>
  <c r="I357" s="1"/>
  <c r="E357"/>
  <c r="D357"/>
  <c r="H356"/>
  <c r="G356"/>
  <c r="F356"/>
  <c r="I356" s="1"/>
  <c r="E356"/>
  <c r="D356"/>
  <c r="H355"/>
  <c r="G355"/>
  <c r="F355"/>
  <c r="I355" s="1"/>
  <c r="E355"/>
  <c r="D355"/>
  <c r="H354"/>
  <c r="G354"/>
  <c r="F354"/>
  <c r="I354" s="1"/>
  <c r="E354"/>
  <c r="D354"/>
  <c r="H353"/>
  <c r="G353"/>
  <c r="F353"/>
  <c r="I353" s="1"/>
  <c r="E353"/>
  <c r="D353"/>
  <c r="H352"/>
  <c r="G352"/>
  <c r="F352"/>
  <c r="I352" s="1"/>
  <c r="E352"/>
  <c r="D352"/>
  <c r="H351"/>
  <c r="G351"/>
  <c r="F351"/>
  <c r="I351" s="1"/>
  <c r="E351"/>
  <c r="D351"/>
  <c r="H348"/>
  <c r="G348"/>
  <c r="F348"/>
  <c r="I348" s="1"/>
  <c r="E348"/>
  <c r="D348"/>
  <c r="H347"/>
  <c r="G347"/>
  <c r="F347"/>
  <c r="I347" s="1"/>
  <c r="E347"/>
  <c r="D347"/>
  <c r="H346"/>
  <c r="G346"/>
  <c r="F346"/>
  <c r="I346" s="1"/>
  <c r="E346"/>
  <c r="D346"/>
  <c r="H345"/>
  <c r="G345"/>
  <c r="F345"/>
  <c r="I345" s="1"/>
  <c r="E345"/>
  <c r="D345"/>
  <c r="H344"/>
  <c r="G344"/>
  <c r="F344"/>
  <c r="I344" s="1"/>
  <c r="E344"/>
  <c r="D344"/>
  <c r="H342"/>
  <c r="G342"/>
  <c r="F342"/>
  <c r="I342" s="1"/>
  <c r="E342"/>
  <c r="D342"/>
  <c r="H341"/>
  <c r="G341"/>
  <c r="F341"/>
  <c r="I341" s="1"/>
  <c r="E341"/>
  <c r="D341"/>
  <c r="H340"/>
  <c r="G340"/>
  <c r="F340"/>
  <c r="I340" s="1"/>
  <c r="E340"/>
  <c r="D340"/>
  <c r="H339"/>
  <c r="G339"/>
  <c r="F339"/>
  <c r="I339" s="1"/>
  <c r="E339"/>
  <c r="D339"/>
  <c r="H338"/>
  <c r="G338"/>
  <c r="F338"/>
  <c r="I338" s="1"/>
  <c r="E338"/>
  <c r="D338"/>
  <c r="H336"/>
  <c r="G336"/>
  <c r="F336"/>
  <c r="I336" s="1"/>
  <c r="E336"/>
  <c r="D336"/>
  <c r="H335"/>
  <c r="G335"/>
  <c r="F335"/>
  <c r="I335" s="1"/>
  <c r="E335"/>
  <c r="D335"/>
  <c r="H334"/>
  <c r="G334"/>
  <c r="F334"/>
  <c r="I334" s="1"/>
  <c r="E334"/>
  <c r="D334"/>
  <c r="H332"/>
  <c r="G332"/>
  <c r="F332"/>
  <c r="I332" s="1"/>
  <c r="E332"/>
  <c r="D332"/>
  <c r="H331"/>
  <c r="G331"/>
  <c r="F331"/>
  <c r="I331" s="1"/>
  <c r="E331"/>
  <c r="D331"/>
  <c r="H330"/>
  <c r="G330"/>
  <c r="F330"/>
  <c r="I330" s="1"/>
  <c r="E330"/>
  <c r="D330"/>
  <c r="H329"/>
  <c r="G329"/>
  <c r="F329"/>
  <c r="I329" s="1"/>
  <c r="E329"/>
  <c r="D329"/>
  <c r="H327"/>
  <c r="G327"/>
  <c r="F327"/>
  <c r="I327" s="1"/>
  <c r="E327"/>
  <c r="D327"/>
  <c r="H326"/>
  <c r="G326"/>
  <c r="F326"/>
  <c r="I326" s="1"/>
  <c r="E326"/>
  <c r="D326"/>
  <c r="H325"/>
  <c r="G325"/>
  <c r="F325"/>
  <c r="I325" s="1"/>
  <c r="E325"/>
  <c r="D325"/>
  <c r="H324"/>
  <c r="G324"/>
  <c r="F324"/>
  <c r="I324" s="1"/>
  <c r="E324"/>
  <c r="D324"/>
  <c r="H322"/>
  <c r="G322"/>
  <c r="F322"/>
  <c r="I322" s="1"/>
  <c r="E322"/>
  <c r="D322"/>
  <c r="H321"/>
  <c r="G321"/>
  <c r="F321"/>
  <c r="I321" s="1"/>
  <c r="E321"/>
  <c r="D321"/>
  <c r="H320"/>
  <c r="G320"/>
  <c r="F320"/>
  <c r="I320" s="1"/>
  <c r="E320"/>
  <c r="D320"/>
  <c r="H319"/>
  <c r="G319"/>
  <c r="F319"/>
  <c r="I319" s="1"/>
  <c r="E319"/>
  <c r="D319"/>
  <c r="H316"/>
  <c r="G316"/>
  <c r="F316"/>
  <c r="I316" s="1"/>
  <c r="E316"/>
  <c r="D316"/>
  <c r="H315"/>
  <c r="G315"/>
  <c r="F315"/>
  <c r="I315" s="1"/>
  <c r="E315"/>
  <c r="D315"/>
  <c r="H314"/>
  <c r="G314"/>
  <c r="F314"/>
  <c r="I314" s="1"/>
  <c r="E314"/>
  <c r="D314"/>
  <c r="H313"/>
  <c r="G313"/>
  <c r="F313"/>
  <c r="I313" s="1"/>
  <c r="E313"/>
  <c r="D313"/>
  <c r="I42" i="11"/>
  <c r="H42"/>
  <c r="G42"/>
  <c r="F42"/>
  <c r="E42"/>
  <c r="I42" i="12"/>
  <c r="H42"/>
  <c r="G42"/>
  <c r="F42"/>
  <c r="E42"/>
  <c r="I42" i="13"/>
  <c r="H42"/>
  <c r="G42"/>
  <c r="F42"/>
  <c r="E42"/>
  <c r="I42" i="14"/>
  <c r="H42"/>
  <c r="G42"/>
  <c r="F42"/>
  <c r="E42"/>
  <c r="I42" i="15"/>
  <c r="H42"/>
  <c r="G42"/>
  <c r="F42"/>
  <c r="E42"/>
  <c r="H42" i="16"/>
  <c r="G42"/>
  <c r="E42"/>
  <c r="I42" i="1"/>
  <c r="H42"/>
  <c r="G42"/>
  <c r="F42"/>
  <c r="E42"/>
  <c r="H42" i="2"/>
  <c r="F42"/>
  <c r="E42"/>
  <c r="I42" i="3"/>
  <c r="H42"/>
  <c r="G42"/>
  <c r="F42"/>
  <c r="E42"/>
  <c r="H42" i="4"/>
  <c r="F42"/>
  <c r="E42"/>
  <c r="I42" i="5"/>
  <c r="H42"/>
  <c r="G42"/>
  <c r="F42"/>
  <c r="E42"/>
  <c r="I42" i="6"/>
  <c r="H42"/>
  <c r="G42"/>
  <c r="F42"/>
  <c r="E42"/>
  <c r="I42" i="7"/>
  <c r="H42"/>
  <c r="G42"/>
  <c r="F42"/>
  <c r="E42"/>
  <c r="I42" i="8"/>
  <c r="H42"/>
  <c r="G42"/>
  <c r="F42"/>
  <c r="E42"/>
  <c r="I42" i="17"/>
  <c r="H42"/>
  <c r="G42"/>
  <c r="F42"/>
  <c r="E42"/>
  <c r="I42" i="18"/>
  <c r="H42"/>
  <c r="G42"/>
  <c r="F42"/>
  <c r="E42"/>
  <c r="I42" i="19"/>
  <c r="H42"/>
  <c r="G42"/>
  <c r="F42"/>
  <c r="E42"/>
  <c r="I42" i="20"/>
  <c r="H42"/>
  <c r="G42"/>
  <c r="F42"/>
  <c r="E42"/>
  <c r="I42" i="21"/>
  <c r="H42"/>
  <c r="G42"/>
  <c r="F42"/>
  <c r="E42"/>
  <c r="I42" i="22"/>
  <c r="H42"/>
  <c r="G42"/>
  <c r="F42"/>
  <c r="E42"/>
  <c r="I42" i="23"/>
  <c r="H42"/>
  <c r="G42"/>
  <c r="F42"/>
  <c r="E42"/>
  <c r="I42" i="24"/>
  <c r="H42"/>
  <c r="G42"/>
  <c r="F42"/>
  <c r="E42"/>
  <c r="I42" i="26"/>
  <c r="H42"/>
  <c r="G42"/>
  <c r="F42"/>
  <c r="E42"/>
  <c r="I42" i="27"/>
  <c r="H42"/>
  <c r="G42"/>
  <c r="F42"/>
  <c r="E42"/>
  <c r="I42" i="28"/>
  <c r="H42"/>
  <c r="G42"/>
  <c r="F42"/>
  <c r="E42"/>
  <c r="I42" i="29"/>
  <c r="H42"/>
  <c r="G42"/>
  <c r="F42"/>
  <c r="E42"/>
  <c r="I42" i="30"/>
  <c r="H42"/>
  <c r="G42"/>
  <c r="F42"/>
  <c r="E42"/>
  <c r="I42" i="31"/>
  <c r="H42"/>
  <c r="G42"/>
  <c r="F42"/>
  <c r="E42"/>
  <c r="I42" i="32"/>
  <c r="H42"/>
  <c r="G42"/>
  <c r="F42"/>
  <c r="E42"/>
  <c r="I42" i="33"/>
  <c r="H42"/>
  <c r="G42"/>
  <c r="F42"/>
  <c r="E42"/>
  <c r="I42" i="34"/>
  <c r="H42"/>
  <c r="G42"/>
  <c r="F42"/>
  <c r="E42"/>
  <c r="H42" i="35"/>
  <c r="E42"/>
  <c r="I42" i="37"/>
  <c r="H42"/>
  <c r="G42"/>
  <c r="F42"/>
  <c r="E42"/>
  <c r="F42" i="36"/>
  <c r="E42"/>
  <c r="I42" i="38"/>
  <c r="H42"/>
  <c r="G42"/>
  <c r="F42"/>
  <c r="E42"/>
  <c r="I42" i="39"/>
  <c r="H42"/>
  <c r="G42"/>
  <c r="F42"/>
  <c r="E42"/>
  <c r="I42" i="40"/>
  <c r="H42"/>
  <c r="G42"/>
  <c r="F42"/>
  <c r="E42"/>
  <c r="I42" i="41"/>
  <c r="H42"/>
  <c r="G42"/>
  <c r="F42"/>
  <c r="E42"/>
  <c r="I42" i="42"/>
  <c r="H42"/>
  <c r="G42"/>
  <c r="F42"/>
  <c r="E42"/>
  <c r="I42" i="43"/>
  <c r="H42"/>
  <c r="G42"/>
  <c r="F42"/>
  <c r="E42"/>
  <c r="I42" i="44"/>
  <c r="H42"/>
  <c r="G42"/>
  <c r="F42"/>
  <c r="E42"/>
  <c r="I42" i="46"/>
  <c r="H42"/>
  <c r="G42"/>
  <c r="F42"/>
  <c r="E42"/>
  <c r="I42" i="47"/>
  <c r="H42"/>
  <c r="G42"/>
  <c r="F42"/>
  <c r="E42"/>
  <c r="I42" i="9"/>
  <c r="H42"/>
  <c r="G42"/>
  <c r="F42"/>
  <c r="E42"/>
  <c r="H521" i="48"/>
  <c r="E527"/>
  <c r="G470"/>
  <c r="E470"/>
  <c r="G433"/>
  <c r="H433"/>
  <c r="E312"/>
  <c r="E914" s="1"/>
  <c r="D42" i="11"/>
  <c r="D42" i="12"/>
  <c r="D42" i="13"/>
  <c r="D42" i="14"/>
  <c r="D42" i="15"/>
  <c r="D42" i="1"/>
  <c r="D42" i="2"/>
  <c r="D42" i="3"/>
  <c r="D42" i="4"/>
  <c r="D42" i="5"/>
  <c r="D42" i="6"/>
  <c r="D42" i="7"/>
  <c r="D42" i="8"/>
  <c r="D42" i="17"/>
  <c r="D42" i="18"/>
  <c r="D42" i="19"/>
  <c r="D42" i="20"/>
  <c r="D42" i="21"/>
  <c r="D42" i="22"/>
  <c r="D42" i="23"/>
  <c r="D42" i="24"/>
  <c r="D42" i="26"/>
  <c r="D42" i="27"/>
  <c r="D42" i="28"/>
  <c r="D42" i="29"/>
  <c r="D42" i="30"/>
  <c r="D42" i="31"/>
  <c r="D42" i="32"/>
  <c r="D42" i="33"/>
  <c r="D42" i="34"/>
  <c r="D42" i="37"/>
  <c r="D42" i="36"/>
  <c r="D42" i="38"/>
  <c r="D42" i="39"/>
  <c r="D42" i="40"/>
  <c r="D42" i="41"/>
  <c r="D42" i="42"/>
  <c r="D42" i="43"/>
  <c r="D42" i="44"/>
  <c r="D42" i="46"/>
  <c r="D42" i="47"/>
  <c r="D42" i="9"/>
  <c r="E917" i="11"/>
  <c r="F917"/>
  <c r="G917"/>
  <c r="H917"/>
  <c r="I917"/>
  <c r="E917" i="12"/>
  <c r="F917"/>
  <c r="G917"/>
  <c r="H917"/>
  <c r="I917"/>
  <c r="E917" i="13"/>
  <c r="F917"/>
  <c r="G917"/>
  <c r="H917"/>
  <c r="I917"/>
  <c r="E917" i="14"/>
  <c r="F917"/>
  <c r="G917"/>
  <c r="H917"/>
  <c r="I917"/>
  <c r="E917" i="15"/>
  <c r="F917"/>
  <c r="G917"/>
  <c r="H917"/>
  <c r="I917"/>
  <c r="E917" i="16"/>
  <c r="F917"/>
  <c r="G917"/>
  <c r="H917"/>
  <c r="I917"/>
  <c r="E917" i="1"/>
  <c r="F917"/>
  <c r="G917"/>
  <c r="H917"/>
  <c r="I917"/>
  <c r="E917" i="2"/>
  <c r="F917"/>
  <c r="G917"/>
  <c r="H917"/>
  <c r="I917"/>
  <c r="E917" i="3"/>
  <c r="F917"/>
  <c r="G917"/>
  <c r="H917"/>
  <c r="I917"/>
  <c r="E917" i="4"/>
  <c r="F917"/>
  <c r="G917"/>
  <c r="H917"/>
  <c r="I917"/>
  <c r="E917" i="5"/>
  <c r="F917"/>
  <c r="G917"/>
  <c r="H917"/>
  <c r="I917"/>
  <c r="E917" i="6"/>
  <c r="F917"/>
  <c r="G917"/>
  <c r="H917"/>
  <c r="I917"/>
  <c r="E917" i="7"/>
  <c r="F917"/>
  <c r="G917"/>
  <c r="H917"/>
  <c r="I917"/>
  <c r="E917" i="8"/>
  <c r="F917"/>
  <c r="G917"/>
  <c r="H917"/>
  <c r="I917"/>
  <c r="E917" i="17"/>
  <c r="F917"/>
  <c r="G917"/>
  <c r="H917"/>
  <c r="I917"/>
  <c r="E917" i="18"/>
  <c r="F917"/>
  <c r="G917"/>
  <c r="H917"/>
  <c r="I917"/>
  <c r="E917" i="19"/>
  <c r="F917"/>
  <c r="G917"/>
  <c r="H917"/>
  <c r="I917"/>
  <c r="E917" i="20"/>
  <c r="F917"/>
  <c r="G917"/>
  <c r="H917"/>
  <c r="I917"/>
  <c r="E917" i="21"/>
  <c r="F917"/>
  <c r="G917"/>
  <c r="H917"/>
  <c r="I917"/>
  <c r="E917" i="22"/>
  <c r="F917"/>
  <c r="G917"/>
  <c r="H917"/>
  <c r="I917"/>
  <c r="E917" i="23"/>
  <c r="F917"/>
  <c r="G917"/>
  <c r="H917"/>
  <c r="I917"/>
  <c r="E917" i="24"/>
  <c r="F917"/>
  <c r="G917"/>
  <c r="H917"/>
  <c r="I917"/>
  <c r="E917" i="26"/>
  <c r="F917"/>
  <c r="G917"/>
  <c r="H917"/>
  <c r="I917"/>
  <c r="E917" i="27"/>
  <c r="F917"/>
  <c r="G917"/>
  <c r="H917"/>
  <c r="I917"/>
  <c r="E917" i="28"/>
  <c r="F917"/>
  <c r="G917"/>
  <c r="H917"/>
  <c r="I917"/>
  <c r="E917" i="29"/>
  <c r="F917"/>
  <c r="G917"/>
  <c r="H917"/>
  <c r="I917"/>
  <c r="E917" i="30"/>
  <c r="F917"/>
  <c r="G917"/>
  <c r="H917"/>
  <c r="I917"/>
  <c r="E917" i="31"/>
  <c r="F917"/>
  <c r="G917"/>
  <c r="H917"/>
  <c r="I917"/>
  <c r="E917" i="32"/>
  <c r="F917"/>
  <c r="G917"/>
  <c r="H917"/>
  <c r="I917"/>
  <c r="E917" i="33"/>
  <c r="F917"/>
  <c r="G917"/>
  <c r="H917"/>
  <c r="I917"/>
  <c r="E917" i="34"/>
  <c r="F917"/>
  <c r="G917"/>
  <c r="H917"/>
  <c r="I917"/>
  <c r="E917" i="35"/>
  <c r="F917"/>
  <c r="G917"/>
  <c r="H917"/>
  <c r="I917"/>
  <c r="E917" i="37"/>
  <c r="F917"/>
  <c r="G917"/>
  <c r="H917"/>
  <c r="I917"/>
  <c r="E917" i="36"/>
  <c r="F917"/>
  <c r="G917"/>
  <c r="H917"/>
  <c r="I917"/>
  <c r="E917" i="38"/>
  <c r="F917"/>
  <c r="G917"/>
  <c r="H917"/>
  <c r="I917"/>
  <c r="E917" i="39"/>
  <c r="F917"/>
  <c r="G917"/>
  <c r="H917"/>
  <c r="I917"/>
  <c r="E917" i="40"/>
  <c r="F917"/>
  <c r="G917"/>
  <c r="H917"/>
  <c r="I917"/>
  <c r="E917" i="41"/>
  <c r="F917"/>
  <c r="G917"/>
  <c r="H917"/>
  <c r="I917"/>
  <c r="E917" i="42"/>
  <c r="F917"/>
  <c r="G917"/>
  <c r="H917"/>
  <c r="I917"/>
  <c r="E917" i="43"/>
  <c r="F917"/>
  <c r="G917"/>
  <c r="H917"/>
  <c r="I917"/>
  <c r="E917" i="44"/>
  <c r="F917"/>
  <c r="G917"/>
  <c r="H917"/>
  <c r="I917"/>
  <c r="E917" i="46"/>
  <c r="F917"/>
  <c r="G917"/>
  <c r="H917"/>
  <c r="I917"/>
  <c r="E917" i="47"/>
  <c r="F917"/>
  <c r="G917"/>
  <c r="H917"/>
  <c r="I917"/>
  <c r="E917" i="9"/>
  <c r="F917"/>
  <c r="G917"/>
  <c r="H917"/>
  <c r="I917"/>
  <c r="D917" i="11"/>
  <c r="D917" i="12"/>
  <c r="D917" i="13"/>
  <c r="D917" i="14"/>
  <c r="D917" i="15"/>
  <c r="D917" i="16"/>
  <c r="D917" i="1"/>
  <c r="D917" i="2"/>
  <c r="D917" i="3"/>
  <c r="D917" i="4"/>
  <c r="D917" i="5"/>
  <c r="D917" i="6"/>
  <c r="D917" i="7"/>
  <c r="D917" i="8"/>
  <c r="D917" i="17"/>
  <c r="D917" i="18"/>
  <c r="D917" i="19"/>
  <c r="D917" i="20"/>
  <c r="D917" i="21"/>
  <c r="D917" i="22"/>
  <c r="D917" i="23"/>
  <c r="D917" i="24"/>
  <c r="D917" i="26"/>
  <c r="D917" i="27"/>
  <c r="D917" i="28"/>
  <c r="D917" i="29"/>
  <c r="D917" i="30"/>
  <c r="D917" i="31"/>
  <c r="D917" i="32"/>
  <c r="D917" i="33"/>
  <c r="D917" i="34"/>
  <c r="D917" i="35"/>
  <c r="D917" i="37"/>
  <c r="D917" i="36"/>
  <c r="D917" i="38"/>
  <c r="D917" i="39"/>
  <c r="D917" i="40"/>
  <c r="D917" i="41"/>
  <c r="D917" i="42"/>
  <c r="D917" i="43"/>
  <c r="D917" i="44"/>
  <c r="D917" i="46"/>
  <c r="D917" i="47"/>
  <c r="D917" i="9"/>
  <c r="E912" i="11"/>
  <c r="F912"/>
  <c r="G912"/>
  <c r="H912"/>
  <c r="I912"/>
  <c r="E912" i="12"/>
  <c r="F912"/>
  <c r="G912"/>
  <c r="H912"/>
  <c r="I912"/>
  <c r="E912" i="13"/>
  <c r="F912"/>
  <c r="G912"/>
  <c r="H912"/>
  <c r="I912"/>
  <c r="E912" i="14"/>
  <c r="F912"/>
  <c r="G912"/>
  <c r="H912"/>
  <c r="I912"/>
  <c r="E912" i="15"/>
  <c r="F912"/>
  <c r="G912"/>
  <c r="H912"/>
  <c r="I912"/>
  <c r="E912" i="16"/>
  <c r="F912"/>
  <c r="G912"/>
  <c r="H912"/>
  <c r="I912"/>
  <c r="E912" i="1"/>
  <c r="F912"/>
  <c r="G912"/>
  <c r="H912"/>
  <c r="I912"/>
  <c r="E912" i="2"/>
  <c r="F912"/>
  <c r="G912"/>
  <c r="H912"/>
  <c r="I912"/>
  <c r="E912" i="3"/>
  <c r="F912"/>
  <c r="G912"/>
  <c r="H912"/>
  <c r="I912"/>
  <c r="E912" i="4"/>
  <c r="F912"/>
  <c r="G912"/>
  <c r="H912"/>
  <c r="I912"/>
  <c r="E912" i="5"/>
  <c r="F912"/>
  <c r="G912"/>
  <c r="H912"/>
  <c r="I912"/>
  <c r="E912" i="6"/>
  <c r="F912"/>
  <c r="G912"/>
  <c r="H912"/>
  <c r="I912"/>
  <c r="E912" i="7"/>
  <c r="F912"/>
  <c r="G912"/>
  <c r="H912"/>
  <c r="I912"/>
  <c r="E912" i="8"/>
  <c r="F912"/>
  <c r="G912"/>
  <c r="H912"/>
  <c r="I912"/>
  <c r="E912" i="17"/>
  <c r="F912"/>
  <c r="G912"/>
  <c r="H912"/>
  <c r="I912"/>
  <c r="E912" i="18"/>
  <c r="F912"/>
  <c r="G912"/>
  <c r="H912"/>
  <c r="I912"/>
  <c r="E912" i="19"/>
  <c r="F912"/>
  <c r="G912"/>
  <c r="H912"/>
  <c r="I912"/>
  <c r="E912" i="20"/>
  <c r="F912"/>
  <c r="G912"/>
  <c r="H912"/>
  <c r="I912"/>
  <c r="E912" i="21"/>
  <c r="F912"/>
  <c r="G912"/>
  <c r="H912"/>
  <c r="I912"/>
  <c r="E912" i="22"/>
  <c r="F912"/>
  <c r="G912"/>
  <c r="H912"/>
  <c r="I912"/>
  <c r="E912" i="23"/>
  <c r="F912"/>
  <c r="G912"/>
  <c r="H912"/>
  <c r="I912"/>
  <c r="E912" i="24"/>
  <c r="F912"/>
  <c r="G912"/>
  <c r="H912"/>
  <c r="I912"/>
  <c r="E912" i="26"/>
  <c r="F912"/>
  <c r="G912"/>
  <c r="H912"/>
  <c r="I912"/>
  <c r="E912" i="27"/>
  <c r="F912"/>
  <c r="G912"/>
  <c r="H912"/>
  <c r="I912"/>
  <c r="E912" i="28"/>
  <c r="F912"/>
  <c r="G912"/>
  <c r="H912"/>
  <c r="I912"/>
  <c r="E912" i="29"/>
  <c r="F912"/>
  <c r="G912"/>
  <c r="H912"/>
  <c r="I912"/>
  <c r="E912" i="30"/>
  <c r="F912"/>
  <c r="G912"/>
  <c r="H912"/>
  <c r="I912"/>
  <c r="E912" i="31"/>
  <c r="F912"/>
  <c r="G912"/>
  <c r="H912"/>
  <c r="I912"/>
  <c r="E912" i="32"/>
  <c r="F912"/>
  <c r="G912"/>
  <c r="H912"/>
  <c r="I912"/>
  <c r="E912" i="33"/>
  <c r="F912"/>
  <c r="G912"/>
  <c r="H912"/>
  <c r="I912"/>
  <c r="E912" i="34"/>
  <c r="F912"/>
  <c r="G912"/>
  <c r="H912"/>
  <c r="I912"/>
  <c r="E912" i="35"/>
  <c r="F912"/>
  <c r="G912"/>
  <c r="H912"/>
  <c r="I912"/>
  <c r="E912" i="37"/>
  <c r="F912"/>
  <c r="G912"/>
  <c r="H912"/>
  <c r="I912"/>
  <c r="E912" i="36"/>
  <c r="F912"/>
  <c r="G912"/>
  <c r="H912"/>
  <c r="I912"/>
  <c r="E912" i="38"/>
  <c r="F912"/>
  <c r="G912"/>
  <c r="H912"/>
  <c r="I912"/>
  <c r="E912" i="39"/>
  <c r="F912"/>
  <c r="G912"/>
  <c r="H912"/>
  <c r="I912"/>
  <c r="E912" i="40"/>
  <c r="F912"/>
  <c r="G912"/>
  <c r="H912"/>
  <c r="I912"/>
  <c r="E912" i="41"/>
  <c r="F912"/>
  <c r="G912"/>
  <c r="H912"/>
  <c r="I912"/>
  <c r="E912" i="42"/>
  <c r="F912"/>
  <c r="G912"/>
  <c r="H912"/>
  <c r="I912"/>
  <c r="E912" i="43"/>
  <c r="F912"/>
  <c r="G912"/>
  <c r="H912"/>
  <c r="I912"/>
  <c r="E912" i="44"/>
  <c r="F912"/>
  <c r="G912"/>
  <c r="H912"/>
  <c r="I912"/>
  <c r="E912" i="46"/>
  <c r="F912"/>
  <c r="G912"/>
  <c r="H912"/>
  <c r="I912"/>
  <c r="E912" i="47"/>
  <c r="F912"/>
  <c r="G912"/>
  <c r="H912"/>
  <c r="I912"/>
  <c r="E912" i="9"/>
  <c r="F912"/>
  <c r="G912"/>
  <c r="H912"/>
  <c r="I912"/>
  <c r="D912" i="11"/>
  <c r="D912" i="12"/>
  <c r="D912" i="13"/>
  <c r="D912" i="14"/>
  <c r="D912" i="15"/>
  <c r="D912" i="16"/>
  <c r="D912" i="1"/>
  <c r="D912" i="2"/>
  <c r="D912" i="3"/>
  <c r="D912" i="4"/>
  <c r="D912" i="5"/>
  <c r="D912" i="6"/>
  <c r="D912" i="7"/>
  <c r="D912" i="8"/>
  <c r="D912" i="17"/>
  <c r="D912" i="18"/>
  <c r="D912" i="19"/>
  <c r="D912" i="20"/>
  <c r="D912" i="21"/>
  <c r="D912" i="22"/>
  <c r="D912" i="23"/>
  <c r="D912" i="24"/>
  <c r="D912" i="26"/>
  <c r="D912" i="27"/>
  <c r="D912" i="28"/>
  <c r="D912" i="29"/>
  <c r="D912" i="30"/>
  <c r="D912" i="31"/>
  <c r="D912" i="32"/>
  <c r="D912" i="33"/>
  <c r="D912" i="34"/>
  <c r="D912" i="35"/>
  <c r="D912" i="37"/>
  <c r="D912" i="36"/>
  <c r="D912" i="38"/>
  <c r="D912" i="39"/>
  <c r="D912" i="40"/>
  <c r="D912" i="41"/>
  <c r="D912" i="42"/>
  <c r="D912" i="43"/>
  <c r="D912" i="44"/>
  <c r="D912" i="46"/>
  <c r="D912" i="47"/>
  <c r="D912" i="9"/>
  <c r="I532" i="11"/>
  <c r="I531"/>
  <c r="I530"/>
  <c r="I529"/>
  <c r="I527" s="1"/>
  <c r="I528"/>
  <c r="H527"/>
  <c r="G527"/>
  <c r="F527"/>
  <c r="F520" s="1"/>
  <c r="E527"/>
  <c r="D527"/>
  <c r="I526"/>
  <c r="I525"/>
  <c r="I524"/>
  <c r="I523"/>
  <c r="I521" s="1"/>
  <c r="I522"/>
  <c r="H521"/>
  <c r="G521"/>
  <c r="F521"/>
  <c r="E521"/>
  <c r="E520" s="1"/>
  <c r="D521"/>
  <c r="H520"/>
  <c r="D520"/>
  <c r="I532" i="12"/>
  <c r="I531"/>
  <c r="I530"/>
  <c r="I529"/>
  <c r="I528"/>
  <c r="H527"/>
  <c r="G527"/>
  <c r="F527"/>
  <c r="E527"/>
  <c r="D527"/>
  <c r="I526"/>
  <c r="I525"/>
  <c r="I524"/>
  <c r="I523"/>
  <c r="I522"/>
  <c r="H521"/>
  <c r="G521"/>
  <c r="G520" s="1"/>
  <c r="F521"/>
  <c r="E521"/>
  <c r="D521"/>
  <c r="D520" s="1"/>
  <c r="H520"/>
  <c r="E520"/>
  <c r="I532" i="13"/>
  <c r="I531"/>
  <c r="I530"/>
  <c r="I529"/>
  <c r="I528"/>
  <c r="H527"/>
  <c r="G527"/>
  <c r="F527"/>
  <c r="E527"/>
  <c r="D527"/>
  <c r="I526"/>
  <c r="I525"/>
  <c r="I524"/>
  <c r="I523"/>
  <c r="I522"/>
  <c r="H521"/>
  <c r="G521"/>
  <c r="E521"/>
  <c r="E520" s="1"/>
  <c r="D521"/>
  <c r="H520"/>
  <c r="I532" i="14"/>
  <c r="I531"/>
  <c r="I530"/>
  <c r="I528"/>
  <c r="H527"/>
  <c r="G527"/>
  <c r="E527"/>
  <c r="D527"/>
  <c r="I526"/>
  <c r="I525"/>
  <c r="I524"/>
  <c r="I523"/>
  <c r="F521"/>
  <c r="I522"/>
  <c r="H521"/>
  <c r="G521"/>
  <c r="E521"/>
  <c r="D521"/>
  <c r="D520" s="1"/>
  <c r="I532" i="15"/>
  <c r="I531"/>
  <c r="I530"/>
  <c r="I529"/>
  <c r="I527" s="1"/>
  <c r="I528"/>
  <c r="H527"/>
  <c r="G527"/>
  <c r="E527"/>
  <c r="D527"/>
  <c r="I526"/>
  <c r="I525"/>
  <c r="I524"/>
  <c r="I523"/>
  <c r="I522"/>
  <c r="H521"/>
  <c r="G521"/>
  <c r="F521"/>
  <c r="E521"/>
  <c r="D521"/>
  <c r="H520"/>
  <c r="D520"/>
  <c r="I532" i="16"/>
  <c r="I531"/>
  <c r="I530"/>
  <c r="I529"/>
  <c r="F527"/>
  <c r="I528"/>
  <c r="I527" s="1"/>
  <c r="H527"/>
  <c r="G527"/>
  <c r="G520" s="1"/>
  <c r="E527"/>
  <c r="D527"/>
  <c r="I526"/>
  <c r="I525"/>
  <c r="I524"/>
  <c r="I523"/>
  <c r="F521"/>
  <c r="I522"/>
  <c r="I521" s="1"/>
  <c r="H521"/>
  <c r="H520" s="1"/>
  <c r="G521"/>
  <c r="E521"/>
  <c r="E520" s="1"/>
  <c r="D521"/>
  <c r="F520"/>
  <c r="I532" i="1"/>
  <c r="I531"/>
  <c r="I530"/>
  <c r="I529"/>
  <c r="I528"/>
  <c r="I527" s="1"/>
  <c r="H527"/>
  <c r="G527"/>
  <c r="F527"/>
  <c r="E527"/>
  <c r="E520" s="1"/>
  <c r="D527"/>
  <c r="I526"/>
  <c r="I525"/>
  <c r="I524"/>
  <c r="I523"/>
  <c r="I522"/>
  <c r="I521" s="1"/>
  <c r="H521"/>
  <c r="G521"/>
  <c r="F521"/>
  <c r="E521"/>
  <c r="D521"/>
  <c r="H520"/>
  <c r="G520"/>
  <c r="D520"/>
  <c r="I532" i="2"/>
  <c r="I531"/>
  <c r="I530"/>
  <c r="I529"/>
  <c r="F527"/>
  <c r="I528"/>
  <c r="I527" s="1"/>
  <c r="H527"/>
  <c r="G527"/>
  <c r="E527"/>
  <c r="E520" s="1"/>
  <c r="D527"/>
  <c r="I526"/>
  <c r="I525"/>
  <c r="I524"/>
  <c r="F521"/>
  <c r="I522"/>
  <c r="H521"/>
  <c r="H520" s="1"/>
  <c r="G521"/>
  <c r="G520" s="1"/>
  <c r="E521"/>
  <c r="D521"/>
  <c r="I532" i="3"/>
  <c r="I531"/>
  <c r="I530"/>
  <c r="I529"/>
  <c r="I528"/>
  <c r="H527"/>
  <c r="G527"/>
  <c r="F527"/>
  <c r="E527"/>
  <c r="E520" s="1"/>
  <c r="D527"/>
  <c r="I526"/>
  <c r="I525"/>
  <c r="I524"/>
  <c r="I523"/>
  <c r="I522"/>
  <c r="H521"/>
  <c r="G521"/>
  <c r="F521"/>
  <c r="E521"/>
  <c r="D521"/>
  <c r="H520"/>
  <c r="D520"/>
  <c r="I532" i="4"/>
  <c r="I531"/>
  <c r="I530"/>
  <c r="F527"/>
  <c r="I528"/>
  <c r="H527"/>
  <c r="G527"/>
  <c r="E527"/>
  <c r="D527"/>
  <c r="I526"/>
  <c r="I525"/>
  <c r="I524"/>
  <c r="I522"/>
  <c r="H521"/>
  <c r="H520" s="1"/>
  <c r="G521"/>
  <c r="E521"/>
  <c r="E520" s="1"/>
  <c r="D521"/>
  <c r="G520"/>
  <c r="I532" i="5"/>
  <c r="I531"/>
  <c r="I530"/>
  <c r="I529"/>
  <c r="I528"/>
  <c r="H527"/>
  <c r="G527"/>
  <c r="F527"/>
  <c r="E527"/>
  <c r="D527"/>
  <c r="I526"/>
  <c r="I525"/>
  <c r="I524"/>
  <c r="I523"/>
  <c r="I522"/>
  <c r="I521" s="1"/>
  <c r="H521"/>
  <c r="G521"/>
  <c r="F521"/>
  <c r="F520" s="1"/>
  <c r="E521"/>
  <c r="E520" s="1"/>
  <c r="D521"/>
  <c r="H520"/>
  <c r="I532" i="6"/>
  <c r="I531"/>
  <c r="I530"/>
  <c r="I528"/>
  <c r="H527"/>
  <c r="G527"/>
  <c r="E527"/>
  <c r="D527"/>
  <c r="I526"/>
  <c r="I525"/>
  <c r="I524"/>
  <c r="I523"/>
  <c r="F521"/>
  <c r="I522"/>
  <c r="H521"/>
  <c r="G521"/>
  <c r="E521"/>
  <c r="E520" s="1"/>
  <c r="D521"/>
  <c r="D520" s="1"/>
  <c r="G520"/>
  <c r="I532" i="7"/>
  <c r="I531"/>
  <c r="I530"/>
  <c r="I529"/>
  <c r="I528"/>
  <c r="H527"/>
  <c r="G527"/>
  <c r="E527"/>
  <c r="D527"/>
  <c r="I526"/>
  <c r="I525"/>
  <c r="I524"/>
  <c r="I523"/>
  <c r="I522"/>
  <c r="H521"/>
  <c r="G521"/>
  <c r="G520" s="1"/>
  <c r="F521"/>
  <c r="E521"/>
  <c r="D521"/>
  <c r="H520"/>
  <c r="D520"/>
  <c r="I532" i="8"/>
  <c r="I531"/>
  <c r="I530"/>
  <c r="I529"/>
  <c r="F527"/>
  <c r="I528"/>
  <c r="H527"/>
  <c r="G527"/>
  <c r="G520" s="1"/>
  <c r="E527"/>
  <c r="D527"/>
  <c r="I526"/>
  <c r="I525"/>
  <c r="I524"/>
  <c r="I523"/>
  <c r="F521"/>
  <c r="I522"/>
  <c r="I521" s="1"/>
  <c r="H521"/>
  <c r="H520" s="1"/>
  <c r="G521"/>
  <c r="E521"/>
  <c r="D521"/>
  <c r="F520"/>
  <c r="I532" i="17"/>
  <c r="I531"/>
  <c r="I530"/>
  <c r="I529"/>
  <c r="I527" s="1"/>
  <c r="I528"/>
  <c r="H527"/>
  <c r="G527"/>
  <c r="G520" s="1"/>
  <c r="F527"/>
  <c r="E527"/>
  <c r="D527"/>
  <c r="I526"/>
  <c r="I525"/>
  <c r="I524"/>
  <c r="I523"/>
  <c r="I522"/>
  <c r="I521" s="1"/>
  <c r="H521"/>
  <c r="G521"/>
  <c r="F521"/>
  <c r="E521"/>
  <c r="D521"/>
  <c r="H520"/>
  <c r="E520"/>
  <c r="D520"/>
  <c r="I532" i="18"/>
  <c r="I531"/>
  <c r="I530"/>
  <c r="I529"/>
  <c r="F527"/>
  <c r="I528"/>
  <c r="I527"/>
  <c r="H527"/>
  <c r="G527"/>
  <c r="G520" s="1"/>
  <c r="E527"/>
  <c r="D527"/>
  <c r="I526"/>
  <c r="I525"/>
  <c r="I524"/>
  <c r="I522"/>
  <c r="H521"/>
  <c r="H520" s="1"/>
  <c r="G521"/>
  <c r="E521"/>
  <c r="D521"/>
  <c r="I532" i="19"/>
  <c r="I531"/>
  <c r="I530"/>
  <c r="I529"/>
  <c r="I528"/>
  <c r="H527"/>
  <c r="G527"/>
  <c r="F527"/>
  <c r="E527"/>
  <c r="E520" s="1"/>
  <c r="D527"/>
  <c r="I526"/>
  <c r="I525"/>
  <c r="I524"/>
  <c r="I523"/>
  <c r="I522"/>
  <c r="I521" s="1"/>
  <c r="H521"/>
  <c r="G521"/>
  <c r="F521"/>
  <c r="E521"/>
  <c r="D521"/>
  <c r="H520"/>
  <c r="D520"/>
  <c r="I532" i="20"/>
  <c r="I531"/>
  <c r="I530"/>
  <c r="I528"/>
  <c r="H527"/>
  <c r="G527"/>
  <c r="G520" s="1"/>
  <c r="E527"/>
  <c r="D527"/>
  <c r="I526"/>
  <c r="I525"/>
  <c r="I524"/>
  <c r="I522"/>
  <c r="H521"/>
  <c r="H520" s="1"/>
  <c r="G521"/>
  <c r="E521"/>
  <c r="E520" s="1"/>
  <c r="D521"/>
  <c r="I532" i="21"/>
  <c r="I531"/>
  <c r="I530"/>
  <c r="I529"/>
  <c r="I528"/>
  <c r="H527"/>
  <c r="G527"/>
  <c r="E527"/>
  <c r="D527"/>
  <c r="I526"/>
  <c r="I525"/>
  <c r="I524"/>
  <c r="I523"/>
  <c r="I522"/>
  <c r="H521"/>
  <c r="G521"/>
  <c r="F521"/>
  <c r="E521"/>
  <c r="D521"/>
  <c r="H520"/>
  <c r="D520"/>
  <c r="I532" i="22"/>
  <c r="I531"/>
  <c r="I530"/>
  <c r="I528"/>
  <c r="H527"/>
  <c r="G527"/>
  <c r="E527"/>
  <c r="E520" s="1"/>
  <c r="D527"/>
  <c r="I526"/>
  <c r="I525"/>
  <c r="I524"/>
  <c r="I523"/>
  <c r="F521"/>
  <c r="I522"/>
  <c r="H521"/>
  <c r="G521"/>
  <c r="E521"/>
  <c r="D521"/>
  <c r="D520" s="1"/>
  <c r="I532" i="23"/>
  <c r="I531"/>
  <c r="I530"/>
  <c r="I529"/>
  <c r="I528"/>
  <c r="H527"/>
  <c r="G527"/>
  <c r="E527"/>
  <c r="E520" s="1"/>
  <c r="D527"/>
  <c r="I526"/>
  <c r="I525"/>
  <c r="I524"/>
  <c r="I523"/>
  <c r="I522"/>
  <c r="H521"/>
  <c r="G521"/>
  <c r="E521"/>
  <c r="D521"/>
  <c r="H520"/>
  <c r="G520"/>
  <c r="D520"/>
  <c r="I532" i="24"/>
  <c r="I531"/>
  <c r="I530"/>
  <c r="I529"/>
  <c r="F527"/>
  <c r="I528"/>
  <c r="I527" s="1"/>
  <c r="H527"/>
  <c r="G527"/>
  <c r="E527"/>
  <c r="D527"/>
  <c r="I526"/>
  <c r="I525"/>
  <c r="I524"/>
  <c r="F521"/>
  <c r="F520" s="1"/>
  <c r="I522"/>
  <c r="H521"/>
  <c r="H520" s="1"/>
  <c r="G521"/>
  <c r="E521"/>
  <c r="E520" s="1"/>
  <c r="D521"/>
  <c r="I532" i="26"/>
  <c r="I531"/>
  <c r="I530"/>
  <c r="I529"/>
  <c r="I528"/>
  <c r="I527" s="1"/>
  <c r="H527"/>
  <c r="G527"/>
  <c r="F527"/>
  <c r="E527"/>
  <c r="D527"/>
  <c r="D520" s="1"/>
  <c r="I526"/>
  <c r="I525"/>
  <c r="I524"/>
  <c r="I523"/>
  <c r="I522"/>
  <c r="I521" s="1"/>
  <c r="H521"/>
  <c r="G521"/>
  <c r="F521"/>
  <c r="F520" s="1"/>
  <c r="E521"/>
  <c r="D521"/>
  <c r="H520"/>
  <c r="G520"/>
  <c r="E520"/>
  <c r="I532" i="27"/>
  <c r="I531"/>
  <c r="I530"/>
  <c r="I529"/>
  <c r="F527"/>
  <c r="I528"/>
  <c r="I527" s="1"/>
  <c r="H527"/>
  <c r="G527"/>
  <c r="E527"/>
  <c r="E520" s="1"/>
  <c r="D527"/>
  <c r="I526"/>
  <c r="I525"/>
  <c r="I524"/>
  <c r="I523"/>
  <c r="F521"/>
  <c r="F520" s="1"/>
  <c r="I522"/>
  <c r="I521"/>
  <c r="H521"/>
  <c r="H520" s="1"/>
  <c r="G521"/>
  <c r="G520" s="1"/>
  <c r="E521"/>
  <c r="D521"/>
  <c r="D520" s="1"/>
  <c r="I532" i="28"/>
  <c r="I531"/>
  <c r="I530"/>
  <c r="I529"/>
  <c r="I528"/>
  <c r="H527"/>
  <c r="G527"/>
  <c r="F527"/>
  <c r="E527"/>
  <c r="D527"/>
  <c r="I526"/>
  <c r="I525"/>
  <c r="I524"/>
  <c r="I523"/>
  <c r="H521"/>
  <c r="G521"/>
  <c r="E521"/>
  <c r="D521"/>
  <c r="D520" s="1"/>
  <c r="H520"/>
  <c r="E520"/>
  <c r="I532" i="29"/>
  <c r="I531"/>
  <c r="I530"/>
  <c r="F527"/>
  <c r="I528"/>
  <c r="H527"/>
  <c r="G527"/>
  <c r="E527"/>
  <c r="D527"/>
  <c r="I526"/>
  <c r="I525"/>
  <c r="I524"/>
  <c r="I522"/>
  <c r="H521"/>
  <c r="H520" s="1"/>
  <c r="G521"/>
  <c r="E521"/>
  <c r="E520" s="1"/>
  <c r="D521"/>
  <c r="G520"/>
  <c r="I532" i="30"/>
  <c r="I531"/>
  <c r="I530"/>
  <c r="I529"/>
  <c r="I528"/>
  <c r="H527"/>
  <c r="G527"/>
  <c r="E527"/>
  <c r="D527"/>
  <c r="I526"/>
  <c r="I525"/>
  <c r="I524"/>
  <c r="I523"/>
  <c r="I522"/>
  <c r="I521" s="1"/>
  <c r="H521"/>
  <c r="G521"/>
  <c r="G520" s="1"/>
  <c r="F521"/>
  <c r="E521"/>
  <c r="E520" s="1"/>
  <c r="D521"/>
  <c r="D520" s="1"/>
  <c r="H520"/>
  <c r="I532" i="31"/>
  <c r="I531"/>
  <c r="I530"/>
  <c r="I528"/>
  <c r="H527"/>
  <c r="G527"/>
  <c r="E527"/>
  <c r="D527"/>
  <c r="I526"/>
  <c r="I525"/>
  <c r="I524"/>
  <c r="I523"/>
  <c r="F521"/>
  <c r="I522"/>
  <c r="H521"/>
  <c r="G521"/>
  <c r="E521"/>
  <c r="D521"/>
  <c r="D520" s="1"/>
  <c r="I532" i="32"/>
  <c r="I531"/>
  <c r="I530"/>
  <c r="I529"/>
  <c r="I528"/>
  <c r="H527"/>
  <c r="G527"/>
  <c r="F527"/>
  <c r="E527"/>
  <c r="E520" s="1"/>
  <c r="D527"/>
  <c r="I526"/>
  <c r="I525"/>
  <c r="I524"/>
  <c r="I523"/>
  <c r="I522"/>
  <c r="H521"/>
  <c r="G521"/>
  <c r="G520" s="1"/>
  <c r="F521"/>
  <c r="E521"/>
  <c r="D521"/>
  <c r="H520"/>
  <c r="D520"/>
  <c r="I532" i="33"/>
  <c r="I531"/>
  <c r="I530"/>
  <c r="I529"/>
  <c r="F527"/>
  <c r="I528"/>
  <c r="I527" s="1"/>
  <c r="H527"/>
  <c r="G527"/>
  <c r="G520" s="1"/>
  <c r="E527"/>
  <c r="D527"/>
  <c r="I526"/>
  <c r="I525"/>
  <c r="I524"/>
  <c r="I523"/>
  <c r="F521"/>
  <c r="I522"/>
  <c r="I521" s="1"/>
  <c r="H521"/>
  <c r="H520" s="1"/>
  <c r="G521"/>
  <c r="E521"/>
  <c r="D521"/>
  <c r="F520"/>
  <c r="I532" i="34"/>
  <c r="I531"/>
  <c r="I530"/>
  <c r="I529"/>
  <c r="I528"/>
  <c r="I527" s="1"/>
  <c r="H527"/>
  <c r="G527"/>
  <c r="F527"/>
  <c r="E527"/>
  <c r="E520" s="1"/>
  <c r="D527"/>
  <c r="I526"/>
  <c r="I525"/>
  <c r="I524"/>
  <c r="I523"/>
  <c r="I522"/>
  <c r="I521" s="1"/>
  <c r="H521"/>
  <c r="G521"/>
  <c r="G520" s="1"/>
  <c r="F521"/>
  <c r="F520" s="1"/>
  <c r="E521"/>
  <c r="D521"/>
  <c r="H520"/>
  <c r="D520"/>
  <c r="I532" i="35"/>
  <c r="I531"/>
  <c r="I530"/>
  <c r="F527"/>
  <c r="I528"/>
  <c r="H527"/>
  <c r="G527"/>
  <c r="E527"/>
  <c r="D527"/>
  <c r="I526"/>
  <c r="I525"/>
  <c r="I524"/>
  <c r="I522"/>
  <c r="H521"/>
  <c r="H520" s="1"/>
  <c r="G521"/>
  <c r="E521"/>
  <c r="D521"/>
  <c r="G520"/>
  <c r="I532" i="37"/>
  <c r="I531"/>
  <c r="I530"/>
  <c r="I529"/>
  <c r="I527" s="1"/>
  <c r="I528"/>
  <c r="H527"/>
  <c r="G527"/>
  <c r="G520" s="1"/>
  <c r="E527"/>
  <c r="D527"/>
  <c r="I526"/>
  <c r="I525"/>
  <c r="I524"/>
  <c r="I523"/>
  <c r="I522"/>
  <c r="H521"/>
  <c r="G521"/>
  <c r="F521"/>
  <c r="E521"/>
  <c r="D521"/>
  <c r="D520" s="1"/>
  <c r="H520"/>
  <c r="I532" i="36"/>
  <c r="I531"/>
  <c r="I530"/>
  <c r="F527"/>
  <c r="I528"/>
  <c r="H527"/>
  <c r="G527"/>
  <c r="E527"/>
  <c r="D527"/>
  <c r="I526"/>
  <c r="I521" s="1"/>
  <c r="I525"/>
  <c r="I524"/>
  <c r="I523"/>
  <c r="F521"/>
  <c r="F520" s="1"/>
  <c r="I522"/>
  <c r="H521"/>
  <c r="H520" s="1"/>
  <c r="G521"/>
  <c r="E521"/>
  <c r="E520" s="1"/>
  <c r="D521"/>
  <c r="D520" s="1"/>
  <c r="I532" i="38"/>
  <c r="I531"/>
  <c r="I530"/>
  <c r="I529"/>
  <c r="I528"/>
  <c r="I527" s="1"/>
  <c r="H527"/>
  <c r="G527"/>
  <c r="F527"/>
  <c r="E527"/>
  <c r="D527"/>
  <c r="D520" s="1"/>
  <c r="I526"/>
  <c r="I525"/>
  <c r="I524"/>
  <c r="I523"/>
  <c r="I522"/>
  <c r="I521" s="1"/>
  <c r="H521"/>
  <c r="G521"/>
  <c r="F521"/>
  <c r="F520" s="1"/>
  <c r="E521"/>
  <c r="D521"/>
  <c r="H520"/>
  <c r="G520"/>
  <c r="E520"/>
  <c r="I532" i="39"/>
  <c r="I531"/>
  <c r="I530"/>
  <c r="I529"/>
  <c r="F527"/>
  <c r="I528"/>
  <c r="I527" s="1"/>
  <c r="H527"/>
  <c r="G527"/>
  <c r="E527"/>
  <c r="E520" s="1"/>
  <c r="D527"/>
  <c r="I526"/>
  <c r="I525"/>
  <c r="I524"/>
  <c r="I523"/>
  <c r="F521"/>
  <c r="F520" s="1"/>
  <c r="I522"/>
  <c r="I521"/>
  <c r="H521"/>
  <c r="H520" s="1"/>
  <c r="G521"/>
  <c r="G520" s="1"/>
  <c r="E521"/>
  <c r="D521"/>
  <c r="D520" s="1"/>
  <c r="I532" i="40"/>
  <c r="I531"/>
  <c r="I530"/>
  <c r="F527"/>
  <c r="I528"/>
  <c r="H527"/>
  <c r="G527"/>
  <c r="E527"/>
  <c r="D527"/>
  <c r="I526"/>
  <c r="I525"/>
  <c r="I524"/>
  <c r="F521"/>
  <c r="I522"/>
  <c r="H521"/>
  <c r="G521"/>
  <c r="E521"/>
  <c r="D521"/>
  <c r="G520"/>
  <c r="I532" i="41"/>
  <c r="I531"/>
  <c r="I530"/>
  <c r="I529"/>
  <c r="I528"/>
  <c r="I527" s="1"/>
  <c r="H527"/>
  <c r="G527"/>
  <c r="F527"/>
  <c r="E527"/>
  <c r="E520" s="1"/>
  <c r="D527"/>
  <c r="I526"/>
  <c r="I525"/>
  <c r="I524"/>
  <c r="I523"/>
  <c r="I522"/>
  <c r="H521"/>
  <c r="G521"/>
  <c r="F521"/>
  <c r="F520" s="1"/>
  <c r="E521"/>
  <c r="D521"/>
  <c r="D520" s="1"/>
  <c r="H520"/>
  <c r="I532" i="42"/>
  <c r="I531"/>
  <c r="I530"/>
  <c r="I529"/>
  <c r="F527"/>
  <c r="I528"/>
  <c r="I527"/>
  <c r="H527"/>
  <c r="G527"/>
  <c r="G520" s="1"/>
  <c r="E527"/>
  <c r="D527"/>
  <c r="I526"/>
  <c r="I525"/>
  <c r="I524"/>
  <c r="I523"/>
  <c r="F521"/>
  <c r="I522"/>
  <c r="I521" s="1"/>
  <c r="H521"/>
  <c r="H520" s="1"/>
  <c r="G521"/>
  <c r="E521"/>
  <c r="D521"/>
  <c r="I532" i="43"/>
  <c r="I531"/>
  <c r="I530"/>
  <c r="I529"/>
  <c r="I528"/>
  <c r="H527"/>
  <c r="G527"/>
  <c r="E527"/>
  <c r="D527"/>
  <c r="I526"/>
  <c r="I525"/>
  <c r="I524"/>
  <c r="I523"/>
  <c r="I522"/>
  <c r="H521"/>
  <c r="G521"/>
  <c r="E521"/>
  <c r="D521"/>
  <c r="H520"/>
  <c r="E520"/>
  <c r="I532" i="44"/>
  <c r="I531"/>
  <c r="I530"/>
  <c r="F527"/>
  <c r="I528"/>
  <c r="H527"/>
  <c r="G527"/>
  <c r="E527"/>
  <c r="D527"/>
  <c r="I526"/>
  <c r="I525"/>
  <c r="I524"/>
  <c r="F521"/>
  <c r="I522"/>
  <c r="H521"/>
  <c r="G521"/>
  <c r="E521"/>
  <c r="E520" s="1"/>
  <c r="D521"/>
  <c r="F520"/>
  <c r="I532" i="46"/>
  <c r="I531"/>
  <c r="I530"/>
  <c r="I529"/>
  <c r="I528"/>
  <c r="H527"/>
  <c r="G527"/>
  <c r="F527"/>
  <c r="E527"/>
  <c r="D527"/>
  <c r="I526"/>
  <c r="I525"/>
  <c r="I524"/>
  <c r="I523"/>
  <c r="I522"/>
  <c r="H521"/>
  <c r="G521"/>
  <c r="G520" s="1"/>
  <c r="F521"/>
  <c r="F520" s="1"/>
  <c r="E521"/>
  <c r="D521"/>
  <c r="H520"/>
  <c r="D520"/>
  <c r="P532" i="48"/>
  <c r="P531"/>
  <c r="P530"/>
  <c r="P529"/>
  <c r="G527"/>
  <c r="P528"/>
  <c r="P527" s="1"/>
  <c r="H527"/>
  <c r="D527"/>
  <c r="P526"/>
  <c r="E521"/>
  <c r="P525"/>
  <c r="P524"/>
  <c r="D521"/>
  <c r="P523"/>
  <c r="G521"/>
  <c r="P522"/>
  <c r="I532" i="47"/>
  <c r="I531"/>
  <c r="I530"/>
  <c r="I529"/>
  <c r="H527"/>
  <c r="G527"/>
  <c r="E527"/>
  <c r="D527"/>
  <c r="I526"/>
  <c r="I525"/>
  <c r="I524"/>
  <c r="I523"/>
  <c r="I522"/>
  <c r="H521"/>
  <c r="G521"/>
  <c r="E521"/>
  <c r="E520" s="1"/>
  <c r="D521"/>
  <c r="H520"/>
  <c r="D520"/>
  <c r="I532" i="9"/>
  <c r="I531"/>
  <c r="I530"/>
  <c r="I529"/>
  <c r="I528"/>
  <c r="H527"/>
  <c r="G527"/>
  <c r="G520" s="1"/>
  <c r="F527"/>
  <c r="E527"/>
  <c r="D527"/>
  <c r="I526"/>
  <c r="I525"/>
  <c r="I524"/>
  <c r="I522"/>
  <c r="H521"/>
  <c r="G521"/>
  <c r="E521"/>
  <c r="E520" s="1"/>
  <c r="D521"/>
  <c r="D520" s="1"/>
  <c r="H520"/>
  <c r="E919" i="11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12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13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14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15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16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1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"/>
  <c r="G919"/>
  <c r="H919"/>
  <c r="E920"/>
  <c r="H920"/>
  <c r="E921"/>
  <c r="G921"/>
  <c r="H921"/>
  <c r="E922"/>
  <c r="G922"/>
  <c r="H922"/>
  <c r="E923"/>
  <c r="H923"/>
  <c r="E924"/>
  <c r="G924"/>
  <c r="H924"/>
  <c r="E925"/>
  <c r="G925"/>
  <c r="H925"/>
  <c r="E919" i="3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4"/>
  <c r="G919"/>
  <c r="H919"/>
  <c r="E920"/>
  <c r="H920"/>
  <c r="E921"/>
  <c r="G921"/>
  <c r="H921"/>
  <c r="E922"/>
  <c r="G922"/>
  <c r="H922"/>
  <c r="E923"/>
  <c r="H923"/>
  <c r="E924"/>
  <c r="G924"/>
  <c r="H924"/>
  <c r="E925"/>
  <c r="G925"/>
  <c r="H925"/>
  <c r="E919" i="5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6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7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8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17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18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19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0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1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2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3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4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6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7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8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29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30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31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32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33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34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35"/>
  <c r="G919"/>
  <c r="H919"/>
  <c r="E920"/>
  <c r="H920"/>
  <c r="E921"/>
  <c r="G921"/>
  <c r="H921"/>
  <c r="E922"/>
  <c r="G922"/>
  <c r="H922"/>
  <c r="E923"/>
  <c r="H923"/>
  <c r="E924"/>
  <c r="G924"/>
  <c r="H924"/>
  <c r="E925"/>
  <c r="G925"/>
  <c r="H925"/>
  <c r="E919" i="37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36"/>
  <c r="E920"/>
  <c r="G920"/>
  <c r="E921"/>
  <c r="G921"/>
  <c r="E922"/>
  <c r="E923"/>
  <c r="G923"/>
  <c r="E924"/>
  <c r="G924"/>
  <c r="E925"/>
  <c r="G925"/>
  <c r="H925"/>
  <c r="E919" i="38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39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40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41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42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43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44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46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47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E919" i="9"/>
  <c r="G919"/>
  <c r="H919"/>
  <c r="E920"/>
  <c r="G920"/>
  <c r="H920"/>
  <c r="E921"/>
  <c r="G921"/>
  <c r="H921"/>
  <c r="E922"/>
  <c r="G922"/>
  <c r="H922"/>
  <c r="E923"/>
  <c r="G923"/>
  <c r="H923"/>
  <c r="E924"/>
  <c r="G924"/>
  <c r="H924"/>
  <c r="E925"/>
  <c r="G925"/>
  <c r="H925"/>
  <c r="D925" i="11"/>
  <c r="D925" i="12"/>
  <c r="D925" i="13"/>
  <c r="D925" i="14"/>
  <c r="D925" i="15"/>
  <c r="D925" i="16"/>
  <c r="D925" i="1"/>
  <c r="D925" i="2"/>
  <c r="D925" i="3"/>
  <c r="D925" i="4"/>
  <c r="D925" i="5"/>
  <c r="D925" i="6"/>
  <c r="D925" i="7"/>
  <c r="D925" i="8"/>
  <c r="D925" i="17"/>
  <c r="D925" i="18"/>
  <c r="D925" i="19"/>
  <c r="D925" i="20"/>
  <c r="D925" i="21"/>
  <c r="D925" i="22"/>
  <c r="D925" i="23"/>
  <c r="D925" i="24"/>
  <c r="D925" i="26"/>
  <c r="D925" i="27"/>
  <c r="D925" i="28"/>
  <c r="D925" i="29"/>
  <c r="D925" i="30"/>
  <c r="D925" i="31"/>
  <c r="D925" i="32"/>
  <c r="D925" i="33"/>
  <c r="D925" i="34"/>
  <c r="D925" i="35"/>
  <c r="D925" i="37"/>
  <c r="D925" i="36"/>
  <c r="D925" i="38"/>
  <c r="D925" i="39"/>
  <c r="D925" i="40"/>
  <c r="D925" i="41"/>
  <c r="D925" i="42"/>
  <c r="D925" i="43"/>
  <c r="D925" i="44"/>
  <c r="D925" i="46"/>
  <c r="D925" i="47"/>
  <c r="D925" i="9"/>
  <c r="D924" i="11"/>
  <c r="D924" i="12"/>
  <c r="D924" i="13"/>
  <c r="D924" i="14"/>
  <c r="D924" i="15"/>
  <c r="D924" i="16"/>
  <c r="D924" i="1"/>
  <c r="D924" i="2"/>
  <c r="D924" i="3"/>
  <c r="D924" i="4"/>
  <c r="D924" i="5"/>
  <c r="D924" i="6"/>
  <c r="D924" i="7"/>
  <c r="D924" i="8"/>
  <c r="D924" i="17"/>
  <c r="D924" i="18"/>
  <c r="D924" i="19"/>
  <c r="D924" i="20"/>
  <c r="D924" i="21"/>
  <c r="D924" i="22"/>
  <c r="D924" i="23"/>
  <c r="D924" i="24"/>
  <c r="D924" i="26"/>
  <c r="D924" i="27"/>
  <c r="D924" i="28"/>
  <c r="D924" i="29"/>
  <c r="D924" i="30"/>
  <c r="D924" i="31"/>
  <c r="D924" i="32"/>
  <c r="D924" i="33"/>
  <c r="D924" i="34"/>
  <c r="D924" i="35"/>
  <c r="D924" i="37"/>
  <c r="D924" i="36"/>
  <c r="D924" i="38"/>
  <c r="D924" i="39"/>
  <c r="D924" i="40"/>
  <c r="D924" i="41"/>
  <c r="D924" i="42"/>
  <c r="D924" i="43"/>
  <c r="D924" i="44"/>
  <c r="D924" i="46"/>
  <c r="D924" i="47"/>
  <c r="D924" i="9"/>
  <c r="D923" i="11"/>
  <c r="D923" i="12"/>
  <c r="D923" i="13"/>
  <c r="D923" i="14"/>
  <c r="D923" i="15"/>
  <c r="D923" i="1"/>
  <c r="D923" i="2"/>
  <c r="D923" i="3"/>
  <c r="D923" i="4"/>
  <c r="D923" i="5"/>
  <c r="D923" i="6"/>
  <c r="D923" i="7"/>
  <c r="D923" i="8"/>
  <c r="D923" i="17"/>
  <c r="D923" i="18"/>
  <c r="D923" i="19"/>
  <c r="D923" i="20"/>
  <c r="D923" i="21"/>
  <c r="D923" i="22"/>
  <c r="D923" i="23"/>
  <c r="D923" i="24"/>
  <c r="D923" i="26"/>
  <c r="D923" i="27"/>
  <c r="D923" i="28"/>
  <c r="D923" i="29"/>
  <c r="D923" i="30"/>
  <c r="D923" i="31"/>
  <c r="D923" i="32"/>
  <c r="D923" i="33"/>
  <c r="D923" i="34"/>
  <c r="D923" i="35"/>
  <c r="D923" i="37"/>
  <c r="D923" i="36"/>
  <c r="D923" i="38"/>
  <c r="D923" i="39"/>
  <c r="D923" i="40"/>
  <c r="D923" i="41"/>
  <c r="D923" i="42"/>
  <c r="D923" i="43"/>
  <c r="D923" i="44"/>
  <c r="D923" i="46"/>
  <c r="D923" i="47"/>
  <c r="D923" i="9"/>
  <c r="D922" i="11"/>
  <c r="D922" i="12"/>
  <c r="D922" i="13"/>
  <c r="D922" i="14"/>
  <c r="D922" i="15"/>
  <c r="D922" i="16"/>
  <c r="D922" i="1"/>
  <c r="D922" i="2"/>
  <c r="D922" i="3"/>
  <c r="D922" i="4"/>
  <c r="D922" i="5"/>
  <c r="D922" i="6"/>
  <c r="D922" i="7"/>
  <c r="D922" i="8"/>
  <c r="D922" i="17"/>
  <c r="D922" i="18"/>
  <c r="D922" i="19"/>
  <c r="D922" i="20"/>
  <c r="D922" i="21"/>
  <c r="D922" i="22"/>
  <c r="D922" i="23"/>
  <c r="D922" i="24"/>
  <c r="D922" i="26"/>
  <c r="D922" i="27"/>
  <c r="D922" i="28"/>
  <c r="D922" i="29"/>
  <c r="D922" i="30"/>
  <c r="D922" i="31"/>
  <c r="D922" i="32"/>
  <c r="D922" i="33"/>
  <c r="D922" i="34"/>
  <c r="D922" i="35"/>
  <c r="D922" i="37"/>
  <c r="D922" i="36"/>
  <c r="D922" i="38"/>
  <c r="D922" i="39"/>
  <c r="D922" i="40"/>
  <c r="D922" i="41"/>
  <c r="D922" i="42"/>
  <c r="D922" i="43"/>
  <c r="D922" i="44"/>
  <c r="D922" i="46"/>
  <c r="D922" i="47"/>
  <c r="D922" i="9"/>
  <c r="D921" i="11"/>
  <c r="D921" i="12"/>
  <c r="D921" i="13"/>
  <c r="D921" i="14"/>
  <c r="D921" i="15"/>
  <c r="D921" i="16"/>
  <c r="D921" i="1"/>
  <c r="D921" i="2"/>
  <c r="D921" i="3"/>
  <c r="D921" i="4"/>
  <c r="D921" i="5"/>
  <c r="D921" i="6"/>
  <c r="D921" i="7"/>
  <c r="D921" i="8"/>
  <c r="D921" i="17"/>
  <c r="D921" i="18"/>
  <c r="D921" i="19"/>
  <c r="D921" i="20"/>
  <c r="D921" i="21"/>
  <c r="D921" i="22"/>
  <c r="D921" i="23"/>
  <c r="D921" i="24"/>
  <c r="D921" i="26"/>
  <c r="D921" i="27"/>
  <c r="D921" i="28"/>
  <c r="D921" i="29"/>
  <c r="D921" i="30"/>
  <c r="D921" i="31"/>
  <c r="D921" i="32"/>
  <c r="D921" i="33"/>
  <c r="D921" i="34"/>
  <c r="D921" i="35"/>
  <c r="D921" i="37"/>
  <c r="D921" i="36"/>
  <c r="D921" i="38"/>
  <c r="D921" i="39"/>
  <c r="D921" i="40"/>
  <c r="D921" i="41"/>
  <c r="D921" i="42"/>
  <c r="D921" i="43"/>
  <c r="D921" i="44"/>
  <c r="D921" i="46"/>
  <c r="D921" i="47"/>
  <c r="D921" i="9"/>
  <c r="D920" i="11"/>
  <c r="D920" i="12"/>
  <c r="D920" i="13"/>
  <c r="D920" i="14"/>
  <c r="D920" i="15"/>
  <c r="D920" i="1"/>
  <c r="D920" i="2"/>
  <c r="D920" i="3"/>
  <c r="D920" i="4"/>
  <c r="D920" i="5"/>
  <c r="D920" i="6"/>
  <c r="D920" i="7"/>
  <c r="D920" i="8"/>
  <c r="D920" i="17"/>
  <c r="D920" i="18"/>
  <c r="D920" i="19"/>
  <c r="D920" i="20"/>
  <c r="D920" i="21"/>
  <c r="D920" i="22"/>
  <c r="D920" i="23"/>
  <c r="D920" i="24"/>
  <c r="D920" i="26"/>
  <c r="D920" i="27"/>
  <c r="D920" i="28"/>
  <c r="D920" i="29"/>
  <c r="D920" i="30"/>
  <c r="D920" i="31"/>
  <c r="D920" i="32"/>
  <c r="D920" i="33"/>
  <c r="D920" i="34"/>
  <c r="D920" i="37"/>
  <c r="D920" i="36"/>
  <c r="D920" i="38"/>
  <c r="D920" i="39"/>
  <c r="D920" i="40"/>
  <c r="D920" i="41"/>
  <c r="D920" i="42"/>
  <c r="D920" i="43"/>
  <c r="D920" i="44"/>
  <c r="D920" i="46"/>
  <c r="D920" i="47"/>
  <c r="D920" i="9"/>
  <c r="D919" i="11"/>
  <c r="D919" i="12"/>
  <c r="D919" i="13"/>
  <c r="D919" i="14"/>
  <c r="D919" i="15"/>
  <c r="D919" i="16"/>
  <c r="D919" i="1"/>
  <c r="D919" i="2"/>
  <c r="D919" i="3"/>
  <c r="D919" i="4"/>
  <c r="D919" i="5"/>
  <c r="D919" i="6"/>
  <c r="D919" i="7"/>
  <c r="D919" i="8"/>
  <c r="D919" i="17"/>
  <c r="D919" i="18"/>
  <c r="D919" i="19"/>
  <c r="D919" i="20"/>
  <c r="D919" i="21"/>
  <c r="D919" i="22"/>
  <c r="D919" i="23"/>
  <c r="D919" i="24"/>
  <c r="D919" i="26"/>
  <c r="D919" i="27"/>
  <c r="D919" i="28"/>
  <c r="D919" i="29"/>
  <c r="D919" i="30"/>
  <c r="D919" i="31"/>
  <c r="D919" i="32"/>
  <c r="D919" i="33"/>
  <c r="D919" i="34"/>
  <c r="D919" i="35"/>
  <c r="D919" i="37"/>
  <c r="D919" i="36"/>
  <c r="D919" i="38"/>
  <c r="D919" i="39"/>
  <c r="D919" i="40"/>
  <c r="D919" i="41"/>
  <c r="D919" i="42"/>
  <c r="D919" i="43"/>
  <c r="D919" i="44"/>
  <c r="D919" i="46"/>
  <c r="D919" i="47"/>
  <c r="D919" i="9"/>
  <c r="E913" i="11"/>
  <c r="G913"/>
  <c r="H913"/>
  <c r="E914"/>
  <c r="F914"/>
  <c r="G914"/>
  <c r="H914"/>
  <c r="I914"/>
  <c r="E915"/>
  <c r="G915"/>
  <c r="H915"/>
  <c r="E916"/>
  <c r="F916"/>
  <c r="G916"/>
  <c r="H916"/>
  <c r="I916"/>
  <c r="E913" i="12"/>
  <c r="G913"/>
  <c r="H913"/>
  <c r="E914"/>
  <c r="F914"/>
  <c r="G914"/>
  <c r="H914"/>
  <c r="I914"/>
  <c r="E915"/>
  <c r="G915"/>
  <c r="H915"/>
  <c r="E916"/>
  <c r="F916"/>
  <c r="G916"/>
  <c r="H916"/>
  <c r="I916"/>
  <c r="E913" i="13"/>
  <c r="G913"/>
  <c r="H913"/>
  <c r="E914"/>
  <c r="F914"/>
  <c r="G914"/>
  <c r="H914"/>
  <c r="I914"/>
  <c r="E915"/>
  <c r="G915"/>
  <c r="H915"/>
  <c r="E916"/>
  <c r="F916"/>
  <c r="G916"/>
  <c r="H916"/>
  <c r="I916"/>
  <c r="E913" i="14"/>
  <c r="G913"/>
  <c r="H913"/>
  <c r="E914"/>
  <c r="F914"/>
  <c r="G914"/>
  <c r="H914"/>
  <c r="I914"/>
  <c r="E915"/>
  <c r="G915"/>
  <c r="H915"/>
  <c r="E916"/>
  <c r="F916"/>
  <c r="G916"/>
  <c r="H916"/>
  <c r="I916"/>
  <c r="E913" i="15"/>
  <c r="G913"/>
  <c r="H913"/>
  <c r="E914"/>
  <c r="F914"/>
  <c r="G914"/>
  <c r="H914"/>
  <c r="I914"/>
  <c r="E915"/>
  <c r="G915"/>
  <c r="H915"/>
  <c r="E916"/>
  <c r="F916"/>
  <c r="G916"/>
  <c r="H916"/>
  <c r="I916"/>
  <c r="E913" i="16"/>
  <c r="G913"/>
  <c r="H913"/>
  <c r="E914"/>
  <c r="F914"/>
  <c r="G914"/>
  <c r="H914"/>
  <c r="I914"/>
  <c r="E915"/>
  <c r="G915"/>
  <c r="H915"/>
  <c r="E916"/>
  <c r="F916"/>
  <c r="G916"/>
  <c r="H916"/>
  <c r="I916"/>
  <c r="E913" i="1"/>
  <c r="G913"/>
  <c r="H913"/>
  <c r="E914"/>
  <c r="F914"/>
  <c r="G914"/>
  <c r="H914"/>
  <c r="I914"/>
  <c r="E915"/>
  <c r="G915"/>
  <c r="H915"/>
  <c r="E916"/>
  <c r="F916"/>
  <c r="G916"/>
  <c r="H916"/>
  <c r="I916"/>
  <c r="E913" i="2"/>
  <c r="G913"/>
  <c r="H913"/>
  <c r="E914"/>
  <c r="F914"/>
  <c r="G914"/>
  <c r="H914"/>
  <c r="I914"/>
  <c r="E915"/>
  <c r="G915"/>
  <c r="H915"/>
  <c r="E916"/>
  <c r="F916"/>
  <c r="G916"/>
  <c r="H916"/>
  <c r="I916"/>
  <c r="E913" i="3"/>
  <c r="G913"/>
  <c r="H913"/>
  <c r="E914"/>
  <c r="F914"/>
  <c r="G914"/>
  <c r="H914"/>
  <c r="I914"/>
  <c r="E915"/>
  <c r="G915"/>
  <c r="H915"/>
  <c r="E916"/>
  <c r="F916"/>
  <c r="G916"/>
  <c r="H916"/>
  <c r="I916"/>
  <c r="E913" i="4"/>
  <c r="G913"/>
  <c r="H913"/>
  <c r="E914"/>
  <c r="F914"/>
  <c r="G914"/>
  <c r="H914"/>
  <c r="I914"/>
  <c r="E915"/>
  <c r="G915"/>
  <c r="H915"/>
  <c r="E916"/>
  <c r="F916"/>
  <c r="G916"/>
  <c r="H916"/>
  <c r="I916"/>
  <c r="E913" i="5"/>
  <c r="G913"/>
  <c r="H913"/>
  <c r="E914"/>
  <c r="F914"/>
  <c r="G914"/>
  <c r="H914"/>
  <c r="I914"/>
  <c r="E915"/>
  <c r="G915"/>
  <c r="H915"/>
  <c r="E916"/>
  <c r="F916"/>
  <c r="G916"/>
  <c r="H916"/>
  <c r="I916"/>
  <c r="E913" i="6"/>
  <c r="G913"/>
  <c r="H913"/>
  <c r="E914"/>
  <c r="F914"/>
  <c r="G914"/>
  <c r="H914"/>
  <c r="I914"/>
  <c r="E915"/>
  <c r="G915"/>
  <c r="H915"/>
  <c r="E916"/>
  <c r="F916"/>
  <c r="G916"/>
  <c r="H916"/>
  <c r="I916"/>
  <c r="E913" i="7"/>
  <c r="G913"/>
  <c r="H913"/>
  <c r="E914"/>
  <c r="F914"/>
  <c r="G914"/>
  <c r="H914"/>
  <c r="I914"/>
  <c r="E915"/>
  <c r="G915"/>
  <c r="H915"/>
  <c r="E916"/>
  <c r="F916"/>
  <c r="G916"/>
  <c r="H916"/>
  <c r="I916"/>
  <c r="E913" i="8"/>
  <c r="G913"/>
  <c r="H913"/>
  <c r="E914"/>
  <c r="F914"/>
  <c r="G914"/>
  <c r="H914"/>
  <c r="I914"/>
  <c r="E915"/>
  <c r="G915"/>
  <c r="H915"/>
  <c r="E916"/>
  <c r="F916"/>
  <c r="G916"/>
  <c r="H916"/>
  <c r="I916"/>
  <c r="E913" i="17"/>
  <c r="G913"/>
  <c r="H913"/>
  <c r="E914"/>
  <c r="F914"/>
  <c r="G914"/>
  <c r="H914"/>
  <c r="I914"/>
  <c r="E915"/>
  <c r="G915"/>
  <c r="H915"/>
  <c r="E916"/>
  <c r="F916"/>
  <c r="G916"/>
  <c r="H916"/>
  <c r="I916"/>
  <c r="E913" i="18"/>
  <c r="G913"/>
  <c r="H913"/>
  <c r="E914"/>
  <c r="F914"/>
  <c r="G914"/>
  <c r="H914"/>
  <c r="I914"/>
  <c r="E915"/>
  <c r="G915"/>
  <c r="H915"/>
  <c r="E916"/>
  <c r="F916"/>
  <c r="G916"/>
  <c r="H916"/>
  <c r="I916"/>
  <c r="E913" i="19"/>
  <c r="G913"/>
  <c r="H913"/>
  <c r="E914"/>
  <c r="F914"/>
  <c r="G914"/>
  <c r="H914"/>
  <c r="I914"/>
  <c r="E915"/>
  <c r="G915"/>
  <c r="H915"/>
  <c r="E916"/>
  <c r="F916"/>
  <c r="G916"/>
  <c r="H916"/>
  <c r="I916"/>
  <c r="E913" i="20"/>
  <c r="G913"/>
  <c r="H913"/>
  <c r="E914"/>
  <c r="F914"/>
  <c r="G914"/>
  <c r="H914"/>
  <c r="I914"/>
  <c r="E915"/>
  <c r="G915"/>
  <c r="H915"/>
  <c r="E916"/>
  <c r="F916"/>
  <c r="G916"/>
  <c r="H916"/>
  <c r="I916"/>
  <c r="E913" i="21"/>
  <c r="G913"/>
  <c r="H913"/>
  <c r="E914"/>
  <c r="F914"/>
  <c r="G914"/>
  <c r="H914"/>
  <c r="I914"/>
  <c r="E915"/>
  <c r="G915"/>
  <c r="H915"/>
  <c r="E916"/>
  <c r="F916"/>
  <c r="G916"/>
  <c r="H916"/>
  <c r="I916"/>
  <c r="E913" i="22"/>
  <c r="G913"/>
  <c r="H913"/>
  <c r="E914"/>
  <c r="F914"/>
  <c r="G914"/>
  <c r="H914"/>
  <c r="I914"/>
  <c r="E915"/>
  <c r="G915"/>
  <c r="H915"/>
  <c r="E916"/>
  <c r="F916"/>
  <c r="G916"/>
  <c r="H916"/>
  <c r="I916"/>
  <c r="E913" i="23"/>
  <c r="G913"/>
  <c r="H913"/>
  <c r="E914"/>
  <c r="F914"/>
  <c r="G914"/>
  <c r="H914"/>
  <c r="I914"/>
  <c r="E915"/>
  <c r="G915"/>
  <c r="H915"/>
  <c r="E916"/>
  <c r="F916"/>
  <c r="G916"/>
  <c r="H916"/>
  <c r="I916"/>
  <c r="E913" i="24"/>
  <c r="G913"/>
  <c r="H913"/>
  <c r="E914"/>
  <c r="F914"/>
  <c r="G914"/>
  <c r="H914"/>
  <c r="I914"/>
  <c r="E915"/>
  <c r="G915"/>
  <c r="H915"/>
  <c r="E916"/>
  <c r="F916"/>
  <c r="G916"/>
  <c r="H916"/>
  <c r="I916"/>
  <c r="E913" i="26"/>
  <c r="G913"/>
  <c r="H913"/>
  <c r="E914"/>
  <c r="F914"/>
  <c r="G914"/>
  <c r="H914"/>
  <c r="I914"/>
  <c r="E915"/>
  <c r="G915"/>
  <c r="H915"/>
  <c r="E916"/>
  <c r="F916"/>
  <c r="G916"/>
  <c r="H916"/>
  <c r="I916"/>
  <c r="E913" i="27"/>
  <c r="G913"/>
  <c r="H913"/>
  <c r="E914"/>
  <c r="F914"/>
  <c r="G914"/>
  <c r="H914"/>
  <c r="I914"/>
  <c r="E915"/>
  <c r="G915"/>
  <c r="H915"/>
  <c r="E916"/>
  <c r="F916"/>
  <c r="G916"/>
  <c r="H916"/>
  <c r="I916"/>
  <c r="E913" i="28"/>
  <c r="G913"/>
  <c r="H913"/>
  <c r="E914"/>
  <c r="F914"/>
  <c r="G914"/>
  <c r="H914"/>
  <c r="I914"/>
  <c r="E915"/>
  <c r="G915"/>
  <c r="H915"/>
  <c r="E916"/>
  <c r="F916"/>
  <c r="G916"/>
  <c r="H916"/>
  <c r="I916"/>
  <c r="E913" i="29"/>
  <c r="G913"/>
  <c r="H913"/>
  <c r="E914"/>
  <c r="F914"/>
  <c r="G914"/>
  <c r="H914"/>
  <c r="I914"/>
  <c r="E915"/>
  <c r="G915"/>
  <c r="H915"/>
  <c r="E916"/>
  <c r="F916"/>
  <c r="G916"/>
  <c r="H916"/>
  <c r="I916"/>
  <c r="E913" i="30"/>
  <c r="G913"/>
  <c r="H913"/>
  <c r="E914"/>
  <c r="F914"/>
  <c r="G914"/>
  <c r="H914"/>
  <c r="I914"/>
  <c r="E915"/>
  <c r="G915"/>
  <c r="H915"/>
  <c r="E916"/>
  <c r="F916"/>
  <c r="G916"/>
  <c r="H916"/>
  <c r="I916"/>
  <c r="E913" i="31"/>
  <c r="G913"/>
  <c r="H913"/>
  <c r="E914"/>
  <c r="F914"/>
  <c r="G914"/>
  <c r="H914"/>
  <c r="I914"/>
  <c r="E915"/>
  <c r="G915"/>
  <c r="H915"/>
  <c r="E916"/>
  <c r="F916"/>
  <c r="G916"/>
  <c r="H916"/>
  <c r="I916"/>
  <c r="E913" i="32"/>
  <c r="G913"/>
  <c r="H913"/>
  <c r="E914"/>
  <c r="F914"/>
  <c r="G914"/>
  <c r="H914"/>
  <c r="I914"/>
  <c r="E915"/>
  <c r="G915"/>
  <c r="H915"/>
  <c r="E916"/>
  <c r="F916"/>
  <c r="G916"/>
  <c r="H916"/>
  <c r="I916"/>
  <c r="E913" i="33"/>
  <c r="G913"/>
  <c r="H913"/>
  <c r="E914"/>
  <c r="F914"/>
  <c r="G914"/>
  <c r="H914"/>
  <c r="I914"/>
  <c r="E915"/>
  <c r="G915"/>
  <c r="H915"/>
  <c r="E916"/>
  <c r="F916"/>
  <c r="G916"/>
  <c r="H916"/>
  <c r="I916"/>
  <c r="E913" i="34"/>
  <c r="G913"/>
  <c r="H913"/>
  <c r="E914"/>
  <c r="F914"/>
  <c r="G914"/>
  <c r="H914"/>
  <c r="I914"/>
  <c r="E915"/>
  <c r="G915"/>
  <c r="H915"/>
  <c r="E916"/>
  <c r="F916"/>
  <c r="G916"/>
  <c r="H916"/>
  <c r="I916"/>
  <c r="E913" i="35"/>
  <c r="G913"/>
  <c r="H913"/>
  <c r="E914"/>
  <c r="F914"/>
  <c r="G914"/>
  <c r="H914"/>
  <c r="I914"/>
  <c r="E915"/>
  <c r="G915"/>
  <c r="H915"/>
  <c r="E916"/>
  <c r="F916"/>
  <c r="G916"/>
  <c r="H916"/>
  <c r="I916"/>
  <c r="E913" i="37"/>
  <c r="G913"/>
  <c r="H913"/>
  <c r="E914"/>
  <c r="F914"/>
  <c r="G914"/>
  <c r="H914"/>
  <c r="I914"/>
  <c r="E915"/>
  <c r="G915"/>
  <c r="H915"/>
  <c r="E916"/>
  <c r="F916"/>
  <c r="G916"/>
  <c r="H916"/>
  <c r="I916"/>
  <c r="E913" i="36"/>
  <c r="G913"/>
  <c r="H913"/>
  <c r="E914"/>
  <c r="F914"/>
  <c r="G914"/>
  <c r="H914"/>
  <c r="I914"/>
  <c r="E915"/>
  <c r="G915"/>
  <c r="E916"/>
  <c r="F916"/>
  <c r="G916"/>
  <c r="H916"/>
  <c r="I916"/>
  <c r="E913" i="38"/>
  <c r="G913"/>
  <c r="H913"/>
  <c r="E914"/>
  <c r="F914"/>
  <c r="G914"/>
  <c r="H914"/>
  <c r="I914"/>
  <c r="E915"/>
  <c r="G915"/>
  <c r="H915"/>
  <c r="E916"/>
  <c r="F916"/>
  <c r="G916"/>
  <c r="H916"/>
  <c r="I916"/>
  <c r="E913" i="39"/>
  <c r="G913"/>
  <c r="H913"/>
  <c r="E914"/>
  <c r="F914"/>
  <c r="G914"/>
  <c r="H914"/>
  <c r="I914"/>
  <c r="E915"/>
  <c r="G915"/>
  <c r="H915"/>
  <c r="E916"/>
  <c r="F916"/>
  <c r="G916"/>
  <c r="H916"/>
  <c r="I916"/>
  <c r="E913" i="40"/>
  <c r="G913"/>
  <c r="H913"/>
  <c r="E914"/>
  <c r="F914"/>
  <c r="G914"/>
  <c r="H914"/>
  <c r="I914"/>
  <c r="E915"/>
  <c r="G915"/>
  <c r="H915"/>
  <c r="E916"/>
  <c r="F916"/>
  <c r="G916"/>
  <c r="H916"/>
  <c r="I916"/>
  <c r="E913" i="41"/>
  <c r="G913"/>
  <c r="H913"/>
  <c r="E914"/>
  <c r="F914"/>
  <c r="G914"/>
  <c r="H914"/>
  <c r="I914"/>
  <c r="E915"/>
  <c r="G915"/>
  <c r="H915"/>
  <c r="E916"/>
  <c r="F916"/>
  <c r="G916"/>
  <c r="H916"/>
  <c r="I916"/>
  <c r="E913" i="42"/>
  <c r="G913"/>
  <c r="H913"/>
  <c r="E914"/>
  <c r="F914"/>
  <c r="G914"/>
  <c r="H914"/>
  <c r="I914"/>
  <c r="E915"/>
  <c r="G915"/>
  <c r="H915"/>
  <c r="E916"/>
  <c r="F916"/>
  <c r="G916"/>
  <c r="H916"/>
  <c r="I916"/>
  <c r="E913" i="43"/>
  <c r="G913"/>
  <c r="H913"/>
  <c r="E914"/>
  <c r="F914"/>
  <c r="G914"/>
  <c r="H914"/>
  <c r="I914"/>
  <c r="E915"/>
  <c r="G915"/>
  <c r="H915"/>
  <c r="E916"/>
  <c r="F916"/>
  <c r="G916"/>
  <c r="H916"/>
  <c r="I916"/>
  <c r="E913" i="44"/>
  <c r="G913"/>
  <c r="H913"/>
  <c r="E914"/>
  <c r="F914"/>
  <c r="G914"/>
  <c r="H914"/>
  <c r="I914"/>
  <c r="E915"/>
  <c r="G915"/>
  <c r="H915"/>
  <c r="E916"/>
  <c r="F916"/>
  <c r="G916"/>
  <c r="H916"/>
  <c r="I916"/>
  <c r="E913" i="46"/>
  <c r="G913"/>
  <c r="H913"/>
  <c r="E914"/>
  <c r="F914"/>
  <c r="G914"/>
  <c r="H914"/>
  <c r="I914"/>
  <c r="E915"/>
  <c r="G915"/>
  <c r="H915"/>
  <c r="E916"/>
  <c r="F916"/>
  <c r="G916"/>
  <c r="H916"/>
  <c r="I916"/>
  <c r="E913" i="47"/>
  <c r="G913"/>
  <c r="H913"/>
  <c r="E914"/>
  <c r="G914"/>
  <c r="H914"/>
  <c r="E915"/>
  <c r="G915"/>
  <c r="H915"/>
  <c r="E916"/>
  <c r="F916"/>
  <c r="G916"/>
  <c r="H916"/>
  <c r="I916"/>
  <c r="E913" i="9"/>
  <c r="G913"/>
  <c r="H913"/>
  <c r="E914"/>
  <c r="F914"/>
  <c r="G914"/>
  <c r="H914"/>
  <c r="I914"/>
  <c r="E915"/>
  <c r="G915"/>
  <c r="H915"/>
  <c r="E916"/>
  <c r="F916"/>
  <c r="G916"/>
  <c r="H916"/>
  <c r="I916"/>
  <c r="D916" i="11"/>
  <c r="D916" i="12"/>
  <c r="D916" i="13"/>
  <c r="D916" i="14"/>
  <c r="D916" i="15"/>
  <c r="D916" i="16"/>
  <c r="D916" i="1"/>
  <c r="D916" i="2"/>
  <c r="D916" i="3"/>
  <c r="D916" i="4"/>
  <c r="D916" i="5"/>
  <c r="D916" i="6"/>
  <c r="D916" i="7"/>
  <c r="D916" i="8"/>
  <c r="D916" i="17"/>
  <c r="D916" i="18"/>
  <c r="D916" i="19"/>
  <c r="D916" i="20"/>
  <c r="D916" i="21"/>
  <c r="D916" i="22"/>
  <c r="D916" i="23"/>
  <c r="D916" i="24"/>
  <c r="D916" i="26"/>
  <c r="D916" i="27"/>
  <c r="D916" i="28"/>
  <c r="D916" i="29"/>
  <c r="D916" i="30"/>
  <c r="D916" i="31"/>
  <c r="D916" i="32"/>
  <c r="D916" i="33"/>
  <c r="D916" i="34"/>
  <c r="D916" i="35"/>
  <c r="D916" i="37"/>
  <c r="D916" i="36"/>
  <c r="D916" i="38"/>
  <c r="D916" i="39"/>
  <c r="D916" i="40"/>
  <c r="D916" i="41"/>
  <c r="D916" i="42"/>
  <c r="D916" i="43"/>
  <c r="D916" i="44"/>
  <c r="D916" i="46"/>
  <c r="D916" i="47"/>
  <c r="D916" i="9"/>
  <c r="D915" i="11"/>
  <c r="D915" i="12"/>
  <c r="D915" i="13"/>
  <c r="D915" i="14"/>
  <c r="D915" i="15"/>
  <c r="D915" i="16"/>
  <c r="D915" i="1"/>
  <c r="D915" i="2"/>
  <c r="D915" i="3"/>
  <c r="D915" i="4"/>
  <c r="D915" i="5"/>
  <c r="D915" i="6"/>
  <c r="D915" i="7"/>
  <c r="D915" i="8"/>
  <c r="D915" i="17"/>
  <c r="D915" i="18"/>
  <c r="D915" i="19"/>
  <c r="D915" i="20"/>
  <c r="D915" i="21"/>
  <c r="D915" i="22"/>
  <c r="D915" i="23"/>
  <c r="D915" i="24"/>
  <c r="D915" i="26"/>
  <c r="D915" i="27"/>
  <c r="D915" i="28"/>
  <c r="D915" i="29"/>
  <c r="D915" i="30"/>
  <c r="D915" i="31"/>
  <c r="D915" i="32"/>
  <c r="D915" i="33"/>
  <c r="D915" i="34"/>
  <c r="D915" i="35"/>
  <c r="D915" i="37"/>
  <c r="D915" i="36"/>
  <c r="D915" i="38"/>
  <c r="D915" i="39"/>
  <c r="D915" i="40"/>
  <c r="D915" i="41"/>
  <c r="D915" i="42"/>
  <c r="D915" i="43"/>
  <c r="D915" i="44"/>
  <c r="D915" i="46"/>
  <c r="D915" i="47"/>
  <c r="D915" i="9"/>
  <c r="D914" i="11"/>
  <c r="D914" i="12"/>
  <c r="D914" i="13"/>
  <c r="D914" i="14"/>
  <c r="D914" i="15"/>
  <c r="D914" i="16"/>
  <c r="D914" i="1"/>
  <c r="D914" i="2"/>
  <c r="D914" i="3"/>
  <c r="D914" i="4"/>
  <c r="D914" i="5"/>
  <c r="D914" i="6"/>
  <c r="D914" i="7"/>
  <c r="D914" i="8"/>
  <c r="D914" i="17"/>
  <c r="D914" i="18"/>
  <c r="D914" i="19"/>
  <c r="D914" i="20"/>
  <c r="D914" i="21"/>
  <c r="D914" i="22"/>
  <c r="D914" i="23"/>
  <c r="D914" i="24"/>
  <c r="D914" i="26"/>
  <c r="D914" i="27"/>
  <c r="D914" i="28"/>
  <c r="D914" i="29"/>
  <c r="D914" i="30"/>
  <c r="D914" i="31"/>
  <c r="D914" i="32"/>
  <c r="D914" i="33"/>
  <c r="D914" i="34"/>
  <c r="D914" i="35"/>
  <c r="D914" i="37"/>
  <c r="D914" i="36"/>
  <c r="D914" i="38"/>
  <c r="D914" i="39"/>
  <c r="D914" i="40"/>
  <c r="D914" i="41"/>
  <c r="D914" i="42"/>
  <c r="D914" i="43"/>
  <c r="D914" i="44"/>
  <c r="D914" i="46"/>
  <c r="D914" i="47"/>
  <c r="D914" i="9"/>
  <c r="D913" i="11"/>
  <c r="D913" i="12"/>
  <c r="D913" i="13"/>
  <c r="D913" i="14"/>
  <c r="D913" i="15"/>
  <c r="D913" i="16"/>
  <c r="D913" i="1"/>
  <c r="D913" i="2"/>
  <c r="D913" i="3"/>
  <c r="D913" i="4"/>
  <c r="D913" i="5"/>
  <c r="D913" i="6"/>
  <c r="D913" i="7"/>
  <c r="D913" i="8"/>
  <c r="D913" i="17"/>
  <c r="D913" i="18"/>
  <c r="D913" i="19"/>
  <c r="D913" i="20"/>
  <c r="D913" i="21"/>
  <c r="D913" i="22"/>
  <c r="D913" i="23"/>
  <c r="D913" i="24"/>
  <c r="D913" i="26"/>
  <c r="D913" i="27"/>
  <c r="D913" i="28"/>
  <c r="D913" i="29"/>
  <c r="D913" i="30"/>
  <c r="D913" i="31"/>
  <c r="D913" i="32"/>
  <c r="D913" i="33"/>
  <c r="D913" i="34"/>
  <c r="D913" i="35"/>
  <c r="D913" i="37"/>
  <c r="D913" i="36"/>
  <c r="D913" i="38"/>
  <c r="D913" i="39"/>
  <c r="D913" i="40"/>
  <c r="D913" i="41"/>
  <c r="D913" i="42"/>
  <c r="D913" i="43"/>
  <c r="D913" i="44"/>
  <c r="D913" i="46"/>
  <c r="D913" i="47"/>
  <c r="D913" i="9"/>
  <c r="I899" i="11"/>
  <c r="H899"/>
  <c r="G899"/>
  <c r="F899"/>
  <c r="E899"/>
  <c r="I899" i="12"/>
  <c r="H899"/>
  <c r="G899"/>
  <c r="F899"/>
  <c r="E899"/>
  <c r="I899" i="13"/>
  <c r="H899"/>
  <c r="G899"/>
  <c r="F899"/>
  <c r="E899"/>
  <c r="I899" i="14"/>
  <c r="I883" s="1"/>
  <c r="H899"/>
  <c r="G899"/>
  <c r="F899"/>
  <c r="E899"/>
  <c r="I899" i="15"/>
  <c r="H899"/>
  <c r="G899"/>
  <c r="F899"/>
  <c r="E899"/>
  <c r="I899" i="16"/>
  <c r="H899"/>
  <c r="G899"/>
  <c r="F899"/>
  <c r="E899"/>
  <c r="I899" i="1"/>
  <c r="H899"/>
  <c r="G899"/>
  <c r="F899"/>
  <c r="E899"/>
  <c r="I899" i="2"/>
  <c r="H899"/>
  <c r="G899"/>
  <c r="F899"/>
  <c r="E899"/>
  <c r="E883" s="1"/>
  <c r="I899" i="3"/>
  <c r="H899"/>
  <c r="G899"/>
  <c r="F899"/>
  <c r="E899"/>
  <c r="I899" i="4"/>
  <c r="H899"/>
  <c r="G899"/>
  <c r="F899"/>
  <c r="E899"/>
  <c r="I899" i="5"/>
  <c r="H899"/>
  <c r="G899"/>
  <c r="F899"/>
  <c r="E899"/>
  <c r="I899" i="6"/>
  <c r="I883" s="1"/>
  <c r="H899"/>
  <c r="G899"/>
  <c r="F899"/>
  <c r="E899"/>
  <c r="I899" i="7"/>
  <c r="H899"/>
  <c r="G899"/>
  <c r="F899"/>
  <c r="E899"/>
  <c r="I899" i="8"/>
  <c r="H899"/>
  <c r="G899"/>
  <c r="F899"/>
  <c r="E899"/>
  <c r="I899" i="17"/>
  <c r="H899"/>
  <c r="G899"/>
  <c r="F899"/>
  <c r="E899"/>
  <c r="I899" i="18"/>
  <c r="H899"/>
  <c r="G899"/>
  <c r="F899"/>
  <c r="E899"/>
  <c r="E883" s="1"/>
  <c r="I899" i="19"/>
  <c r="H899"/>
  <c r="G899"/>
  <c r="F899"/>
  <c r="E899"/>
  <c r="I899" i="20"/>
  <c r="H899"/>
  <c r="G899"/>
  <c r="F899"/>
  <c r="E899"/>
  <c r="I899" i="21"/>
  <c r="H899"/>
  <c r="G899"/>
  <c r="F899"/>
  <c r="E899"/>
  <c r="I899" i="22"/>
  <c r="I883" s="1"/>
  <c r="H899"/>
  <c r="G899"/>
  <c r="F899"/>
  <c r="E899"/>
  <c r="I899" i="23"/>
  <c r="H899"/>
  <c r="G899"/>
  <c r="F899"/>
  <c r="E899"/>
  <c r="I899" i="24"/>
  <c r="H899"/>
  <c r="G899"/>
  <c r="F899"/>
  <c r="E899"/>
  <c r="I899" i="26"/>
  <c r="H899"/>
  <c r="G899"/>
  <c r="F899"/>
  <c r="E899"/>
  <c r="I899" i="27"/>
  <c r="H899"/>
  <c r="G899"/>
  <c r="F899"/>
  <c r="E899"/>
  <c r="I899" i="28"/>
  <c r="H899"/>
  <c r="G899"/>
  <c r="F899"/>
  <c r="E899"/>
  <c r="I899" i="29"/>
  <c r="H899"/>
  <c r="G899"/>
  <c r="F899"/>
  <c r="E899"/>
  <c r="I899" i="30"/>
  <c r="H899"/>
  <c r="G899"/>
  <c r="F899"/>
  <c r="E899"/>
  <c r="I899" i="31"/>
  <c r="H899"/>
  <c r="G899"/>
  <c r="F899"/>
  <c r="E899"/>
  <c r="I899" i="32"/>
  <c r="H899"/>
  <c r="G899"/>
  <c r="F899"/>
  <c r="E899"/>
  <c r="I899" i="33"/>
  <c r="H899"/>
  <c r="G899"/>
  <c r="F899"/>
  <c r="E899"/>
  <c r="I899" i="34"/>
  <c r="H899"/>
  <c r="G899"/>
  <c r="F899"/>
  <c r="E899"/>
  <c r="I899" i="35"/>
  <c r="H899"/>
  <c r="G899"/>
  <c r="F899"/>
  <c r="E899"/>
  <c r="I899" i="37"/>
  <c r="H899"/>
  <c r="G899"/>
  <c r="F899"/>
  <c r="E899"/>
  <c r="I899" i="36"/>
  <c r="H899"/>
  <c r="G899"/>
  <c r="F899"/>
  <c r="E899"/>
  <c r="I899" i="38"/>
  <c r="H899"/>
  <c r="G899"/>
  <c r="F899"/>
  <c r="E899"/>
  <c r="I899" i="39"/>
  <c r="H899"/>
  <c r="G899"/>
  <c r="F899"/>
  <c r="E899"/>
  <c r="I899" i="40"/>
  <c r="H899"/>
  <c r="G899"/>
  <c r="F899"/>
  <c r="E899"/>
  <c r="I899" i="41"/>
  <c r="H899"/>
  <c r="G899"/>
  <c r="F899"/>
  <c r="E899"/>
  <c r="I899" i="42"/>
  <c r="H899"/>
  <c r="G899"/>
  <c r="F899"/>
  <c r="E899"/>
  <c r="I899" i="43"/>
  <c r="H899"/>
  <c r="G899"/>
  <c r="F899"/>
  <c r="E899"/>
  <c r="I899" i="44"/>
  <c r="H899"/>
  <c r="G899"/>
  <c r="F899"/>
  <c r="E899"/>
  <c r="I899" i="46"/>
  <c r="H899"/>
  <c r="G899"/>
  <c r="F899"/>
  <c r="E899"/>
  <c r="I899" i="47"/>
  <c r="H899"/>
  <c r="G899"/>
  <c r="F899"/>
  <c r="E899"/>
  <c r="I899" i="9"/>
  <c r="H899"/>
  <c r="G899"/>
  <c r="F899"/>
  <c r="E899"/>
  <c r="D899" i="11"/>
  <c r="D899" i="12"/>
  <c r="D899" i="13"/>
  <c r="D899" i="14"/>
  <c r="D899" i="15"/>
  <c r="D899" i="16"/>
  <c r="D899" i="1"/>
  <c r="D899" i="2"/>
  <c r="D899" i="3"/>
  <c r="D899" i="4"/>
  <c r="D899" i="5"/>
  <c r="D899" i="6"/>
  <c r="D899" i="7"/>
  <c r="D899" i="8"/>
  <c r="D899" i="17"/>
  <c r="D899" i="18"/>
  <c r="D899" i="19"/>
  <c r="D899" i="20"/>
  <c r="D899" i="21"/>
  <c r="D899" i="22"/>
  <c r="D899" i="23"/>
  <c r="D899" i="24"/>
  <c r="D899" i="26"/>
  <c r="D899" i="27"/>
  <c r="D899" i="28"/>
  <c r="D899" i="29"/>
  <c r="D899" i="30"/>
  <c r="D899" i="31"/>
  <c r="D899" i="32"/>
  <c r="D899" i="33"/>
  <c r="D899" i="34"/>
  <c r="D899" i="35"/>
  <c r="D899" i="37"/>
  <c r="D899" i="36"/>
  <c r="D899" i="38"/>
  <c r="D899" i="39"/>
  <c r="D899" i="40"/>
  <c r="D899" i="41"/>
  <c r="D899" i="42"/>
  <c r="D899" i="43"/>
  <c r="D899" i="44"/>
  <c r="D899" i="46"/>
  <c r="D899" i="47"/>
  <c r="D899" i="9"/>
  <c r="I894" i="11"/>
  <c r="H894"/>
  <c r="G894"/>
  <c r="F894"/>
  <c r="E894"/>
  <c r="I894" i="12"/>
  <c r="H894"/>
  <c r="G894"/>
  <c r="F894"/>
  <c r="E894"/>
  <c r="I894" i="13"/>
  <c r="H894"/>
  <c r="G894"/>
  <c r="F894"/>
  <c r="E894"/>
  <c r="I894" i="14"/>
  <c r="H894"/>
  <c r="G894"/>
  <c r="F894"/>
  <c r="E894"/>
  <c r="I894" i="15"/>
  <c r="H894"/>
  <c r="G894"/>
  <c r="F894"/>
  <c r="E894"/>
  <c r="I894" i="16"/>
  <c r="H894"/>
  <c r="G894"/>
  <c r="F894"/>
  <c r="E894"/>
  <c r="I894" i="1"/>
  <c r="H894"/>
  <c r="G894"/>
  <c r="F894"/>
  <c r="E894"/>
  <c r="I894" i="2"/>
  <c r="H894"/>
  <c r="G894"/>
  <c r="F894"/>
  <c r="E894"/>
  <c r="I894" i="3"/>
  <c r="H894"/>
  <c r="G894"/>
  <c r="F894"/>
  <c r="E894"/>
  <c r="I894" i="4"/>
  <c r="H894"/>
  <c r="G894"/>
  <c r="F894"/>
  <c r="E894"/>
  <c r="I894" i="5"/>
  <c r="H894"/>
  <c r="G894"/>
  <c r="F894"/>
  <c r="E894"/>
  <c r="I894" i="6"/>
  <c r="H894"/>
  <c r="G894"/>
  <c r="F894"/>
  <c r="E894"/>
  <c r="I894" i="7"/>
  <c r="H894"/>
  <c r="G894"/>
  <c r="F894"/>
  <c r="E894"/>
  <c r="I894" i="8"/>
  <c r="H894"/>
  <c r="G894"/>
  <c r="F894"/>
  <c r="E894"/>
  <c r="I894" i="17"/>
  <c r="H894"/>
  <c r="G894"/>
  <c r="F894"/>
  <c r="E894"/>
  <c r="I894" i="18"/>
  <c r="H894"/>
  <c r="G894"/>
  <c r="F894"/>
  <c r="E894"/>
  <c r="I894" i="19"/>
  <c r="H894"/>
  <c r="G894"/>
  <c r="F894"/>
  <c r="E894"/>
  <c r="I894" i="20"/>
  <c r="H894"/>
  <c r="G894"/>
  <c r="F894"/>
  <c r="E894"/>
  <c r="I894" i="21"/>
  <c r="H894"/>
  <c r="G894"/>
  <c r="F894"/>
  <c r="E894"/>
  <c r="I894" i="22"/>
  <c r="H894"/>
  <c r="G894"/>
  <c r="F894"/>
  <c r="E894"/>
  <c r="I894" i="23"/>
  <c r="H894"/>
  <c r="G894"/>
  <c r="F894"/>
  <c r="E894"/>
  <c r="I894" i="24"/>
  <c r="H894"/>
  <c r="G894"/>
  <c r="F894"/>
  <c r="E894"/>
  <c r="I894" i="26"/>
  <c r="H894"/>
  <c r="G894"/>
  <c r="F894"/>
  <c r="E894"/>
  <c r="I894" i="27"/>
  <c r="H894"/>
  <c r="G894"/>
  <c r="F894"/>
  <c r="E894"/>
  <c r="I894" i="28"/>
  <c r="H894"/>
  <c r="G894"/>
  <c r="F894"/>
  <c r="E894"/>
  <c r="I894" i="29"/>
  <c r="H894"/>
  <c r="G894"/>
  <c r="F894"/>
  <c r="E894"/>
  <c r="I894" i="30"/>
  <c r="H894"/>
  <c r="G894"/>
  <c r="F894"/>
  <c r="E894"/>
  <c r="I894" i="31"/>
  <c r="H894"/>
  <c r="G894"/>
  <c r="F894"/>
  <c r="E894"/>
  <c r="I894" i="32"/>
  <c r="H894"/>
  <c r="G894"/>
  <c r="F894"/>
  <c r="E894"/>
  <c r="I894" i="33"/>
  <c r="H894"/>
  <c r="G894"/>
  <c r="F894"/>
  <c r="E894"/>
  <c r="I894" i="34"/>
  <c r="H894"/>
  <c r="G894"/>
  <c r="F894"/>
  <c r="E894"/>
  <c r="I894" i="35"/>
  <c r="H894"/>
  <c r="G894"/>
  <c r="F894"/>
  <c r="E894"/>
  <c r="I894" i="37"/>
  <c r="H894"/>
  <c r="G894"/>
  <c r="F894"/>
  <c r="E894"/>
  <c r="I894" i="36"/>
  <c r="H894"/>
  <c r="G894"/>
  <c r="F894"/>
  <c r="E894"/>
  <c r="I894" i="38"/>
  <c r="H894"/>
  <c r="G894"/>
  <c r="F894"/>
  <c r="E894"/>
  <c r="I894" i="39"/>
  <c r="H894"/>
  <c r="G894"/>
  <c r="F894"/>
  <c r="E894"/>
  <c r="I894" i="40"/>
  <c r="H894"/>
  <c r="G894"/>
  <c r="F894"/>
  <c r="E894"/>
  <c r="I894" i="41"/>
  <c r="H894"/>
  <c r="G894"/>
  <c r="F894"/>
  <c r="E894"/>
  <c r="I894" i="42"/>
  <c r="H894"/>
  <c r="G894"/>
  <c r="F894"/>
  <c r="E894"/>
  <c r="I894" i="43"/>
  <c r="H894"/>
  <c r="G894"/>
  <c r="F894"/>
  <c r="E894"/>
  <c r="I894" i="44"/>
  <c r="H894"/>
  <c r="G894"/>
  <c r="F894"/>
  <c r="E894"/>
  <c r="I894" i="46"/>
  <c r="H894"/>
  <c r="G894"/>
  <c r="F894"/>
  <c r="E894"/>
  <c r="I894" i="47"/>
  <c r="H894"/>
  <c r="G894"/>
  <c r="F894"/>
  <c r="E894"/>
  <c r="I894" i="9"/>
  <c r="H894"/>
  <c r="G894"/>
  <c r="F894"/>
  <c r="E894"/>
  <c r="D894" i="11"/>
  <c r="D894" i="12"/>
  <c r="D894" i="13"/>
  <c r="D894" i="14"/>
  <c r="D894" i="15"/>
  <c r="D894" i="16"/>
  <c r="D894" i="1"/>
  <c r="D894" i="2"/>
  <c r="D894" i="3"/>
  <c r="D883" s="1"/>
  <c r="D894" i="4"/>
  <c r="D894" i="5"/>
  <c r="D894" i="6"/>
  <c r="D894" i="7"/>
  <c r="D883" s="1"/>
  <c r="D894" i="8"/>
  <c r="D894" i="17"/>
  <c r="D894" i="18"/>
  <c r="D894" i="19"/>
  <c r="D894" i="20"/>
  <c r="D894" i="21"/>
  <c r="D894" i="22"/>
  <c r="D894" i="23"/>
  <c r="D894" i="24"/>
  <c r="D894" i="26"/>
  <c r="D894" i="27"/>
  <c r="D894" i="28"/>
  <c r="D883" s="1"/>
  <c r="D894" i="29"/>
  <c r="D894" i="30"/>
  <c r="D894" i="31"/>
  <c r="D894" i="32"/>
  <c r="D883" s="1"/>
  <c r="D894" i="33"/>
  <c r="D894" i="34"/>
  <c r="D894" i="35"/>
  <c r="D894" i="37"/>
  <c r="D894" i="36"/>
  <c r="D894" i="38"/>
  <c r="D894" i="39"/>
  <c r="D894" i="40"/>
  <c r="D894" i="41"/>
  <c r="D894" i="42"/>
  <c r="D894" i="43"/>
  <c r="D894" i="44"/>
  <c r="D883" s="1"/>
  <c r="D894" i="46"/>
  <c r="D894" i="47"/>
  <c r="D894" i="9"/>
  <c r="I884" i="11"/>
  <c r="I883" s="1"/>
  <c r="H884"/>
  <c r="G884"/>
  <c r="F884"/>
  <c r="E884"/>
  <c r="E883" s="1"/>
  <c r="H883"/>
  <c r="G883"/>
  <c r="I884" i="12"/>
  <c r="H884"/>
  <c r="H883" s="1"/>
  <c r="G884"/>
  <c r="F884"/>
  <c r="E884"/>
  <c r="I883"/>
  <c r="F883"/>
  <c r="E883"/>
  <c r="I884" i="13"/>
  <c r="I883" s="1"/>
  <c r="H884"/>
  <c r="G884"/>
  <c r="F884"/>
  <c r="F883" s="1"/>
  <c r="E884"/>
  <c r="E883" s="1"/>
  <c r="G883"/>
  <c r="I884" i="14"/>
  <c r="H884"/>
  <c r="H883" s="1"/>
  <c r="G884"/>
  <c r="G883" s="1"/>
  <c r="F884"/>
  <c r="E884"/>
  <c r="F883"/>
  <c r="I884" i="15"/>
  <c r="I883" s="1"/>
  <c r="H884"/>
  <c r="G884"/>
  <c r="F884"/>
  <c r="E884"/>
  <c r="E883" s="1"/>
  <c r="H883"/>
  <c r="G883"/>
  <c r="I884" i="16"/>
  <c r="H884"/>
  <c r="H883" s="1"/>
  <c r="G884"/>
  <c r="G883" s="1"/>
  <c r="F884"/>
  <c r="E884"/>
  <c r="I883"/>
  <c r="F883"/>
  <c r="E883"/>
  <c r="I884" i="1"/>
  <c r="I883" s="1"/>
  <c r="H884"/>
  <c r="G884"/>
  <c r="F884"/>
  <c r="F883" s="1"/>
  <c r="E884"/>
  <c r="E883" s="1"/>
  <c r="G883"/>
  <c r="I884" i="2"/>
  <c r="H884"/>
  <c r="H883" s="1"/>
  <c r="G884"/>
  <c r="G883" s="1"/>
  <c r="F884"/>
  <c r="E884"/>
  <c r="F883"/>
  <c r="I884" i="3"/>
  <c r="I883" s="1"/>
  <c r="H884"/>
  <c r="G884"/>
  <c r="F884"/>
  <c r="E884"/>
  <c r="E883" s="1"/>
  <c r="H883"/>
  <c r="G883"/>
  <c r="I884" i="4"/>
  <c r="H884"/>
  <c r="H883" s="1"/>
  <c r="G884"/>
  <c r="F884"/>
  <c r="E884"/>
  <c r="I883"/>
  <c r="F883"/>
  <c r="E883"/>
  <c r="I884" i="5"/>
  <c r="I883" s="1"/>
  <c r="H884"/>
  <c r="G884"/>
  <c r="F884"/>
  <c r="F883" s="1"/>
  <c r="E884"/>
  <c r="E883" s="1"/>
  <c r="G883"/>
  <c r="I884" i="6"/>
  <c r="H884"/>
  <c r="H883" s="1"/>
  <c r="G884"/>
  <c r="G883" s="1"/>
  <c r="F884"/>
  <c r="E884"/>
  <c r="F883"/>
  <c r="I884" i="7"/>
  <c r="I883" s="1"/>
  <c r="H884"/>
  <c r="G884"/>
  <c r="F884"/>
  <c r="E884"/>
  <c r="E883" s="1"/>
  <c r="H883"/>
  <c r="G883"/>
  <c r="I884" i="8"/>
  <c r="H884"/>
  <c r="H883" s="1"/>
  <c r="G884"/>
  <c r="G883" s="1"/>
  <c r="F884"/>
  <c r="E884"/>
  <c r="I883"/>
  <c r="F883"/>
  <c r="E883"/>
  <c r="I884" i="17"/>
  <c r="I883" s="1"/>
  <c r="H884"/>
  <c r="G884"/>
  <c r="F884"/>
  <c r="F883" s="1"/>
  <c r="E884"/>
  <c r="E883" s="1"/>
  <c r="G883"/>
  <c r="I884" i="18"/>
  <c r="H884"/>
  <c r="H883" s="1"/>
  <c r="G884"/>
  <c r="G883" s="1"/>
  <c r="F884"/>
  <c r="E884"/>
  <c r="F883"/>
  <c r="I884" i="19"/>
  <c r="I883" s="1"/>
  <c r="H884"/>
  <c r="G884"/>
  <c r="F884"/>
  <c r="E884"/>
  <c r="E883" s="1"/>
  <c r="H883"/>
  <c r="G883"/>
  <c r="I884" i="20"/>
  <c r="H884"/>
  <c r="H883" s="1"/>
  <c r="G884"/>
  <c r="F884"/>
  <c r="E884"/>
  <c r="I883"/>
  <c r="F883"/>
  <c r="E883"/>
  <c r="I884" i="21"/>
  <c r="I883" s="1"/>
  <c r="H884"/>
  <c r="G884"/>
  <c r="F884"/>
  <c r="F883" s="1"/>
  <c r="E884"/>
  <c r="E883" s="1"/>
  <c r="G883"/>
  <c r="I884" i="22"/>
  <c r="H884"/>
  <c r="H883" s="1"/>
  <c r="G884"/>
  <c r="G883" s="1"/>
  <c r="F884"/>
  <c r="E884"/>
  <c r="F883"/>
  <c r="I884" i="23"/>
  <c r="I883" s="1"/>
  <c r="H884"/>
  <c r="G884"/>
  <c r="F884"/>
  <c r="E884"/>
  <c r="E883" s="1"/>
  <c r="H883"/>
  <c r="G883"/>
  <c r="I884" i="24"/>
  <c r="H884"/>
  <c r="H883" s="1"/>
  <c r="G884"/>
  <c r="G883" s="1"/>
  <c r="F884"/>
  <c r="E884"/>
  <c r="I883"/>
  <c r="F883"/>
  <c r="E883"/>
  <c r="I884" i="26"/>
  <c r="H884"/>
  <c r="G884"/>
  <c r="F884"/>
  <c r="F883" s="1"/>
  <c r="E884"/>
  <c r="I883"/>
  <c r="H883"/>
  <c r="G883"/>
  <c r="E883"/>
  <c r="I884" i="27"/>
  <c r="H884"/>
  <c r="H883" s="1"/>
  <c r="G884"/>
  <c r="F884"/>
  <c r="F883" s="1"/>
  <c r="E884"/>
  <c r="I883"/>
  <c r="G883"/>
  <c r="I884" i="28"/>
  <c r="H884"/>
  <c r="G884"/>
  <c r="F884"/>
  <c r="E884"/>
  <c r="I883"/>
  <c r="H883"/>
  <c r="G883"/>
  <c r="E883"/>
  <c r="I884" i="29"/>
  <c r="H884"/>
  <c r="H883" s="1"/>
  <c r="G884"/>
  <c r="F884"/>
  <c r="E884"/>
  <c r="I883"/>
  <c r="F883"/>
  <c r="E883"/>
  <c r="I884" i="30"/>
  <c r="H884"/>
  <c r="G884"/>
  <c r="F884"/>
  <c r="F883" s="1"/>
  <c r="E884"/>
  <c r="I883"/>
  <c r="G883"/>
  <c r="E883"/>
  <c r="I884" i="31"/>
  <c r="H884"/>
  <c r="H883" s="1"/>
  <c r="G884"/>
  <c r="F884"/>
  <c r="E884"/>
  <c r="G883"/>
  <c r="F883"/>
  <c r="I884" i="32"/>
  <c r="H884"/>
  <c r="G884"/>
  <c r="F884"/>
  <c r="E884"/>
  <c r="I883"/>
  <c r="H883"/>
  <c r="G883"/>
  <c r="E883"/>
  <c r="I884" i="33"/>
  <c r="H884"/>
  <c r="H883" s="1"/>
  <c r="G884"/>
  <c r="F884"/>
  <c r="E884"/>
  <c r="I883"/>
  <c r="F883"/>
  <c r="E883"/>
  <c r="I884" i="34"/>
  <c r="H884"/>
  <c r="G884"/>
  <c r="F884"/>
  <c r="F883" s="1"/>
  <c r="E884"/>
  <c r="I883"/>
  <c r="G883"/>
  <c r="E883"/>
  <c r="I884" i="35"/>
  <c r="H884"/>
  <c r="H883" s="1"/>
  <c r="G884"/>
  <c r="F884"/>
  <c r="E884"/>
  <c r="G883"/>
  <c r="F883"/>
  <c r="I884" i="37"/>
  <c r="H884"/>
  <c r="G884"/>
  <c r="F884"/>
  <c r="E884"/>
  <c r="I883"/>
  <c r="H883"/>
  <c r="G883"/>
  <c r="E883"/>
  <c r="I884" i="36"/>
  <c r="H884"/>
  <c r="H883" s="1"/>
  <c r="G884"/>
  <c r="F884"/>
  <c r="E884"/>
  <c r="I883"/>
  <c r="F883"/>
  <c r="E883"/>
  <c r="I884" i="38"/>
  <c r="H884"/>
  <c r="G884"/>
  <c r="F884"/>
  <c r="F883" s="1"/>
  <c r="E884"/>
  <c r="I883"/>
  <c r="G883"/>
  <c r="E883"/>
  <c r="I884" i="39"/>
  <c r="H884"/>
  <c r="H883" s="1"/>
  <c r="G884"/>
  <c r="F884"/>
  <c r="E884"/>
  <c r="G883"/>
  <c r="F883"/>
  <c r="I884" i="40"/>
  <c r="H884"/>
  <c r="G884"/>
  <c r="F884"/>
  <c r="E884"/>
  <c r="I883"/>
  <c r="H883"/>
  <c r="G883"/>
  <c r="E883"/>
  <c r="I884" i="41"/>
  <c r="H884"/>
  <c r="H883" s="1"/>
  <c r="G884"/>
  <c r="F884"/>
  <c r="E884"/>
  <c r="I883"/>
  <c r="F883"/>
  <c r="E883"/>
  <c r="I884" i="42"/>
  <c r="H884"/>
  <c r="G884"/>
  <c r="F884"/>
  <c r="F883" s="1"/>
  <c r="E884"/>
  <c r="I883"/>
  <c r="G883"/>
  <c r="E883"/>
  <c r="I884" i="43"/>
  <c r="H884"/>
  <c r="H883" s="1"/>
  <c r="G884"/>
  <c r="F884"/>
  <c r="E884"/>
  <c r="G883"/>
  <c r="F883"/>
  <c r="I884" i="44"/>
  <c r="H884"/>
  <c r="G884"/>
  <c r="F884"/>
  <c r="E884"/>
  <c r="I883"/>
  <c r="H883"/>
  <c r="G883"/>
  <c r="E883"/>
  <c r="I884" i="46"/>
  <c r="H884"/>
  <c r="H883" s="1"/>
  <c r="G884"/>
  <c r="F884"/>
  <c r="E884"/>
  <c r="I883"/>
  <c r="F883"/>
  <c r="E883"/>
  <c r="I884" i="47"/>
  <c r="H884"/>
  <c r="H883" s="1"/>
  <c r="G884"/>
  <c r="F884"/>
  <c r="E884"/>
  <c r="G883"/>
  <c r="F883"/>
  <c r="I884" i="9"/>
  <c r="H884"/>
  <c r="H883" s="1"/>
  <c r="G884"/>
  <c r="F884"/>
  <c r="E884"/>
  <c r="I883"/>
  <c r="F883"/>
  <c r="E883"/>
  <c r="D884" i="11"/>
  <c r="D884" i="12"/>
  <c r="D884" i="13"/>
  <c r="D884" i="14"/>
  <c r="D884" i="15"/>
  <c r="D884" i="16"/>
  <c r="D884" i="1"/>
  <c r="D884" i="2"/>
  <c r="D884" i="3"/>
  <c r="D884" i="4"/>
  <c r="D884" i="5"/>
  <c r="D884" i="6"/>
  <c r="D884" i="7"/>
  <c r="D884" i="8"/>
  <c r="D884" i="17"/>
  <c r="D884" i="18"/>
  <c r="D884" i="19"/>
  <c r="D884" i="20"/>
  <c r="D884" i="21"/>
  <c r="D884" i="22"/>
  <c r="D884" i="23"/>
  <c r="D884" i="24"/>
  <c r="D884" i="26"/>
  <c r="D884" i="27"/>
  <c r="D884" i="28"/>
  <c r="D884" i="29"/>
  <c r="D884" i="30"/>
  <c r="D884" i="31"/>
  <c r="D884" i="32"/>
  <c r="D884" i="33"/>
  <c r="D884" i="34"/>
  <c r="D884" i="35"/>
  <c r="D884" i="37"/>
  <c r="D884" i="36"/>
  <c r="D884" i="38"/>
  <c r="D884" i="39"/>
  <c r="D884" i="40"/>
  <c r="D884" i="41"/>
  <c r="D884" i="42"/>
  <c r="D884" i="43"/>
  <c r="D884" i="44"/>
  <c r="D884" i="46"/>
  <c r="D884" i="47"/>
  <c r="D884" i="9"/>
  <c r="D883" i="11"/>
  <c r="D883" i="12"/>
  <c r="D883" i="13"/>
  <c r="D883" i="15"/>
  <c r="D883" i="16"/>
  <c r="D883" i="1"/>
  <c r="D883" i="4"/>
  <c r="D883" i="5"/>
  <c r="D883" i="8"/>
  <c r="D883" i="17"/>
  <c r="D883" i="19"/>
  <c r="D883" i="20"/>
  <c r="D883" i="21"/>
  <c r="D883" i="23"/>
  <c r="D883" i="24"/>
  <c r="D883" i="26"/>
  <c r="D883" i="29"/>
  <c r="D883" i="30"/>
  <c r="D883" i="33"/>
  <c r="D883" i="34"/>
  <c r="D883" i="37"/>
  <c r="D883" i="36"/>
  <c r="D883" i="38"/>
  <c r="D883" i="40"/>
  <c r="D883" i="41"/>
  <c r="D883" i="42"/>
  <c r="D883" i="46"/>
  <c r="D883" i="9"/>
  <c r="I872" i="11"/>
  <c r="H872"/>
  <c r="G872"/>
  <c r="F872"/>
  <c r="E872"/>
  <c r="I872" i="12"/>
  <c r="H872"/>
  <c r="G872"/>
  <c r="G861" s="1"/>
  <c r="F872"/>
  <c r="E872"/>
  <c r="I872" i="13"/>
  <c r="H872"/>
  <c r="G872"/>
  <c r="F872"/>
  <c r="E872"/>
  <c r="I872" i="14"/>
  <c r="I861" s="1"/>
  <c r="H872"/>
  <c r="G872"/>
  <c r="F872"/>
  <c r="E872"/>
  <c r="I872" i="15"/>
  <c r="H872"/>
  <c r="G872"/>
  <c r="F872"/>
  <c r="E872"/>
  <c r="I872" i="16"/>
  <c r="H872"/>
  <c r="G872"/>
  <c r="G861" s="1"/>
  <c r="F872"/>
  <c r="E872"/>
  <c r="I872" i="1"/>
  <c r="H872"/>
  <c r="G872"/>
  <c r="F872"/>
  <c r="E872"/>
  <c r="I872" i="2"/>
  <c r="I861" s="1"/>
  <c r="H872"/>
  <c r="G872"/>
  <c r="F872"/>
  <c r="E872"/>
  <c r="I872" i="3"/>
  <c r="H872"/>
  <c r="G872"/>
  <c r="F872"/>
  <c r="E872"/>
  <c r="I872" i="4"/>
  <c r="H872"/>
  <c r="G872"/>
  <c r="G861" s="1"/>
  <c r="F872"/>
  <c r="E872"/>
  <c r="I872" i="5"/>
  <c r="H872"/>
  <c r="G872"/>
  <c r="F872"/>
  <c r="E872"/>
  <c r="I872" i="6"/>
  <c r="I861" s="1"/>
  <c r="H872"/>
  <c r="G872"/>
  <c r="F872"/>
  <c r="E872"/>
  <c r="I872" i="7"/>
  <c r="H872"/>
  <c r="G872"/>
  <c r="F872"/>
  <c r="E872"/>
  <c r="I872" i="8"/>
  <c r="H872"/>
  <c r="G872"/>
  <c r="G861" s="1"/>
  <c r="F872"/>
  <c r="E872"/>
  <c r="I872" i="17"/>
  <c r="H872"/>
  <c r="G872"/>
  <c r="F872"/>
  <c r="E872"/>
  <c r="I872" i="18"/>
  <c r="I861" s="1"/>
  <c r="H872"/>
  <c r="G872"/>
  <c r="F872"/>
  <c r="E872"/>
  <c r="I872" i="19"/>
  <c r="H872"/>
  <c r="G872"/>
  <c r="F872"/>
  <c r="E872"/>
  <c r="I872" i="20"/>
  <c r="H872"/>
  <c r="G872"/>
  <c r="G861" s="1"/>
  <c r="F872"/>
  <c r="E872"/>
  <c r="I872" i="21"/>
  <c r="H872"/>
  <c r="G872"/>
  <c r="F872"/>
  <c r="E872"/>
  <c r="I872" i="22"/>
  <c r="I861" s="1"/>
  <c r="H872"/>
  <c r="G872"/>
  <c r="F872"/>
  <c r="E872"/>
  <c r="I872" i="23"/>
  <c r="H872"/>
  <c r="G872"/>
  <c r="F872"/>
  <c r="E872"/>
  <c r="I872" i="24"/>
  <c r="H872"/>
  <c r="G872"/>
  <c r="G861" s="1"/>
  <c r="F872"/>
  <c r="E872"/>
  <c r="I872" i="26"/>
  <c r="H872"/>
  <c r="G872"/>
  <c r="F872"/>
  <c r="E872"/>
  <c r="I872" i="27"/>
  <c r="I861" s="1"/>
  <c r="H872"/>
  <c r="G872"/>
  <c r="F872"/>
  <c r="E872"/>
  <c r="I872" i="28"/>
  <c r="H872"/>
  <c r="G872"/>
  <c r="F872"/>
  <c r="E872"/>
  <c r="I872" i="29"/>
  <c r="H872"/>
  <c r="G872"/>
  <c r="G861" s="1"/>
  <c r="F872"/>
  <c r="E872"/>
  <c r="I872" i="30"/>
  <c r="H872"/>
  <c r="G872"/>
  <c r="F872"/>
  <c r="E872"/>
  <c r="I872" i="31"/>
  <c r="I861" s="1"/>
  <c r="H872"/>
  <c r="G872"/>
  <c r="F872"/>
  <c r="E872"/>
  <c r="I872" i="32"/>
  <c r="H872"/>
  <c r="G872"/>
  <c r="F872"/>
  <c r="E872"/>
  <c r="I872" i="33"/>
  <c r="H872"/>
  <c r="G872"/>
  <c r="G861" s="1"/>
  <c r="F872"/>
  <c r="E872"/>
  <c r="I872" i="34"/>
  <c r="H872"/>
  <c r="G872"/>
  <c r="F872"/>
  <c r="E872"/>
  <c r="I872" i="35"/>
  <c r="I861" s="1"/>
  <c r="H872"/>
  <c r="G872"/>
  <c r="F872"/>
  <c r="E872"/>
  <c r="I872" i="37"/>
  <c r="H872"/>
  <c r="G872"/>
  <c r="F872"/>
  <c r="E872"/>
  <c r="I872" i="36"/>
  <c r="H872"/>
  <c r="G872"/>
  <c r="G861" s="1"/>
  <c r="F872"/>
  <c r="E872"/>
  <c r="I872" i="38"/>
  <c r="H872"/>
  <c r="H861" s="1"/>
  <c r="G872"/>
  <c r="F872"/>
  <c r="E872"/>
  <c r="I872" i="39"/>
  <c r="I861" s="1"/>
  <c r="H872"/>
  <c r="G872"/>
  <c r="F872"/>
  <c r="E872"/>
  <c r="E861" s="1"/>
  <c r="I872" i="40"/>
  <c r="H872"/>
  <c r="G872"/>
  <c r="F872"/>
  <c r="E872"/>
  <c r="I872" i="41"/>
  <c r="H872"/>
  <c r="G872"/>
  <c r="G861" s="1"/>
  <c r="F872"/>
  <c r="E872"/>
  <c r="I872" i="42"/>
  <c r="H872"/>
  <c r="H861" s="1"/>
  <c r="G872"/>
  <c r="F872"/>
  <c r="E872"/>
  <c r="I872" i="43"/>
  <c r="I861" s="1"/>
  <c r="H872"/>
  <c r="G872"/>
  <c r="F872"/>
  <c r="E872"/>
  <c r="E861" s="1"/>
  <c r="I872" i="44"/>
  <c r="H872"/>
  <c r="G872"/>
  <c r="F872"/>
  <c r="E872"/>
  <c r="I872" i="46"/>
  <c r="H872"/>
  <c r="G872"/>
  <c r="G861" s="1"/>
  <c r="F872"/>
  <c r="E872"/>
  <c r="I872" i="47"/>
  <c r="I861" s="1"/>
  <c r="H872"/>
  <c r="G872"/>
  <c r="F872"/>
  <c r="E872"/>
  <c r="E861" s="1"/>
  <c r="I872" i="9"/>
  <c r="H872"/>
  <c r="G872"/>
  <c r="G861" s="1"/>
  <c r="F872"/>
  <c r="E872"/>
  <c r="D872" i="11"/>
  <c r="D872" i="12"/>
  <c r="D872" i="13"/>
  <c r="D872" i="14"/>
  <c r="D872" i="15"/>
  <c r="D872" i="16"/>
  <c r="D861" s="1"/>
  <c r="D872" i="1"/>
  <c r="D872" i="2"/>
  <c r="D872" i="3"/>
  <c r="D872" i="4"/>
  <c r="D872" i="5"/>
  <c r="D872" i="6"/>
  <c r="D872" i="7"/>
  <c r="D872" i="8"/>
  <c r="D861" s="1"/>
  <c r="D872" i="17"/>
  <c r="D872" i="18"/>
  <c r="D872" i="19"/>
  <c r="D872" i="20"/>
  <c r="D872" i="21"/>
  <c r="D872" i="22"/>
  <c r="D872" i="23"/>
  <c r="D872" i="24"/>
  <c r="D861" s="1"/>
  <c r="D872" i="26"/>
  <c r="D872" i="27"/>
  <c r="D872" i="28"/>
  <c r="D872" i="29"/>
  <c r="D872" i="30"/>
  <c r="D872" i="31"/>
  <c r="D872" i="32"/>
  <c r="D872" i="33"/>
  <c r="D861" s="1"/>
  <c r="D872" i="34"/>
  <c r="D872" i="35"/>
  <c r="D872" i="37"/>
  <c r="D872" i="36"/>
  <c r="D872" i="38"/>
  <c r="D872" i="39"/>
  <c r="D872" i="40"/>
  <c r="D872" i="41"/>
  <c r="D861" s="1"/>
  <c r="D872" i="42"/>
  <c r="D872" i="43"/>
  <c r="D872" i="44"/>
  <c r="D872" i="46"/>
  <c r="D872" i="47"/>
  <c r="D872" i="9"/>
  <c r="D861" s="1"/>
  <c r="I862" i="11"/>
  <c r="H862"/>
  <c r="H861" s="1"/>
  <c r="G862"/>
  <c r="F862"/>
  <c r="F861" s="1"/>
  <c r="E862"/>
  <c r="I861"/>
  <c r="G861"/>
  <c r="E861"/>
  <c r="I862" i="12"/>
  <c r="H862"/>
  <c r="H861" s="1"/>
  <c r="G862"/>
  <c r="F862"/>
  <c r="F861" s="1"/>
  <c r="E862"/>
  <c r="I861"/>
  <c r="E861"/>
  <c r="I862" i="13"/>
  <c r="H862"/>
  <c r="G862"/>
  <c r="F862"/>
  <c r="F861" s="1"/>
  <c r="E862"/>
  <c r="I861"/>
  <c r="G861"/>
  <c r="E861"/>
  <c r="I862" i="14"/>
  <c r="H862"/>
  <c r="H861" s="1"/>
  <c r="G862"/>
  <c r="F862"/>
  <c r="F861" s="1"/>
  <c r="E862"/>
  <c r="G861"/>
  <c r="E861"/>
  <c r="I862" i="15"/>
  <c r="H862"/>
  <c r="H861" s="1"/>
  <c r="G862"/>
  <c r="F862"/>
  <c r="F861" s="1"/>
  <c r="E862"/>
  <c r="I861"/>
  <c r="G861"/>
  <c r="E861"/>
  <c r="I862" i="16"/>
  <c r="H862"/>
  <c r="H861" s="1"/>
  <c r="G862"/>
  <c r="F862"/>
  <c r="F861" s="1"/>
  <c r="E862"/>
  <c r="I861"/>
  <c r="E861"/>
  <c r="I862" i="1"/>
  <c r="H862"/>
  <c r="G862"/>
  <c r="F862"/>
  <c r="F861" s="1"/>
  <c r="E862"/>
  <c r="I861"/>
  <c r="G861"/>
  <c r="E861"/>
  <c r="I862" i="2"/>
  <c r="H862"/>
  <c r="H861" s="1"/>
  <c r="G862"/>
  <c r="F862"/>
  <c r="F861" s="1"/>
  <c r="E862"/>
  <c r="G861"/>
  <c r="E861"/>
  <c r="I862" i="3"/>
  <c r="H862"/>
  <c r="H861" s="1"/>
  <c r="G862"/>
  <c r="F862"/>
  <c r="F861" s="1"/>
  <c r="E862"/>
  <c r="I861"/>
  <c r="G861"/>
  <c r="E861"/>
  <c r="I862" i="4"/>
  <c r="H862"/>
  <c r="H861" s="1"/>
  <c r="G862"/>
  <c r="F862"/>
  <c r="F861" s="1"/>
  <c r="E862"/>
  <c r="I861"/>
  <c r="E861"/>
  <c r="I862" i="5"/>
  <c r="H862"/>
  <c r="G862"/>
  <c r="F862"/>
  <c r="F861" s="1"/>
  <c r="E862"/>
  <c r="I861"/>
  <c r="G861"/>
  <c r="E861"/>
  <c r="I862" i="6"/>
  <c r="H862"/>
  <c r="H861" s="1"/>
  <c r="G862"/>
  <c r="F862"/>
  <c r="F861" s="1"/>
  <c r="E862"/>
  <c r="G861"/>
  <c r="E861"/>
  <c r="I862" i="7"/>
  <c r="H862"/>
  <c r="H861" s="1"/>
  <c r="G862"/>
  <c r="F862"/>
  <c r="F861" s="1"/>
  <c r="E862"/>
  <c r="I861"/>
  <c r="G861"/>
  <c r="E861"/>
  <c r="I862" i="8"/>
  <c r="H862"/>
  <c r="H861" s="1"/>
  <c r="G862"/>
  <c r="F862"/>
  <c r="F861" s="1"/>
  <c r="E862"/>
  <c r="I861"/>
  <c r="E861"/>
  <c r="I862" i="17"/>
  <c r="H862"/>
  <c r="G862"/>
  <c r="F862"/>
  <c r="F861" s="1"/>
  <c r="E862"/>
  <c r="I861"/>
  <c r="G861"/>
  <c r="E861"/>
  <c r="I862" i="18"/>
  <c r="H862"/>
  <c r="H861" s="1"/>
  <c r="G862"/>
  <c r="F862"/>
  <c r="F861" s="1"/>
  <c r="E862"/>
  <c r="G861"/>
  <c r="E861"/>
  <c r="I862" i="19"/>
  <c r="H862"/>
  <c r="H861" s="1"/>
  <c r="G862"/>
  <c r="F862"/>
  <c r="F861" s="1"/>
  <c r="E862"/>
  <c r="I861"/>
  <c r="G861"/>
  <c r="E861"/>
  <c r="I862" i="20"/>
  <c r="H862"/>
  <c r="H861" s="1"/>
  <c r="G862"/>
  <c r="F862"/>
  <c r="F861" s="1"/>
  <c r="E862"/>
  <c r="I861"/>
  <c r="E861"/>
  <c r="I862" i="21"/>
  <c r="H862"/>
  <c r="G862"/>
  <c r="F862"/>
  <c r="F861" s="1"/>
  <c r="E862"/>
  <c r="I861"/>
  <c r="G861"/>
  <c r="E861"/>
  <c r="I862" i="22"/>
  <c r="H862"/>
  <c r="H861" s="1"/>
  <c r="G862"/>
  <c r="F862"/>
  <c r="F861" s="1"/>
  <c r="E862"/>
  <c r="G861"/>
  <c r="E861"/>
  <c r="I862" i="23"/>
  <c r="H862"/>
  <c r="H861" s="1"/>
  <c r="G862"/>
  <c r="F862"/>
  <c r="F861" s="1"/>
  <c r="E862"/>
  <c r="I861"/>
  <c r="G861"/>
  <c r="E861"/>
  <c r="I862" i="24"/>
  <c r="H862"/>
  <c r="H861" s="1"/>
  <c r="G862"/>
  <c r="F862"/>
  <c r="F861" s="1"/>
  <c r="E862"/>
  <c r="I861"/>
  <c r="E861"/>
  <c r="I862" i="26"/>
  <c r="H862"/>
  <c r="G862"/>
  <c r="F862"/>
  <c r="F861" s="1"/>
  <c r="E862"/>
  <c r="I861"/>
  <c r="G861"/>
  <c r="E861"/>
  <c r="I862" i="27"/>
  <c r="H862"/>
  <c r="H861" s="1"/>
  <c r="G862"/>
  <c r="F862"/>
  <c r="F861" s="1"/>
  <c r="E862"/>
  <c r="G861"/>
  <c r="E861"/>
  <c r="I862" i="28"/>
  <c r="H862"/>
  <c r="H861" s="1"/>
  <c r="G862"/>
  <c r="F862"/>
  <c r="F861" s="1"/>
  <c r="E862"/>
  <c r="I861"/>
  <c r="G861"/>
  <c r="E861"/>
  <c r="I862" i="29"/>
  <c r="H862"/>
  <c r="H861" s="1"/>
  <c r="G862"/>
  <c r="F862"/>
  <c r="F861" s="1"/>
  <c r="E862"/>
  <c r="I861"/>
  <c r="E861"/>
  <c r="I862" i="30"/>
  <c r="H862"/>
  <c r="G862"/>
  <c r="F862"/>
  <c r="F861" s="1"/>
  <c r="E862"/>
  <c r="I861"/>
  <c r="G861"/>
  <c r="E861"/>
  <c r="I862" i="31"/>
  <c r="H862"/>
  <c r="H861" s="1"/>
  <c r="G862"/>
  <c r="F862"/>
  <c r="F861" s="1"/>
  <c r="E862"/>
  <c r="G861"/>
  <c r="E861"/>
  <c r="I862" i="32"/>
  <c r="H862"/>
  <c r="H861" s="1"/>
  <c r="G862"/>
  <c r="F862"/>
  <c r="F861" s="1"/>
  <c r="E862"/>
  <c r="I861"/>
  <c r="G861"/>
  <c r="E861"/>
  <c r="I862" i="33"/>
  <c r="H862"/>
  <c r="H861" s="1"/>
  <c r="G862"/>
  <c r="F862"/>
  <c r="F861" s="1"/>
  <c r="E862"/>
  <c r="I861"/>
  <c r="E861"/>
  <c r="I862" i="34"/>
  <c r="H862"/>
  <c r="G862"/>
  <c r="F862"/>
  <c r="F861" s="1"/>
  <c r="E862"/>
  <c r="I861"/>
  <c r="G861"/>
  <c r="E861"/>
  <c r="I862" i="35"/>
  <c r="H862"/>
  <c r="H861" s="1"/>
  <c r="G862"/>
  <c r="F862"/>
  <c r="F861" s="1"/>
  <c r="E862"/>
  <c r="G861"/>
  <c r="E861"/>
  <c r="I862" i="37"/>
  <c r="H862"/>
  <c r="H861" s="1"/>
  <c r="G862"/>
  <c r="F862"/>
  <c r="F861" s="1"/>
  <c r="E862"/>
  <c r="I861"/>
  <c r="G861"/>
  <c r="E861"/>
  <c r="I862" i="36"/>
  <c r="H862"/>
  <c r="H861" s="1"/>
  <c r="G862"/>
  <c r="F862"/>
  <c r="F861" s="1"/>
  <c r="E862"/>
  <c r="I861"/>
  <c r="E861"/>
  <c r="I862" i="38"/>
  <c r="H862"/>
  <c r="G862"/>
  <c r="F862"/>
  <c r="F861" s="1"/>
  <c r="E862"/>
  <c r="I861"/>
  <c r="G861"/>
  <c r="E861"/>
  <c r="I862" i="39"/>
  <c r="H862"/>
  <c r="H861" s="1"/>
  <c r="G862"/>
  <c r="F862"/>
  <c r="E862"/>
  <c r="G861"/>
  <c r="F861"/>
  <c r="I862" i="40"/>
  <c r="H862"/>
  <c r="G862"/>
  <c r="F862"/>
  <c r="E862"/>
  <c r="I861"/>
  <c r="H861"/>
  <c r="G861"/>
  <c r="E861"/>
  <c r="I862" i="41"/>
  <c r="H862"/>
  <c r="H861" s="1"/>
  <c r="G862"/>
  <c r="F862"/>
  <c r="E862"/>
  <c r="I861"/>
  <c r="F861"/>
  <c r="E861"/>
  <c r="I862" i="42"/>
  <c r="H862"/>
  <c r="G862"/>
  <c r="F862"/>
  <c r="F861" s="1"/>
  <c r="E862"/>
  <c r="I861"/>
  <c r="G861"/>
  <c r="E861"/>
  <c r="I862" i="43"/>
  <c r="H862"/>
  <c r="H861" s="1"/>
  <c r="G862"/>
  <c r="F862"/>
  <c r="E862"/>
  <c r="G861"/>
  <c r="F861"/>
  <c r="I862" i="44"/>
  <c r="H862"/>
  <c r="G862"/>
  <c r="F862"/>
  <c r="E862"/>
  <c r="I861"/>
  <c r="H861"/>
  <c r="G861"/>
  <c r="E861"/>
  <c r="I862" i="46"/>
  <c r="H862"/>
  <c r="H861" s="1"/>
  <c r="G862"/>
  <c r="F862"/>
  <c r="E862"/>
  <c r="I861"/>
  <c r="F861"/>
  <c r="E861"/>
  <c r="I862" i="47"/>
  <c r="H862"/>
  <c r="H861" s="1"/>
  <c r="G862"/>
  <c r="F862"/>
  <c r="E862"/>
  <c r="G861"/>
  <c r="F861"/>
  <c r="I862" i="9"/>
  <c r="H862"/>
  <c r="H861" s="1"/>
  <c r="G862"/>
  <c r="F862"/>
  <c r="E862"/>
  <c r="I861"/>
  <c r="F861"/>
  <c r="E861"/>
  <c r="D862" i="11"/>
  <c r="D862" i="12"/>
  <c r="D862" i="13"/>
  <c r="D862" i="14"/>
  <c r="D862" i="15"/>
  <c r="D861" s="1"/>
  <c r="D862" i="16"/>
  <c r="D862" i="1"/>
  <c r="D862" i="2"/>
  <c r="D862" i="3"/>
  <c r="D861" s="1"/>
  <c r="D862" i="4"/>
  <c r="D862" i="5"/>
  <c r="D862" i="6"/>
  <c r="D862" i="7"/>
  <c r="D861" s="1"/>
  <c r="D862" i="8"/>
  <c r="D862" i="17"/>
  <c r="D862" i="18"/>
  <c r="D862" i="19"/>
  <c r="D861" s="1"/>
  <c r="D862" i="20"/>
  <c r="D862" i="21"/>
  <c r="D862" i="22"/>
  <c r="D862" i="23"/>
  <c r="D861" s="1"/>
  <c r="D862" i="24"/>
  <c r="D862" i="26"/>
  <c r="D862" i="27"/>
  <c r="D862" i="28"/>
  <c r="D861" s="1"/>
  <c r="D862" i="29"/>
  <c r="D862" i="30"/>
  <c r="D862" i="31"/>
  <c r="D862" i="32"/>
  <c r="D861" s="1"/>
  <c r="D862" i="33"/>
  <c r="D862" i="34"/>
  <c r="D862" i="35"/>
  <c r="D862" i="37"/>
  <c r="D861" s="1"/>
  <c r="D862" i="36"/>
  <c r="D862" i="38"/>
  <c r="D862" i="39"/>
  <c r="D862" i="40"/>
  <c r="D861" s="1"/>
  <c r="D862" i="41"/>
  <c r="D862" i="42"/>
  <c r="D862" i="43"/>
  <c r="D862" i="44"/>
  <c r="D861" s="1"/>
  <c r="D862" i="46"/>
  <c r="D862" i="47"/>
  <c r="D862" i="9"/>
  <c r="D861" i="12"/>
  <c r="D861" i="13"/>
  <c r="D861" i="1"/>
  <c r="D861" i="4"/>
  <c r="D861" i="5"/>
  <c r="D861" i="17"/>
  <c r="D861" i="20"/>
  <c r="D861" i="21"/>
  <c r="D861" i="26"/>
  <c r="D861" i="29"/>
  <c r="D861" i="30"/>
  <c r="D861" i="34"/>
  <c r="D861" i="36"/>
  <c r="D861" i="38"/>
  <c r="D861" i="42"/>
  <c r="D861" i="46"/>
  <c r="I857" i="11"/>
  <c r="H857"/>
  <c r="G857"/>
  <c r="F857"/>
  <c r="E857"/>
  <c r="I857" i="12"/>
  <c r="H857"/>
  <c r="G857"/>
  <c r="F857"/>
  <c r="E857"/>
  <c r="I857" i="13"/>
  <c r="H857"/>
  <c r="G857"/>
  <c r="F857"/>
  <c r="E857"/>
  <c r="I857" i="14"/>
  <c r="H857"/>
  <c r="G857"/>
  <c r="F857"/>
  <c r="E857"/>
  <c r="I857" i="15"/>
  <c r="H857"/>
  <c r="G857"/>
  <c r="F857"/>
  <c r="E857"/>
  <c r="I857" i="16"/>
  <c r="H857"/>
  <c r="G857"/>
  <c r="F857"/>
  <c r="E857"/>
  <c r="I857" i="1"/>
  <c r="H857"/>
  <c r="G857"/>
  <c r="F857"/>
  <c r="E857"/>
  <c r="I857" i="2"/>
  <c r="H857"/>
  <c r="G857"/>
  <c r="F857"/>
  <c r="E857"/>
  <c r="E848" s="1"/>
  <c r="I857" i="3"/>
  <c r="H857"/>
  <c r="G857"/>
  <c r="F857"/>
  <c r="E857"/>
  <c r="I857" i="4"/>
  <c r="H857"/>
  <c r="G857"/>
  <c r="F857"/>
  <c r="E857"/>
  <c r="I857" i="5"/>
  <c r="H857"/>
  <c r="G857"/>
  <c r="F857"/>
  <c r="E857"/>
  <c r="I857" i="6"/>
  <c r="H857"/>
  <c r="G857"/>
  <c r="F857"/>
  <c r="E857"/>
  <c r="I857" i="7"/>
  <c r="H857"/>
  <c r="G857"/>
  <c r="F857"/>
  <c r="E857"/>
  <c r="I857" i="8"/>
  <c r="H857"/>
  <c r="G857"/>
  <c r="F857"/>
  <c r="E857"/>
  <c r="I857" i="17"/>
  <c r="H857"/>
  <c r="G857"/>
  <c r="F857"/>
  <c r="E857"/>
  <c r="I857" i="18"/>
  <c r="H857"/>
  <c r="G857"/>
  <c r="F857"/>
  <c r="E857"/>
  <c r="E848" s="1"/>
  <c r="I857" i="19"/>
  <c r="H857"/>
  <c r="G857"/>
  <c r="F857"/>
  <c r="E857"/>
  <c r="I857" i="20"/>
  <c r="H857"/>
  <c r="G857"/>
  <c r="F857"/>
  <c r="E857"/>
  <c r="I857" i="21"/>
  <c r="H857"/>
  <c r="G857"/>
  <c r="F857"/>
  <c r="E857"/>
  <c r="I857" i="22"/>
  <c r="H857"/>
  <c r="G857"/>
  <c r="F857"/>
  <c r="E857"/>
  <c r="I857" i="23"/>
  <c r="H857"/>
  <c r="G857"/>
  <c r="F857"/>
  <c r="E857"/>
  <c r="I857" i="24"/>
  <c r="H857"/>
  <c r="G857"/>
  <c r="F857"/>
  <c r="E857"/>
  <c r="I857" i="26"/>
  <c r="H857"/>
  <c r="G857"/>
  <c r="F857"/>
  <c r="E857"/>
  <c r="I857" i="27"/>
  <c r="H857"/>
  <c r="G857"/>
  <c r="F857"/>
  <c r="E857"/>
  <c r="E848" s="1"/>
  <c r="I857" i="28"/>
  <c r="H857"/>
  <c r="G857"/>
  <c r="F857"/>
  <c r="E857"/>
  <c r="I857" i="29"/>
  <c r="H857"/>
  <c r="G857"/>
  <c r="F857"/>
  <c r="E857"/>
  <c r="I857" i="30"/>
  <c r="H857"/>
  <c r="G857"/>
  <c r="F857"/>
  <c r="E857"/>
  <c r="I857" i="31"/>
  <c r="H857"/>
  <c r="G857"/>
  <c r="F857"/>
  <c r="E857"/>
  <c r="I857" i="32"/>
  <c r="H857"/>
  <c r="G857"/>
  <c r="F857"/>
  <c r="E857"/>
  <c r="I857" i="33"/>
  <c r="H857"/>
  <c r="G857"/>
  <c r="F857"/>
  <c r="E857"/>
  <c r="I857" i="34"/>
  <c r="H857"/>
  <c r="G857"/>
  <c r="F857"/>
  <c r="E857"/>
  <c r="I857" i="35"/>
  <c r="H857"/>
  <c r="G857"/>
  <c r="F857"/>
  <c r="E857"/>
  <c r="I857" i="37"/>
  <c r="H857"/>
  <c r="G857"/>
  <c r="F857"/>
  <c r="E857"/>
  <c r="I857" i="36"/>
  <c r="H857"/>
  <c r="G857"/>
  <c r="F857"/>
  <c r="E857"/>
  <c r="I857" i="38"/>
  <c r="H857"/>
  <c r="G857"/>
  <c r="F857"/>
  <c r="E857"/>
  <c r="I857" i="39"/>
  <c r="H857"/>
  <c r="G857"/>
  <c r="F857"/>
  <c r="E857"/>
  <c r="E848" s="1"/>
  <c r="I857" i="40"/>
  <c r="H857"/>
  <c r="G857"/>
  <c r="F857"/>
  <c r="E857"/>
  <c r="I857" i="41"/>
  <c r="H857"/>
  <c r="G857"/>
  <c r="F857"/>
  <c r="E857"/>
  <c r="I857" i="42"/>
  <c r="H857"/>
  <c r="G857"/>
  <c r="F857"/>
  <c r="E857"/>
  <c r="I857" i="43"/>
  <c r="H857"/>
  <c r="G857"/>
  <c r="F857"/>
  <c r="E857"/>
  <c r="I857" i="44"/>
  <c r="H857"/>
  <c r="G857"/>
  <c r="F857"/>
  <c r="E857"/>
  <c r="I857" i="46"/>
  <c r="H857"/>
  <c r="G857"/>
  <c r="F857"/>
  <c r="E857"/>
  <c r="I857" i="47"/>
  <c r="H857"/>
  <c r="G857"/>
  <c r="F857"/>
  <c r="E857"/>
  <c r="I857" i="9"/>
  <c r="H857"/>
  <c r="G857"/>
  <c r="F857"/>
  <c r="E857"/>
  <c r="D857" i="11"/>
  <c r="D857" i="12"/>
  <c r="D857" i="13"/>
  <c r="D857" i="14"/>
  <c r="D857" i="15"/>
  <c r="D857" i="16"/>
  <c r="D857" i="1"/>
  <c r="D857" i="2"/>
  <c r="D857" i="3"/>
  <c r="D857" i="4"/>
  <c r="D857" i="5"/>
  <c r="D857" i="6"/>
  <c r="D857" i="7"/>
  <c r="D857" i="8"/>
  <c r="D857" i="17"/>
  <c r="D857" i="18"/>
  <c r="D857" i="19"/>
  <c r="D857" i="20"/>
  <c r="D857" i="21"/>
  <c r="D857" i="22"/>
  <c r="D857" i="23"/>
  <c r="D857" i="24"/>
  <c r="D857" i="26"/>
  <c r="D857" i="27"/>
  <c r="D857" i="28"/>
  <c r="D857" i="29"/>
  <c r="D857" i="30"/>
  <c r="D857" i="31"/>
  <c r="D857" i="32"/>
  <c r="D857" i="33"/>
  <c r="D857" i="34"/>
  <c r="D857" i="35"/>
  <c r="D857" i="37"/>
  <c r="D857" i="36"/>
  <c r="D857" i="38"/>
  <c r="D857" i="39"/>
  <c r="D857" i="40"/>
  <c r="D857" i="41"/>
  <c r="D857" i="42"/>
  <c r="D857" i="43"/>
  <c r="D857" i="44"/>
  <c r="D857" i="46"/>
  <c r="D857" i="47"/>
  <c r="D857" i="9"/>
  <c r="I853" i="11"/>
  <c r="H853"/>
  <c r="G853"/>
  <c r="F853"/>
  <c r="E853"/>
  <c r="I853" i="12"/>
  <c r="H853"/>
  <c r="G853"/>
  <c r="F853"/>
  <c r="E853"/>
  <c r="I853" i="13"/>
  <c r="H853"/>
  <c r="G853"/>
  <c r="F853"/>
  <c r="E853"/>
  <c r="I853" i="14"/>
  <c r="I848" s="1"/>
  <c r="H853"/>
  <c r="G853"/>
  <c r="F853"/>
  <c r="E853"/>
  <c r="E848" s="1"/>
  <c r="I853" i="15"/>
  <c r="H853"/>
  <c r="G853"/>
  <c r="F853"/>
  <c r="E853"/>
  <c r="I853" i="16"/>
  <c r="H853"/>
  <c r="G853"/>
  <c r="F853"/>
  <c r="E853"/>
  <c r="I853" i="1"/>
  <c r="H853"/>
  <c r="G853"/>
  <c r="F853"/>
  <c r="E853"/>
  <c r="I853" i="2"/>
  <c r="I848" s="1"/>
  <c r="H853"/>
  <c r="G853"/>
  <c r="F853"/>
  <c r="E853"/>
  <c r="I853" i="3"/>
  <c r="H853"/>
  <c r="G853"/>
  <c r="F853"/>
  <c r="E853"/>
  <c r="I853" i="4"/>
  <c r="H853"/>
  <c r="G853"/>
  <c r="F853"/>
  <c r="E853"/>
  <c r="I853" i="5"/>
  <c r="H853"/>
  <c r="G853"/>
  <c r="F853"/>
  <c r="E853"/>
  <c r="I853" i="6"/>
  <c r="I848" s="1"/>
  <c r="H853"/>
  <c r="G853"/>
  <c r="F853"/>
  <c r="E853"/>
  <c r="E848" s="1"/>
  <c r="I853" i="7"/>
  <c r="H853"/>
  <c r="G853"/>
  <c r="F853"/>
  <c r="E853"/>
  <c r="I853" i="8"/>
  <c r="H853"/>
  <c r="G853"/>
  <c r="F853"/>
  <c r="E853"/>
  <c r="I853" i="17"/>
  <c r="H853"/>
  <c r="G853"/>
  <c r="F853"/>
  <c r="E853"/>
  <c r="I853" i="18"/>
  <c r="I848" s="1"/>
  <c r="H853"/>
  <c r="G853"/>
  <c r="F853"/>
  <c r="E853"/>
  <c r="I853" i="19"/>
  <c r="H853"/>
  <c r="G853"/>
  <c r="F853"/>
  <c r="E853"/>
  <c r="I853" i="20"/>
  <c r="H853"/>
  <c r="G853"/>
  <c r="F853"/>
  <c r="E853"/>
  <c r="I853" i="21"/>
  <c r="H853"/>
  <c r="G853"/>
  <c r="F853"/>
  <c r="E853"/>
  <c r="I853" i="22"/>
  <c r="I848" s="1"/>
  <c r="H853"/>
  <c r="G853"/>
  <c r="F853"/>
  <c r="E853"/>
  <c r="E848" s="1"/>
  <c r="I853" i="23"/>
  <c r="H853"/>
  <c r="G853"/>
  <c r="F853"/>
  <c r="E853"/>
  <c r="I853" i="24"/>
  <c r="H853"/>
  <c r="G853"/>
  <c r="F853"/>
  <c r="E853"/>
  <c r="I853" i="26"/>
  <c r="H853"/>
  <c r="G853"/>
  <c r="F853"/>
  <c r="E853"/>
  <c r="I853" i="27"/>
  <c r="I848" s="1"/>
  <c r="H853"/>
  <c r="G853"/>
  <c r="F853"/>
  <c r="E853"/>
  <c r="I853" i="28"/>
  <c r="H853"/>
  <c r="G853"/>
  <c r="F853"/>
  <c r="E853"/>
  <c r="I853" i="29"/>
  <c r="H853"/>
  <c r="G853"/>
  <c r="F853"/>
  <c r="E853"/>
  <c r="I853" i="30"/>
  <c r="H853"/>
  <c r="G853"/>
  <c r="F853"/>
  <c r="E853"/>
  <c r="I853" i="31"/>
  <c r="I848" s="1"/>
  <c r="H853"/>
  <c r="G853"/>
  <c r="F853"/>
  <c r="E853"/>
  <c r="E848" s="1"/>
  <c r="I853" i="32"/>
  <c r="H853"/>
  <c r="G853"/>
  <c r="F853"/>
  <c r="E853"/>
  <c r="I853" i="33"/>
  <c r="H853"/>
  <c r="G853"/>
  <c r="F853"/>
  <c r="E853"/>
  <c r="I853" i="34"/>
  <c r="H853"/>
  <c r="H848" s="1"/>
  <c r="G853"/>
  <c r="F853"/>
  <c r="E853"/>
  <c r="I853" i="35"/>
  <c r="H853"/>
  <c r="G853"/>
  <c r="F853"/>
  <c r="E853"/>
  <c r="E848" s="1"/>
  <c r="I853" i="37"/>
  <c r="H853"/>
  <c r="G853"/>
  <c r="F853"/>
  <c r="E853"/>
  <c r="I853" i="36"/>
  <c r="H853"/>
  <c r="G853"/>
  <c r="F853"/>
  <c r="E853"/>
  <c r="I853" i="38"/>
  <c r="H853"/>
  <c r="H848" s="1"/>
  <c r="G853"/>
  <c r="F853"/>
  <c r="E853"/>
  <c r="I853" i="39"/>
  <c r="I848" s="1"/>
  <c r="H853"/>
  <c r="G853"/>
  <c r="F853"/>
  <c r="E853"/>
  <c r="I853" i="40"/>
  <c r="H853"/>
  <c r="G853"/>
  <c r="F853"/>
  <c r="E853"/>
  <c r="I853" i="41"/>
  <c r="H853"/>
  <c r="G853"/>
  <c r="F853"/>
  <c r="E853"/>
  <c r="I853" i="42"/>
  <c r="H853"/>
  <c r="H848" s="1"/>
  <c r="G853"/>
  <c r="F853"/>
  <c r="E853"/>
  <c r="I853" i="43"/>
  <c r="I848" s="1"/>
  <c r="H853"/>
  <c r="G853"/>
  <c r="F853"/>
  <c r="E853"/>
  <c r="E848" s="1"/>
  <c r="I853" i="44"/>
  <c r="H853"/>
  <c r="G853"/>
  <c r="F853"/>
  <c r="E853"/>
  <c r="I853" i="46"/>
  <c r="H853"/>
  <c r="G853"/>
  <c r="G848" s="1"/>
  <c r="F853"/>
  <c r="E853"/>
  <c r="I853" i="47"/>
  <c r="I848" s="1"/>
  <c r="H853"/>
  <c r="G853"/>
  <c r="F853"/>
  <c r="E853"/>
  <c r="E848" s="1"/>
  <c r="I853" i="9"/>
  <c r="H853"/>
  <c r="G853"/>
  <c r="G848" s="1"/>
  <c r="F853"/>
  <c r="E853"/>
  <c r="D853" i="11"/>
  <c r="D853" i="12"/>
  <c r="D853" i="13"/>
  <c r="D853" i="14"/>
  <c r="D853" i="15"/>
  <c r="D853" i="16"/>
  <c r="D853" i="1"/>
  <c r="D853" i="2"/>
  <c r="D853" i="3"/>
  <c r="D853" i="4"/>
  <c r="D853" i="5"/>
  <c r="D853" i="6"/>
  <c r="D853" i="7"/>
  <c r="D853" i="8"/>
  <c r="D853" i="17"/>
  <c r="D853" i="18"/>
  <c r="D853" i="19"/>
  <c r="D853" i="20"/>
  <c r="D853" i="21"/>
  <c r="D853" i="22"/>
  <c r="D853" i="23"/>
  <c r="D853" i="24"/>
  <c r="D853" i="26"/>
  <c r="D853" i="27"/>
  <c r="D853" i="28"/>
  <c r="D853" i="29"/>
  <c r="D853" i="30"/>
  <c r="D853" i="31"/>
  <c r="D853" i="32"/>
  <c r="D853" i="33"/>
  <c r="D853" i="34"/>
  <c r="D853" i="35"/>
  <c r="D853" i="37"/>
  <c r="D853" i="36"/>
  <c r="D853" i="38"/>
  <c r="D853" i="39"/>
  <c r="D853" i="40"/>
  <c r="D853" i="41"/>
  <c r="D853" i="42"/>
  <c r="D853" i="43"/>
  <c r="D853" i="44"/>
  <c r="D853" i="46"/>
  <c r="D853" i="47"/>
  <c r="D853" i="9"/>
  <c r="I849" i="11"/>
  <c r="I848" s="1"/>
  <c r="H849"/>
  <c r="H848" s="1"/>
  <c r="G849"/>
  <c r="F849"/>
  <c r="F848" s="1"/>
  <c r="E849"/>
  <c r="E848" s="1"/>
  <c r="G848"/>
  <c r="I849" i="12"/>
  <c r="H849"/>
  <c r="H848" s="1"/>
  <c r="G849"/>
  <c r="F849"/>
  <c r="F848" s="1"/>
  <c r="E849"/>
  <c r="I848"/>
  <c r="E848"/>
  <c r="I849" i="13"/>
  <c r="I848" s="1"/>
  <c r="H849"/>
  <c r="G849"/>
  <c r="F849"/>
  <c r="F848" s="1"/>
  <c r="E849"/>
  <c r="E848" s="1"/>
  <c r="G848"/>
  <c r="I849" i="14"/>
  <c r="H849"/>
  <c r="H848" s="1"/>
  <c r="G849"/>
  <c r="G848" s="1"/>
  <c r="F849"/>
  <c r="F848" s="1"/>
  <c r="E849"/>
  <c r="I849" i="15"/>
  <c r="I848" s="1"/>
  <c r="H849"/>
  <c r="H848" s="1"/>
  <c r="G849"/>
  <c r="F849"/>
  <c r="E849"/>
  <c r="E848" s="1"/>
  <c r="G848"/>
  <c r="I849" i="16"/>
  <c r="H849"/>
  <c r="H848" s="1"/>
  <c r="G849"/>
  <c r="F849"/>
  <c r="F848" s="1"/>
  <c r="E849"/>
  <c r="I848"/>
  <c r="E848"/>
  <c r="I849" i="1"/>
  <c r="I848" s="1"/>
  <c r="H849"/>
  <c r="G849"/>
  <c r="F849"/>
  <c r="F848" s="1"/>
  <c r="E849"/>
  <c r="E848" s="1"/>
  <c r="G848"/>
  <c r="I849" i="2"/>
  <c r="H849"/>
  <c r="H848" s="1"/>
  <c r="G849"/>
  <c r="G848" s="1"/>
  <c r="F849"/>
  <c r="F848" s="1"/>
  <c r="E849"/>
  <c r="I849" i="3"/>
  <c r="I848" s="1"/>
  <c r="H849"/>
  <c r="H848" s="1"/>
  <c r="G849"/>
  <c r="F849"/>
  <c r="E849"/>
  <c r="E848" s="1"/>
  <c r="G848"/>
  <c r="I849" i="4"/>
  <c r="H849"/>
  <c r="H848" s="1"/>
  <c r="G849"/>
  <c r="F849"/>
  <c r="F848" s="1"/>
  <c r="E849"/>
  <c r="I848"/>
  <c r="E848"/>
  <c r="I849" i="5"/>
  <c r="I848" s="1"/>
  <c r="H849"/>
  <c r="G849"/>
  <c r="F849"/>
  <c r="F848" s="1"/>
  <c r="E849"/>
  <c r="E848" s="1"/>
  <c r="G848"/>
  <c r="I849" i="6"/>
  <c r="H849"/>
  <c r="H848" s="1"/>
  <c r="G849"/>
  <c r="G848" s="1"/>
  <c r="F849"/>
  <c r="F848" s="1"/>
  <c r="E849"/>
  <c r="I849" i="7"/>
  <c r="I848" s="1"/>
  <c r="H849"/>
  <c r="H848" s="1"/>
  <c r="G849"/>
  <c r="F849"/>
  <c r="E849"/>
  <c r="E848" s="1"/>
  <c r="G848"/>
  <c r="I849" i="8"/>
  <c r="H849"/>
  <c r="H848" s="1"/>
  <c r="G849"/>
  <c r="F849"/>
  <c r="F848" s="1"/>
  <c r="E849"/>
  <c r="I848"/>
  <c r="E848"/>
  <c r="I849" i="17"/>
  <c r="I848" s="1"/>
  <c r="H849"/>
  <c r="G849"/>
  <c r="F849"/>
  <c r="F848" s="1"/>
  <c r="E849"/>
  <c r="E848" s="1"/>
  <c r="G848"/>
  <c r="I849" i="18"/>
  <c r="H849"/>
  <c r="H848" s="1"/>
  <c r="G849"/>
  <c r="G848" s="1"/>
  <c r="F849"/>
  <c r="F848" s="1"/>
  <c r="E849"/>
  <c r="I849" i="19"/>
  <c r="I848" s="1"/>
  <c r="H849"/>
  <c r="H848" s="1"/>
  <c r="G849"/>
  <c r="F849"/>
  <c r="E849"/>
  <c r="E848" s="1"/>
  <c r="G848"/>
  <c r="I849" i="20"/>
  <c r="H849"/>
  <c r="H848" s="1"/>
  <c r="G849"/>
  <c r="F849"/>
  <c r="F848" s="1"/>
  <c r="E849"/>
  <c r="I848"/>
  <c r="E848"/>
  <c r="I849" i="21"/>
  <c r="I848" s="1"/>
  <c r="H849"/>
  <c r="G849"/>
  <c r="F849"/>
  <c r="F848" s="1"/>
  <c r="E849"/>
  <c r="E848" s="1"/>
  <c r="G848"/>
  <c r="I849" i="22"/>
  <c r="H849"/>
  <c r="H848" s="1"/>
  <c r="G849"/>
  <c r="G848" s="1"/>
  <c r="F849"/>
  <c r="F848" s="1"/>
  <c r="E849"/>
  <c r="I849" i="23"/>
  <c r="I848" s="1"/>
  <c r="H849"/>
  <c r="H848" s="1"/>
  <c r="G849"/>
  <c r="F849"/>
  <c r="E849"/>
  <c r="E848" s="1"/>
  <c r="G848"/>
  <c r="I849" i="24"/>
  <c r="H849"/>
  <c r="H848" s="1"/>
  <c r="G849"/>
  <c r="F849"/>
  <c r="F848" s="1"/>
  <c r="E849"/>
  <c r="I848"/>
  <c r="E848"/>
  <c r="I849" i="26"/>
  <c r="I848" s="1"/>
  <c r="H849"/>
  <c r="G849"/>
  <c r="F849"/>
  <c r="F848" s="1"/>
  <c r="E849"/>
  <c r="E848" s="1"/>
  <c r="G848"/>
  <c r="I849" i="27"/>
  <c r="H849"/>
  <c r="H848" s="1"/>
  <c r="G849"/>
  <c r="G848" s="1"/>
  <c r="F849"/>
  <c r="F848" s="1"/>
  <c r="E849"/>
  <c r="I849" i="28"/>
  <c r="I848" s="1"/>
  <c r="H849"/>
  <c r="H848" s="1"/>
  <c r="G849"/>
  <c r="F849"/>
  <c r="E849"/>
  <c r="E848" s="1"/>
  <c r="G848"/>
  <c r="I849" i="29"/>
  <c r="H849"/>
  <c r="H848" s="1"/>
  <c r="G849"/>
  <c r="F849"/>
  <c r="F848" s="1"/>
  <c r="E849"/>
  <c r="I848"/>
  <c r="E848"/>
  <c r="I849" i="30"/>
  <c r="I848" s="1"/>
  <c r="H849"/>
  <c r="G849"/>
  <c r="F849"/>
  <c r="F848" s="1"/>
  <c r="E849"/>
  <c r="E848" s="1"/>
  <c r="G848"/>
  <c r="I849" i="31"/>
  <c r="H849"/>
  <c r="H848" s="1"/>
  <c r="G849"/>
  <c r="G848" s="1"/>
  <c r="F849"/>
  <c r="F848" s="1"/>
  <c r="E849"/>
  <c r="I849" i="32"/>
  <c r="I848" s="1"/>
  <c r="H849"/>
  <c r="H848" s="1"/>
  <c r="G849"/>
  <c r="F849"/>
  <c r="E849"/>
  <c r="E848" s="1"/>
  <c r="G848"/>
  <c r="I849" i="33"/>
  <c r="H849"/>
  <c r="H848" s="1"/>
  <c r="G849"/>
  <c r="F849"/>
  <c r="F848" s="1"/>
  <c r="E849"/>
  <c r="I848"/>
  <c r="E848"/>
  <c r="I849" i="34"/>
  <c r="I848" s="1"/>
  <c r="H849"/>
  <c r="G849"/>
  <c r="F849"/>
  <c r="F848" s="1"/>
  <c r="E849"/>
  <c r="E848" s="1"/>
  <c r="G848"/>
  <c r="I849" i="35"/>
  <c r="H849"/>
  <c r="H848" s="1"/>
  <c r="G849"/>
  <c r="G848" s="1"/>
  <c r="F849"/>
  <c r="E849"/>
  <c r="I848"/>
  <c r="F848"/>
  <c r="I849" i="37"/>
  <c r="I848" s="1"/>
  <c r="H849"/>
  <c r="G849"/>
  <c r="F849"/>
  <c r="E849"/>
  <c r="E848" s="1"/>
  <c r="H848"/>
  <c r="G848"/>
  <c r="I849" i="36"/>
  <c r="H849"/>
  <c r="H848" s="1"/>
  <c r="G849"/>
  <c r="F849"/>
  <c r="E849"/>
  <c r="I848"/>
  <c r="F848"/>
  <c r="E848"/>
  <c r="I849" i="38"/>
  <c r="I848" s="1"/>
  <c r="H849"/>
  <c r="G849"/>
  <c r="F849"/>
  <c r="F848" s="1"/>
  <c r="E849"/>
  <c r="E848" s="1"/>
  <c r="G848"/>
  <c r="I849" i="39"/>
  <c r="H849"/>
  <c r="H848" s="1"/>
  <c r="G849"/>
  <c r="G848" s="1"/>
  <c r="F849"/>
  <c r="E849"/>
  <c r="F848"/>
  <c r="I849" i="40"/>
  <c r="I848" s="1"/>
  <c r="H849"/>
  <c r="G849"/>
  <c r="F849"/>
  <c r="E849"/>
  <c r="E848" s="1"/>
  <c r="H848"/>
  <c r="G848"/>
  <c r="I849" i="41"/>
  <c r="H849"/>
  <c r="H848" s="1"/>
  <c r="G849"/>
  <c r="F849"/>
  <c r="E849"/>
  <c r="I848"/>
  <c r="F848"/>
  <c r="E848"/>
  <c r="I849" i="42"/>
  <c r="H849"/>
  <c r="G849"/>
  <c r="F849"/>
  <c r="F848" s="1"/>
  <c r="E849"/>
  <c r="I848"/>
  <c r="G848"/>
  <c r="E848"/>
  <c r="I849" i="43"/>
  <c r="H849"/>
  <c r="H848" s="1"/>
  <c r="G849"/>
  <c r="F849"/>
  <c r="E849"/>
  <c r="G848"/>
  <c r="F848"/>
  <c r="I849" i="44"/>
  <c r="H849"/>
  <c r="G849"/>
  <c r="F849"/>
  <c r="E849"/>
  <c r="I848"/>
  <c r="H848"/>
  <c r="G848"/>
  <c r="E848"/>
  <c r="I849" i="46"/>
  <c r="H849"/>
  <c r="H848" s="1"/>
  <c r="G849"/>
  <c r="F849"/>
  <c r="E849"/>
  <c r="I848"/>
  <c r="F848"/>
  <c r="E848"/>
  <c r="I849" i="47"/>
  <c r="H849"/>
  <c r="H848" s="1"/>
  <c r="G849"/>
  <c r="F849"/>
  <c r="E849"/>
  <c r="G848"/>
  <c r="F848"/>
  <c r="I849" i="9"/>
  <c r="H849"/>
  <c r="H848" s="1"/>
  <c r="G849"/>
  <c r="F849"/>
  <c r="E849"/>
  <c r="I848"/>
  <c r="F848"/>
  <c r="E848"/>
  <c r="D849" i="11"/>
  <c r="D848" s="1"/>
  <c r="D849" i="12"/>
  <c r="D849" i="13"/>
  <c r="D849" i="14"/>
  <c r="D849" i="15"/>
  <c r="D848" s="1"/>
  <c r="D849" i="16"/>
  <c r="D849" i="1"/>
  <c r="D849" i="2"/>
  <c r="D849" i="3"/>
  <c r="D848" s="1"/>
  <c r="D849" i="4"/>
  <c r="D849" i="5"/>
  <c r="D849" i="6"/>
  <c r="D849" i="7"/>
  <c r="D848" s="1"/>
  <c r="D849" i="8"/>
  <c r="D849" i="17"/>
  <c r="D849" i="18"/>
  <c r="D849" i="19"/>
  <c r="D848" s="1"/>
  <c r="D849" i="20"/>
  <c r="D849" i="21"/>
  <c r="D849" i="22"/>
  <c r="D849" i="23"/>
  <c r="D848" s="1"/>
  <c r="D849" i="24"/>
  <c r="D849" i="26"/>
  <c r="D849" i="27"/>
  <c r="D849" i="28"/>
  <c r="D848" s="1"/>
  <c r="D849" i="29"/>
  <c r="D849" i="30"/>
  <c r="D849" i="31"/>
  <c r="D849" i="32"/>
  <c r="D848" s="1"/>
  <c r="D849" i="33"/>
  <c r="D849" i="34"/>
  <c r="D849" i="35"/>
  <c r="D849" i="37"/>
  <c r="D848" s="1"/>
  <c r="D849" i="36"/>
  <c r="D849" i="38"/>
  <c r="D849" i="39"/>
  <c r="D849" i="40"/>
  <c r="D848" s="1"/>
  <c r="D849" i="41"/>
  <c r="D849" i="42"/>
  <c r="D849" i="43"/>
  <c r="D849" i="44"/>
  <c r="D848" s="1"/>
  <c r="D849" i="46"/>
  <c r="D849" i="47"/>
  <c r="D849" i="9"/>
  <c r="D848" i="12"/>
  <c r="D848" i="13"/>
  <c r="D848" i="16"/>
  <c r="D848" i="1"/>
  <c r="D848" i="4"/>
  <c r="D848" i="5"/>
  <c r="D848" i="8"/>
  <c r="D848" i="17"/>
  <c r="D848" i="20"/>
  <c r="D848" i="21"/>
  <c r="D848" i="24"/>
  <c r="D848" i="26"/>
  <c r="D848" i="29"/>
  <c r="D848" i="30"/>
  <c r="D848" i="33"/>
  <c r="D848" i="34"/>
  <c r="D848" i="36"/>
  <c r="D848" i="38"/>
  <c r="D848" i="41"/>
  <c r="D848" i="42"/>
  <c r="D848" i="46"/>
  <c r="D848" i="9"/>
  <c r="I837" i="11"/>
  <c r="H837"/>
  <c r="G837"/>
  <c r="F837"/>
  <c r="E837"/>
  <c r="I837" i="12"/>
  <c r="H837"/>
  <c r="G837"/>
  <c r="G826" s="1"/>
  <c r="F837"/>
  <c r="E837"/>
  <c r="I837" i="13"/>
  <c r="H837"/>
  <c r="G837"/>
  <c r="F837"/>
  <c r="E837"/>
  <c r="I837" i="14"/>
  <c r="I826" s="1"/>
  <c r="H837"/>
  <c r="G837"/>
  <c r="F837"/>
  <c r="E837"/>
  <c r="I837" i="15"/>
  <c r="H837"/>
  <c r="G837"/>
  <c r="F837"/>
  <c r="E837"/>
  <c r="I837" i="16"/>
  <c r="H837"/>
  <c r="G837"/>
  <c r="G826" s="1"/>
  <c r="F837"/>
  <c r="E837"/>
  <c r="I837" i="1"/>
  <c r="H837"/>
  <c r="G837"/>
  <c r="F837"/>
  <c r="E837"/>
  <c r="I837" i="2"/>
  <c r="I826" s="1"/>
  <c r="H837"/>
  <c r="G837"/>
  <c r="F837"/>
  <c r="E837"/>
  <c r="I837" i="3"/>
  <c r="H837"/>
  <c r="G837"/>
  <c r="F837"/>
  <c r="E837"/>
  <c r="I837" i="4"/>
  <c r="H837"/>
  <c r="G837"/>
  <c r="G826" s="1"/>
  <c r="F837"/>
  <c r="E837"/>
  <c r="I837" i="5"/>
  <c r="H837"/>
  <c r="G837"/>
  <c r="F837"/>
  <c r="E837"/>
  <c r="I837" i="6"/>
  <c r="I826" s="1"/>
  <c r="H837"/>
  <c r="G837"/>
  <c r="F837"/>
  <c r="E837"/>
  <c r="I837" i="7"/>
  <c r="H837"/>
  <c r="G837"/>
  <c r="F837"/>
  <c r="E837"/>
  <c r="I837" i="8"/>
  <c r="H837"/>
  <c r="G837"/>
  <c r="G826" s="1"/>
  <c r="F837"/>
  <c r="E837"/>
  <c r="I837" i="17"/>
  <c r="H837"/>
  <c r="G837"/>
  <c r="F837"/>
  <c r="E837"/>
  <c r="I837" i="18"/>
  <c r="I826" s="1"/>
  <c r="H837"/>
  <c r="G837"/>
  <c r="F837"/>
  <c r="E837"/>
  <c r="I837" i="19"/>
  <c r="H837"/>
  <c r="G837"/>
  <c r="F837"/>
  <c r="E837"/>
  <c r="I837" i="20"/>
  <c r="H837"/>
  <c r="G837"/>
  <c r="G826" s="1"/>
  <c r="F837"/>
  <c r="E837"/>
  <c r="I837" i="21"/>
  <c r="H837"/>
  <c r="G837"/>
  <c r="F837"/>
  <c r="E837"/>
  <c r="I837" i="22"/>
  <c r="I826" s="1"/>
  <c r="H837"/>
  <c r="G837"/>
  <c r="F837"/>
  <c r="E837"/>
  <c r="I837" i="23"/>
  <c r="H837"/>
  <c r="G837"/>
  <c r="F837"/>
  <c r="E837"/>
  <c r="I837" i="24"/>
  <c r="H837"/>
  <c r="G837"/>
  <c r="G826" s="1"/>
  <c r="F837"/>
  <c r="E837"/>
  <c r="I837" i="26"/>
  <c r="H837"/>
  <c r="G837"/>
  <c r="F837"/>
  <c r="E837"/>
  <c r="I837" i="27"/>
  <c r="I826" s="1"/>
  <c r="H837"/>
  <c r="G837"/>
  <c r="F837"/>
  <c r="E837"/>
  <c r="I837" i="28"/>
  <c r="H837"/>
  <c r="G837"/>
  <c r="F837"/>
  <c r="E837"/>
  <c r="I837" i="29"/>
  <c r="H837"/>
  <c r="G837"/>
  <c r="F837"/>
  <c r="E837"/>
  <c r="I837" i="30"/>
  <c r="H837"/>
  <c r="H826" s="1"/>
  <c r="G837"/>
  <c r="F837"/>
  <c r="E837"/>
  <c r="I837" i="31"/>
  <c r="I826" s="1"/>
  <c r="H837"/>
  <c r="G837"/>
  <c r="F837"/>
  <c r="E837"/>
  <c r="I837" i="32"/>
  <c r="H837"/>
  <c r="G837"/>
  <c r="F837"/>
  <c r="E837"/>
  <c r="I837" i="33"/>
  <c r="H837"/>
  <c r="G837"/>
  <c r="F837"/>
  <c r="E837"/>
  <c r="I837" i="34"/>
  <c r="H837"/>
  <c r="H826" s="1"/>
  <c r="G837"/>
  <c r="F837"/>
  <c r="E837"/>
  <c r="I837" i="35"/>
  <c r="I826" s="1"/>
  <c r="H837"/>
  <c r="G837"/>
  <c r="F837"/>
  <c r="E837"/>
  <c r="I837" i="37"/>
  <c r="H837"/>
  <c r="G837"/>
  <c r="F837"/>
  <c r="E837"/>
  <c r="I837" i="36"/>
  <c r="H837"/>
  <c r="G837"/>
  <c r="F837"/>
  <c r="E837"/>
  <c r="I837" i="38"/>
  <c r="H837"/>
  <c r="H826" s="1"/>
  <c r="G837"/>
  <c r="F837"/>
  <c r="E837"/>
  <c r="I837" i="39"/>
  <c r="I826" s="1"/>
  <c r="H837"/>
  <c r="G837"/>
  <c r="F837"/>
  <c r="E837"/>
  <c r="I837" i="40"/>
  <c r="H837"/>
  <c r="G837"/>
  <c r="F837"/>
  <c r="E837"/>
  <c r="I837" i="41"/>
  <c r="H837"/>
  <c r="G837"/>
  <c r="F837"/>
  <c r="E837"/>
  <c r="I837" i="42"/>
  <c r="H837"/>
  <c r="H826" s="1"/>
  <c r="G837"/>
  <c r="F837"/>
  <c r="E837"/>
  <c r="I837" i="43"/>
  <c r="I826" s="1"/>
  <c r="H837"/>
  <c r="G837"/>
  <c r="F837"/>
  <c r="E837"/>
  <c r="I837" i="44"/>
  <c r="H837"/>
  <c r="G837"/>
  <c r="F837"/>
  <c r="E837"/>
  <c r="I837" i="46"/>
  <c r="H837"/>
  <c r="G837"/>
  <c r="F837"/>
  <c r="E837"/>
  <c r="I837" i="47"/>
  <c r="I826" s="1"/>
  <c r="H837"/>
  <c r="G837"/>
  <c r="F837"/>
  <c r="E837"/>
  <c r="I837" i="9"/>
  <c r="H837"/>
  <c r="G837"/>
  <c r="F837"/>
  <c r="E837"/>
  <c r="D837" i="11"/>
  <c r="D837" i="12"/>
  <c r="D837" i="13"/>
  <c r="D837" i="14"/>
  <c r="D837" i="15"/>
  <c r="D837" i="16"/>
  <c r="D837" i="1"/>
  <c r="D837" i="2"/>
  <c r="D837" i="3"/>
  <c r="D837" i="4"/>
  <c r="D837" i="5"/>
  <c r="D837" i="6"/>
  <c r="D837" i="7"/>
  <c r="D837" i="8"/>
  <c r="D837" i="17"/>
  <c r="D837" i="18"/>
  <c r="D837" i="19"/>
  <c r="D837" i="20"/>
  <c r="D837" i="21"/>
  <c r="D837" i="22"/>
  <c r="D837" i="23"/>
  <c r="D837" i="24"/>
  <c r="D837" i="26"/>
  <c r="D837" i="27"/>
  <c r="D837" i="28"/>
  <c r="D837" i="29"/>
  <c r="D837" i="30"/>
  <c r="D837" i="31"/>
  <c r="D837" i="32"/>
  <c r="D837" i="33"/>
  <c r="D837" i="34"/>
  <c r="D837" i="35"/>
  <c r="D837" i="37"/>
  <c r="D837" i="36"/>
  <c r="D837" i="38"/>
  <c r="D837" i="39"/>
  <c r="D837" i="40"/>
  <c r="D837" i="41"/>
  <c r="D837" i="42"/>
  <c r="D837" i="43"/>
  <c r="D837" i="44"/>
  <c r="D837" i="46"/>
  <c r="D837" i="47"/>
  <c r="D837" i="9"/>
  <c r="I827" i="11"/>
  <c r="H827"/>
  <c r="H826" s="1"/>
  <c r="G827"/>
  <c r="F827"/>
  <c r="F826" s="1"/>
  <c r="E827"/>
  <c r="I826"/>
  <c r="G826"/>
  <c r="E826"/>
  <c r="I827" i="12"/>
  <c r="H827"/>
  <c r="H826" s="1"/>
  <c r="G827"/>
  <c r="F827"/>
  <c r="F826" s="1"/>
  <c r="E827"/>
  <c r="I826"/>
  <c r="E826"/>
  <c r="I827" i="13"/>
  <c r="H827"/>
  <c r="G827"/>
  <c r="F827"/>
  <c r="F826" s="1"/>
  <c r="E827"/>
  <c r="I826"/>
  <c r="G826"/>
  <c r="E826"/>
  <c r="I827" i="14"/>
  <c r="H827"/>
  <c r="H826" s="1"/>
  <c r="G827"/>
  <c r="F827"/>
  <c r="F826" s="1"/>
  <c r="E827"/>
  <c r="G826"/>
  <c r="E826"/>
  <c r="I827" i="15"/>
  <c r="H827"/>
  <c r="H826" s="1"/>
  <c r="G827"/>
  <c r="F827"/>
  <c r="F826" s="1"/>
  <c r="E827"/>
  <c r="I826"/>
  <c r="G826"/>
  <c r="E826"/>
  <c r="I827" i="16"/>
  <c r="H827"/>
  <c r="H826" s="1"/>
  <c r="G827"/>
  <c r="F827"/>
  <c r="F826" s="1"/>
  <c r="E827"/>
  <c r="I826"/>
  <c r="E826"/>
  <c r="I827" i="1"/>
  <c r="H827"/>
  <c r="G827"/>
  <c r="F827"/>
  <c r="F826" s="1"/>
  <c r="E827"/>
  <c r="I826"/>
  <c r="G826"/>
  <c r="E826"/>
  <c r="I827" i="2"/>
  <c r="H827"/>
  <c r="H826" s="1"/>
  <c r="G827"/>
  <c r="F827"/>
  <c r="F826" s="1"/>
  <c r="E827"/>
  <c r="G826"/>
  <c r="E826"/>
  <c r="I827" i="3"/>
  <c r="H827"/>
  <c r="H826" s="1"/>
  <c r="G827"/>
  <c r="F827"/>
  <c r="F826" s="1"/>
  <c r="E827"/>
  <c r="I826"/>
  <c r="G826"/>
  <c r="E826"/>
  <c r="I827" i="4"/>
  <c r="H827"/>
  <c r="H826" s="1"/>
  <c r="G827"/>
  <c r="F827"/>
  <c r="F826" s="1"/>
  <c r="E827"/>
  <c r="I826"/>
  <c r="E826"/>
  <c r="I827" i="5"/>
  <c r="H827"/>
  <c r="G827"/>
  <c r="F827"/>
  <c r="F826" s="1"/>
  <c r="E827"/>
  <c r="I826"/>
  <c r="G826"/>
  <c r="E826"/>
  <c r="I827" i="6"/>
  <c r="H827"/>
  <c r="H826" s="1"/>
  <c r="G827"/>
  <c r="F827"/>
  <c r="F826" s="1"/>
  <c r="E827"/>
  <c r="G826"/>
  <c r="E826"/>
  <c r="I827" i="7"/>
  <c r="H827"/>
  <c r="H826" s="1"/>
  <c r="G827"/>
  <c r="F827"/>
  <c r="F826" s="1"/>
  <c r="E827"/>
  <c r="I826"/>
  <c r="G826"/>
  <c r="E826"/>
  <c r="I827" i="8"/>
  <c r="H827"/>
  <c r="H826" s="1"/>
  <c r="G827"/>
  <c r="F827"/>
  <c r="F826" s="1"/>
  <c r="E827"/>
  <c r="I826"/>
  <c r="E826"/>
  <c r="I827" i="17"/>
  <c r="H827"/>
  <c r="G827"/>
  <c r="F827"/>
  <c r="F826" s="1"/>
  <c r="E827"/>
  <c r="I826"/>
  <c r="G826"/>
  <c r="E826"/>
  <c r="I827" i="18"/>
  <c r="H827"/>
  <c r="H826" s="1"/>
  <c r="G827"/>
  <c r="F827"/>
  <c r="F826" s="1"/>
  <c r="E827"/>
  <c r="G826"/>
  <c r="E826"/>
  <c r="I827" i="19"/>
  <c r="H827"/>
  <c r="H826" s="1"/>
  <c r="G827"/>
  <c r="F827"/>
  <c r="F826" s="1"/>
  <c r="E827"/>
  <c r="I826"/>
  <c r="G826"/>
  <c r="E826"/>
  <c r="I827" i="20"/>
  <c r="H827"/>
  <c r="H826" s="1"/>
  <c r="G827"/>
  <c r="F827"/>
  <c r="F826" s="1"/>
  <c r="E827"/>
  <c r="I826"/>
  <c r="E826"/>
  <c r="I827" i="21"/>
  <c r="H827"/>
  <c r="G827"/>
  <c r="F827"/>
  <c r="F826" s="1"/>
  <c r="E827"/>
  <c r="I826"/>
  <c r="G826"/>
  <c r="E826"/>
  <c r="I827" i="22"/>
  <c r="H827"/>
  <c r="H826" s="1"/>
  <c r="G827"/>
  <c r="F827"/>
  <c r="F826" s="1"/>
  <c r="E827"/>
  <c r="G826"/>
  <c r="E826"/>
  <c r="I827" i="23"/>
  <c r="H827"/>
  <c r="H826" s="1"/>
  <c r="G827"/>
  <c r="F827"/>
  <c r="F826" s="1"/>
  <c r="E827"/>
  <c r="I826"/>
  <c r="G826"/>
  <c r="E826"/>
  <c r="I827" i="24"/>
  <c r="H827"/>
  <c r="H826" s="1"/>
  <c r="G827"/>
  <c r="F827"/>
  <c r="F826" s="1"/>
  <c r="E827"/>
  <c r="I826"/>
  <c r="E826"/>
  <c r="I827" i="26"/>
  <c r="H827"/>
  <c r="G827"/>
  <c r="F827"/>
  <c r="F826" s="1"/>
  <c r="E827"/>
  <c r="I826"/>
  <c r="G826"/>
  <c r="E826"/>
  <c r="I827" i="27"/>
  <c r="H827"/>
  <c r="H826" s="1"/>
  <c r="G827"/>
  <c r="F827"/>
  <c r="F826" s="1"/>
  <c r="E827"/>
  <c r="G826"/>
  <c r="E826"/>
  <c r="I827" i="28"/>
  <c r="H827"/>
  <c r="G827"/>
  <c r="F827"/>
  <c r="F826" s="1"/>
  <c r="E827"/>
  <c r="I826"/>
  <c r="H826"/>
  <c r="G826"/>
  <c r="E826"/>
  <c r="I827" i="29"/>
  <c r="H827"/>
  <c r="H826" s="1"/>
  <c r="G827"/>
  <c r="F827"/>
  <c r="E827"/>
  <c r="I826"/>
  <c r="G826"/>
  <c r="F826"/>
  <c r="E826"/>
  <c r="I827" i="30"/>
  <c r="H827"/>
  <c r="G827"/>
  <c r="F827"/>
  <c r="F826" s="1"/>
  <c r="E827"/>
  <c r="I826"/>
  <c r="G826"/>
  <c r="E826"/>
  <c r="I827" i="31"/>
  <c r="H827"/>
  <c r="H826" s="1"/>
  <c r="G827"/>
  <c r="F827"/>
  <c r="E827"/>
  <c r="G826"/>
  <c r="F826"/>
  <c r="E826"/>
  <c r="I827" i="32"/>
  <c r="H827"/>
  <c r="G827"/>
  <c r="F827"/>
  <c r="F826" s="1"/>
  <c r="E827"/>
  <c r="I826"/>
  <c r="H826"/>
  <c r="G826"/>
  <c r="E826"/>
  <c r="I827" i="33"/>
  <c r="H827"/>
  <c r="H826" s="1"/>
  <c r="G827"/>
  <c r="F827"/>
  <c r="E827"/>
  <c r="I826"/>
  <c r="G826"/>
  <c r="F826"/>
  <c r="E826"/>
  <c r="I827" i="34"/>
  <c r="H827"/>
  <c r="G827"/>
  <c r="F827"/>
  <c r="F826" s="1"/>
  <c r="E827"/>
  <c r="I826"/>
  <c r="G826"/>
  <c r="E826"/>
  <c r="I827" i="35"/>
  <c r="H827"/>
  <c r="H826" s="1"/>
  <c r="G827"/>
  <c r="F827"/>
  <c r="E827"/>
  <c r="G826"/>
  <c r="F826"/>
  <c r="E826"/>
  <c r="I827" i="37"/>
  <c r="H827"/>
  <c r="G827"/>
  <c r="F827"/>
  <c r="F826" s="1"/>
  <c r="E827"/>
  <c r="I826"/>
  <c r="H826"/>
  <c r="G826"/>
  <c r="E826"/>
  <c r="I827" i="36"/>
  <c r="H827"/>
  <c r="H826" s="1"/>
  <c r="G827"/>
  <c r="F827"/>
  <c r="E827"/>
  <c r="I826"/>
  <c r="G826"/>
  <c r="F826"/>
  <c r="E826"/>
  <c r="I827" i="38"/>
  <c r="H827"/>
  <c r="G827"/>
  <c r="F827"/>
  <c r="F826" s="1"/>
  <c r="E827"/>
  <c r="I826"/>
  <c r="G826"/>
  <c r="E826"/>
  <c r="I827" i="39"/>
  <c r="H827"/>
  <c r="H826" s="1"/>
  <c r="G827"/>
  <c r="F827"/>
  <c r="E827"/>
  <c r="G826"/>
  <c r="F826"/>
  <c r="E826"/>
  <c r="I827" i="40"/>
  <c r="H827"/>
  <c r="G827"/>
  <c r="F827"/>
  <c r="F826" s="1"/>
  <c r="E827"/>
  <c r="I826"/>
  <c r="H826"/>
  <c r="G826"/>
  <c r="E826"/>
  <c r="I827" i="41"/>
  <c r="H827"/>
  <c r="H826" s="1"/>
  <c r="G827"/>
  <c r="F827"/>
  <c r="E827"/>
  <c r="I826"/>
  <c r="G826"/>
  <c r="F826"/>
  <c r="E826"/>
  <c r="I827" i="42"/>
  <c r="H827"/>
  <c r="G827"/>
  <c r="F827"/>
  <c r="F826" s="1"/>
  <c r="E827"/>
  <c r="I826"/>
  <c r="G826"/>
  <c r="E826"/>
  <c r="I827" i="43"/>
  <c r="H827"/>
  <c r="H826" s="1"/>
  <c r="G827"/>
  <c r="F827"/>
  <c r="E827"/>
  <c r="G826"/>
  <c r="F826"/>
  <c r="E826"/>
  <c r="I827" i="44"/>
  <c r="H827"/>
  <c r="G827"/>
  <c r="F827"/>
  <c r="F826" s="1"/>
  <c r="E827"/>
  <c r="I826"/>
  <c r="H826"/>
  <c r="G826"/>
  <c r="E826"/>
  <c r="I827" i="46"/>
  <c r="H827"/>
  <c r="H826" s="1"/>
  <c r="G827"/>
  <c r="F827"/>
  <c r="E827"/>
  <c r="I826"/>
  <c r="G826"/>
  <c r="F826"/>
  <c r="E826"/>
  <c r="I827" i="47"/>
  <c r="H827"/>
  <c r="H826" s="1"/>
  <c r="G827"/>
  <c r="F827"/>
  <c r="E827"/>
  <c r="G826"/>
  <c r="F826"/>
  <c r="E826"/>
  <c r="I827" i="9"/>
  <c r="H827"/>
  <c r="H826" s="1"/>
  <c r="G827"/>
  <c r="F827"/>
  <c r="E827"/>
  <c r="I826"/>
  <c r="G826"/>
  <c r="F826"/>
  <c r="E826"/>
  <c r="D827" i="11"/>
  <c r="D826" s="1"/>
  <c r="D827" i="12"/>
  <c r="D827" i="13"/>
  <c r="D827" i="14"/>
  <c r="D826" s="1"/>
  <c r="D827" i="15"/>
  <c r="D826" s="1"/>
  <c r="D827" i="16"/>
  <c r="D827" i="1"/>
  <c r="D827" i="2"/>
  <c r="D826" s="1"/>
  <c r="D827" i="3"/>
  <c r="D826" s="1"/>
  <c r="D827" i="4"/>
  <c r="D827" i="5"/>
  <c r="D827" i="6"/>
  <c r="D826" s="1"/>
  <c r="D827" i="7"/>
  <c r="D826" s="1"/>
  <c r="D827" i="8"/>
  <c r="D827" i="17"/>
  <c r="D827" i="18"/>
  <c r="D826" s="1"/>
  <c r="D827" i="19"/>
  <c r="D826" s="1"/>
  <c r="D827" i="20"/>
  <c r="D827" i="21"/>
  <c r="D827" i="22"/>
  <c r="D826" s="1"/>
  <c r="D827" i="23"/>
  <c r="D826" s="1"/>
  <c r="D827" i="24"/>
  <c r="D827" i="26"/>
  <c r="D827" i="27"/>
  <c r="D826" s="1"/>
  <c r="D827" i="28"/>
  <c r="D826" s="1"/>
  <c r="D827" i="29"/>
  <c r="D827" i="30"/>
  <c r="D827" i="31"/>
  <c r="D826" s="1"/>
  <c r="D827" i="32"/>
  <c r="D826" s="1"/>
  <c r="D827" i="33"/>
  <c r="D827" i="34"/>
  <c r="D827" i="35"/>
  <c r="D826" s="1"/>
  <c r="D827" i="37"/>
  <c r="D826" s="1"/>
  <c r="D827" i="36"/>
  <c r="D827" i="38"/>
  <c r="D827" i="39"/>
  <c r="D826" s="1"/>
  <c r="D827" i="40"/>
  <c r="D826" s="1"/>
  <c r="D827" i="41"/>
  <c r="D827" i="42"/>
  <c r="D827" i="43"/>
  <c r="D826" s="1"/>
  <c r="D827" i="44"/>
  <c r="D826" s="1"/>
  <c r="D827" i="46"/>
  <c r="D827" i="47"/>
  <c r="D826" s="1"/>
  <c r="D827" i="9"/>
  <c r="D826" i="12"/>
  <c r="D826" i="13"/>
  <c r="D826" i="16"/>
  <c r="D826" i="1"/>
  <c r="D826" i="4"/>
  <c r="D826" i="5"/>
  <c r="D826" i="8"/>
  <c r="D826" i="17"/>
  <c r="D826" i="20"/>
  <c r="D826" i="21"/>
  <c r="D826" i="24"/>
  <c r="D826" i="26"/>
  <c r="D826" i="29"/>
  <c r="D826" i="30"/>
  <c r="D826" i="33"/>
  <c r="D826" i="34"/>
  <c r="D826" i="36"/>
  <c r="D826" i="38"/>
  <c r="D826" i="41"/>
  <c r="D826" i="42"/>
  <c r="D826" i="46"/>
  <c r="D826" i="9"/>
  <c r="I819" i="11"/>
  <c r="H819"/>
  <c r="G819"/>
  <c r="F819"/>
  <c r="E819"/>
  <c r="I819" i="12"/>
  <c r="H819"/>
  <c r="G819"/>
  <c r="F819"/>
  <c r="E819"/>
  <c r="I819" i="13"/>
  <c r="H819"/>
  <c r="G819"/>
  <c r="F819"/>
  <c r="E819"/>
  <c r="I819" i="14"/>
  <c r="H819"/>
  <c r="G819"/>
  <c r="F819"/>
  <c r="E819"/>
  <c r="I819" i="15"/>
  <c r="H819"/>
  <c r="G819"/>
  <c r="F819"/>
  <c r="E819"/>
  <c r="I819" i="16"/>
  <c r="H819"/>
  <c r="G819"/>
  <c r="F819"/>
  <c r="E819"/>
  <c r="I819" i="1"/>
  <c r="H819"/>
  <c r="G819"/>
  <c r="F819"/>
  <c r="E819"/>
  <c r="I819" i="2"/>
  <c r="H819"/>
  <c r="G819"/>
  <c r="F819"/>
  <c r="E819"/>
  <c r="I819" i="3"/>
  <c r="H819"/>
  <c r="G819"/>
  <c r="F819"/>
  <c r="E819"/>
  <c r="H819" i="4"/>
  <c r="G819"/>
  <c r="G923" s="1"/>
  <c r="F819"/>
  <c r="E819"/>
  <c r="I819" i="5"/>
  <c r="H819"/>
  <c r="G819"/>
  <c r="F819"/>
  <c r="E819"/>
  <c r="I819" i="6"/>
  <c r="H819"/>
  <c r="G819"/>
  <c r="F819"/>
  <c r="E819"/>
  <c r="I819" i="7"/>
  <c r="H819"/>
  <c r="G819"/>
  <c r="F819"/>
  <c r="E819"/>
  <c r="I819" i="8"/>
  <c r="H819"/>
  <c r="G819"/>
  <c r="F819"/>
  <c r="E819"/>
  <c r="I819" i="17"/>
  <c r="H819"/>
  <c r="G819"/>
  <c r="F819"/>
  <c r="E819"/>
  <c r="I819" i="18"/>
  <c r="H819"/>
  <c r="G819"/>
  <c r="F819"/>
  <c r="E819"/>
  <c r="I819" i="19"/>
  <c r="H819"/>
  <c r="G819"/>
  <c r="F819"/>
  <c r="E819"/>
  <c r="I819" i="20"/>
  <c r="H819"/>
  <c r="G819"/>
  <c r="F819"/>
  <c r="E819"/>
  <c r="I819" i="21"/>
  <c r="H819"/>
  <c r="G819"/>
  <c r="F819"/>
  <c r="E819"/>
  <c r="I819" i="22"/>
  <c r="H819"/>
  <c r="G819"/>
  <c r="F819"/>
  <c r="E819"/>
  <c r="I819" i="23"/>
  <c r="H819"/>
  <c r="G819"/>
  <c r="F819"/>
  <c r="E819"/>
  <c r="I819" i="24"/>
  <c r="H819"/>
  <c r="G819"/>
  <c r="F819"/>
  <c r="E819"/>
  <c r="I819" i="26"/>
  <c r="H819"/>
  <c r="G819"/>
  <c r="F819"/>
  <c r="E819"/>
  <c r="I819" i="27"/>
  <c r="H819"/>
  <c r="G819"/>
  <c r="F819"/>
  <c r="E819"/>
  <c r="I819" i="28"/>
  <c r="H819"/>
  <c r="G819"/>
  <c r="F819"/>
  <c r="E819"/>
  <c r="I819" i="29"/>
  <c r="H819"/>
  <c r="G819"/>
  <c r="F819"/>
  <c r="E819"/>
  <c r="I819" i="30"/>
  <c r="H819"/>
  <c r="G819"/>
  <c r="F819"/>
  <c r="E819"/>
  <c r="I819" i="31"/>
  <c r="H819"/>
  <c r="G819"/>
  <c r="F819"/>
  <c r="E819"/>
  <c r="I819" i="32"/>
  <c r="H819"/>
  <c r="G819"/>
  <c r="F819"/>
  <c r="E819"/>
  <c r="I819" i="33"/>
  <c r="H819"/>
  <c r="G819"/>
  <c r="F819"/>
  <c r="E819"/>
  <c r="I819" i="34"/>
  <c r="H819"/>
  <c r="G819"/>
  <c r="F819"/>
  <c r="E819"/>
  <c r="I819" i="35"/>
  <c r="H819"/>
  <c r="G819"/>
  <c r="F819"/>
  <c r="E819"/>
  <c r="I819" i="37"/>
  <c r="H819"/>
  <c r="G819"/>
  <c r="F819"/>
  <c r="E819"/>
  <c r="I819" i="36"/>
  <c r="H819"/>
  <c r="G819"/>
  <c r="F819"/>
  <c r="E819"/>
  <c r="I819" i="38"/>
  <c r="H819"/>
  <c r="G819"/>
  <c r="F819"/>
  <c r="E819"/>
  <c r="I819" i="39"/>
  <c r="H819"/>
  <c r="G819"/>
  <c r="F819"/>
  <c r="E819"/>
  <c r="I819" i="40"/>
  <c r="H819"/>
  <c r="G819"/>
  <c r="F819"/>
  <c r="E819"/>
  <c r="I819" i="41"/>
  <c r="H819"/>
  <c r="G819"/>
  <c r="F819"/>
  <c r="E819"/>
  <c r="I819" i="42"/>
  <c r="H819"/>
  <c r="G819"/>
  <c r="F819"/>
  <c r="E819"/>
  <c r="I819" i="43"/>
  <c r="H819"/>
  <c r="G819"/>
  <c r="F819"/>
  <c r="E819"/>
  <c r="I819" i="44"/>
  <c r="H819"/>
  <c r="G819"/>
  <c r="F819"/>
  <c r="E819"/>
  <c r="I819" i="46"/>
  <c r="H819"/>
  <c r="G819"/>
  <c r="F819"/>
  <c r="E819"/>
  <c r="I819" i="47"/>
  <c r="H819"/>
  <c r="G819"/>
  <c r="F819"/>
  <c r="E819"/>
  <c r="I819" i="9"/>
  <c r="H819"/>
  <c r="G819"/>
  <c r="F819"/>
  <c r="E819"/>
  <c r="D819" i="11"/>
  <c r="D819" i="12"/>
  <c r="D819" i="13"/>
  <c r="D819" i="14"/>
  <c r="D819" i="15"/>
  <c r="D811" s="1"/>
  <c r="D819" i="16"/>
  <c r="D819" i="1"/>
  <c r="D819" i="2"/>
  <c r="D819" i="3"/>
  <c r="D819" i="4"/>
  <c r="D819" i="5"/>
  <c r="D819" i="6"/>
  <c r="D819" i="7"/>
  <c r="D811" s="1"/>
  <c r="D819" i="8"/>
  <c r="D819" i="17"/>
  <c r="D819" i="18"/>
  <c r="D819" i="19"/>
  <c r="D819" i="20"/>
  <c r="D819" i="21"/>
  <c r="D819" i="22"/>
  <c r="D819" i="23"/>
  <c r="D811" s="1"/>
  <c r="D819" i="24"/>
  <c r="D819" i="26"/>
  <c r="D819" i="27"/>
  <c r="D819" i="28"/>
  <c r="D819" i="29"/>
  <c r="D819" i="30"/>
  <c r="D819" i="31"/>
  <c r="D819" i="32"/>
  <c r="D811" s="1"/>
  <c r="D819" i="33"/>
  <c r="D819" i="34"/>
  <c r="D819" i="35"/>
  <c r="D819" i="37"/>
  <c r="D819" i="36"/>
  <c r="D819" i="38"/>
  <c r="D819" i="39"/>
  <c r="D819" i="40"/>
  <c r="D811" s="1"/>
  <c r="D819" i="41"/>
  <c r="D819" i="42"/>
  <c r="D819" i="43"/>
  <c r="D819" i="44"/>
  <c r="D819" i="46"/>
  <c r="D819" i="47"/>
  <c r="D819" i="9"/>
  <c r="I812" i="11"/>
  <c r="H812"/>
  <c r="H811" s="1"/>
  <c r="G812"/>
  <c r="F812"/>
  <c r="F811" s="1"/>
  <c r="E812"/>
  <c r="I811"/>
  <c r="G811"/>
  <c r="E811"/>
  <c r="I812" i="12"/>
  <c r="H812"/>
  <c r="H811" s="1"/>
  <c r="G812"/>
  <c r="F812"/>
  <c r="F811" s="1"/>
  <c r="E812"/>
  <c r="I811"/>
  <c r="G811"/>
  <c r="E811"/>
  <c r="I812" i="13"/>
  <c r="H812"/>
  <c r="H811" s="1"/>
  <c r="G812"/>
  <c r="F812"/>
  <c r="F811" s="1"/>
  <c r="E812"/>
  <c r="I811"/>
  <c r="G811"/>
  <c r="E811"/>
  <c r="I812" i="14"/>
  <c r="H812"/>
  <c r="H811" s="1"/>
  <c r="G812"/>
  <c r="F812"/>
  <c r="F811" s="1"/>
  <c r="E812"/>
  <c r="I811"/>
  <c r="G811"/>
  <c r="E811"/>
  <c r="I812" i="15"/>
  <c r="H812"/>
  <c r="H811" s="1"/>
  <c r="G812"/>
  <c r="F812"/>
  <c r="F811" s="1"/>
  <c r="E812"/>
  <c r="I811"/>
  <c r="G811"/>
  <c r="E811"/>
  <c r="I812" i="16"/>
  <c r="H812"/>
  <c r="H811" s="1"/>
  <c r="G812"/>
  <c r="F812"/>
  <c r="F811" s="1"/>
  <c r="E812"/>
  <c r="I811"/>
  <c r="G811"/>
  <c r="E811"/>
  <c r="I812" i="1"/>
  <c r="H812"/>
  <c r="H811" s="1"/>
  <c r="G812"/>
  <c r="F812"/>
  <c r="F811" s="1"/>
  <c r="E812"/>
  <c r="I811"/>
  <c r="G811"/>
  <c r="E811"/>
  <c r="I812" i="2"/>
  <c r="H812"/>
  <c r="H811" s="1"/>
  <c r="G812"/>
  <c r="F812"/>
  <c r="F811" s="1"/>
  <c r="E812"/>
  <c r="I811"/>
  <c r="G811"/>
  <c r="E811"/>
  <c r="I812" i="3"/>
  <c r="H812"/>
  <c r="H811" s="1"/>
  <c r="G812"/>
  <c r="F812"/>
  <c r="F811" s="1"/>
  <c r="E812"/>
  <c r="I811"/>
  <c r="G811"/>
  <c r="E811"/>
  <c r="H812" i="4"/>
  <c r="H811" s="1"/>
  <c r="G812"/>
  <c r="G811" s="1"/>
  <c r="G42" s="1"/>
  <c r="F812"/>
  <c r="F811" s="1"/>
  <c r="E812"/>
  <c r="E811"/>
  <c r="I812" i="5"/>
  <c r="H812"/>
  <c r="H811" s="1"/>
  <c r="G812"/>
  <c r="F812"/>
  <c r="F811" s="1"/>
  <c r="E812"/>
  <c r="I811"/>
  <c r="G811"/>
  <c r="E811"/>
  <c r="I812" i="6"/>
  <c r="H812"/>
  <c r="H811" s="1"/>
  <c r="G812"/>
  <c r="F812"/>
  <c r="F811" s="1"/>
  <c r="E812"/>
  <c r="I811"/>
  <c r="G811"/>
  <c r="E811"/>
  <c r="I812" i="7"/>
  <c r="H812"/>
  <c r="H811" s="1"/>
  <c r="G812"/>
  <c r="F812"/>
  <c r="F811" s="1"/>
  <c r="E812"/>
  <c r="I811"/>
  <c r="G811"/>
  <c r="E811"/>
  <c r="I812" i="8"/>
  <c r="H812"/>
  <c r="H811" s="1"/>
  <c r="G812"/>
  <c r="F812"/>
  <c r="F811" s="1"/>
  <c r="E812"/>
  <c r="I811"/>
  <c r="G811"/>
  <c r="E811"/>
  <c r="I812" i="17"/>
  <c r="H812"/>
  <c r="H811" s="1"/>
  <c r="G812"/>
  <c r="F812"/>
  <c r="F811" s="1"/>
  <c r="E812"/>
  <c r="I811"/>
  <c r="G811"/>
  <c r="E811"/>
  <c r="I812" i="18"/>
  <c r="H812"/>
  <c r="H811" s="1"/>
  <c r="G812"/>
  <c r="F812"/>
  <c r="F811" s="1"/>
  <c r="E812"/>
  <c r="I811"/>
  <c r="G811"/>
  <c r="E811"/>
  <c r="I812" i="19"/>
  <c r="H812"/>
  <c r="H811" s="1"/>
  <c r="G812"/>
  <c r="F812"/>
  <c r="F811" s="1"/>
  <c r="E812"/>
  <c r="I811"/>
  <c r="G811"/>
  <c r="E811"/>
  <c r="I812" i="20"/>
  <c r="H812"/>
  <c r="H811" s="1"/>
  <c r="G812"/>
  <c r="F812"/>
  <c r="F811" s="1"/>
  <c r="E812"/>
  <c r="I811"/>
  <c r="G811"/>
  <c r="E811"/>
  <c r="I812" i="21"/>
  <c r="H812"/>
  <c r="H811" s="1"/>
  <c r="G812"/>
  <c r="F812"/>
  <c r="F811" s="1"/>
  <c r="E812"/>
  <c r="I811"/>
  <c r="G811"/>
  <c r="E811"/>
  <c r="I812" i="22"/>
  <c r="H812"/>
  <c r="H811" s="1"/>
  <c r="G812"/>
  <c r="F812"/>
  <c r="F811" s="1"/>
  <c r="E812"/>
  <c r="I811"/>
  <c r="G811"/>
  <c r="E811"/>
  <c r="I812" i="23"/>
  <c r="H812"/>
  <c r="H811" s="1"/>
  <c r="G812"/>
  <c r="F812"/>
  <c r="F811" s="1"/>
  <c r="E812"/>
  <c r="I811"/>
  <c r="G811"/>
  <c r="E811"/>
  <c r="I812" i="24"/>
  <c r="H812"/>
  <c r="H811" s="1"/>
  <c r="G812"/>
  <c r="F812"/>
  <c r="F811" s="1"/>
  <c r="E812"/>
  <c r="I811"/>
  <c r="G811"/>
  <c r="E811"/>
  <c r="I812" i="26"/>
  <c r="H812"/>
  <c r="H811" s="1"/>
  <c r="G812"/>
  <c r="F812"/>
  <c r="F811" s="1"/>
  <c r="E812"/>
  <c r="I811"/>
  <c r="G811"/>
  <c r="E811"/>
  <c r="I812" i="27"/>
  <c r="H812"/>
  <c r="H811" s="1"/>
  <c r="G812"/>
  <c r="F812"/>
  <c r="F811" s="1"/>
  <c r="E812"/>
  <c r="I811"/>
  <c r="G811"/>
  <c r="E811"/>
  <c r="I812" i="28"/>
  <c r="H812"/>
  <c r="H811" s="1"/>
  <c r="G812"/>
  <c r="F812"/>
  <c r="F811" s="1"/>
  <c r="E812"/>
  <c r="I811"/>
  <c r="G811"/>
  <c r="E811"/>
  <c r="I812" i="29"/>
  <c r="H812"/>
  <c r="H811" s="1"/>
  <c r="G812"/>
  <c r="F812"/>
  <c r="F811" s="1"/>
  <c r="E812"/>
  <c r="I811"/>
  <c r="G811"/>
  <c r="E811"/>
  <c r="I812" i="30"/>
  <c r="H812"/>
  <c r="H811" s="1"/>
  <c r="G812"/>
  <c r="F812"/>
  <c r="F811" s="1"/>
  <c r="E812"/>
  <c r="I811"/>
  <c r="G811"/>
  <c r="E811"/>
  <c r="I812" i="31"/>
  <c r="H812"/>
  <c r="H811" s="1"/>
  <c r="G812"/>
  <c r="F812"/>
  <c r="F811" s="1"/>
  <c r="E812"/>
  <c r="I811"/>
  <c r="G811"/>
  <c r="E811"/>
  <c r="I812" i="32"/>
  <c r="H812"/>
  <c r="H811" s="1"/>
  <c r="G812"/>
  <c r="F812"/>
  <c r="F811" s="1"/>
  <c r="E812"/>
  <c r="I811"/>
  <c r="G811"/>
  <c r="E811"/>
  <c r="I812" i="33"/>
  <c r="H812"/>
  <c r="H811" s="1"/>
  <c r="G812"/>
  <c r="F812"/>
  <c r="F811" s="1"/>
  <c r="E812"/>
  <c r="I811"/>
  <c r="G811"/>
  <c r="E811"/>
  <c r="I812" i="34"/>
  <c r="H812"/>
  <c r="H811" s="1"/>
  <c r="G812"/>
  <c r="F812"/>
  <c r="F811" s="1"/>
  <c r="E812"/>
  <c r="I811"/>
  <c r="G811"/>
  <c r="E811"/>
  <c r="I812" i="35"/>
  <c r="H812"/>
  <c r="H811" s="1"/>
  <c r="G812"/>
  <c r="F812"/>
  <c r="F811" s="1"/>
  <c r="E812"/>
  <c r="I811"/>
  <c r="G811"/>
  <c r="E811"/>
  <c r="I812" i="37"/>
  <c r="H812"/>
  <c r="H811" s="1"/>
  <c r="G812"/>
  <c r="F812"/>
  <c r="F811" s="1"/>
  <c r="E812"/>
  <c r="I811"/>
  <c r="G811"/>
  <c r="E811"/>
  <c r="I812" i="36"/>
  <c r="H812"/>
  <c r="H811" s="1"/>
  <c r="G812"/>
  <c r="F812"/>
  <c r="F811" s="1"/>
  <c r="E812"/>
  <c r="I811"/>
  <c r="G811"/>
  <c r="E811"/>
  <c r="I812" i="38"/>
  <c r="H812"/>
  <c r="H811" s="1"/>
  <c r="G812"/>
  <c r="F812"/>
  <c r="F811" s="1"/>
  <c r="E812"/>
  <c r="I811"/>
  <c r="G811"/>
  <c r="E811"/>
  <c r="I812" i="39"/>
  <c r="H812"/>
  <c r="H811" s="1"/>
  <c r="G812"/>
  <c r="F812"/>
  <c r="F811" s="1"/>
  <c r="E812"/>
  <c r="I811"/>
  <c r="G811"/>
  <c r="E811"/>
  <c r="I812" i="40"/>
  <c r="H812"/>
  <c r="H811" s="1"/>
  <c r="G812"/>
  <c r="F812"/>
  <c r="F811" s="1"/>
  <c r="E812"/>
  <c r="I811"/>
  <c r="G811"/>
  <c r="E811"/>
  <c r="I812" i="41"/>
  <c r="H812"/>
  <c r="H811" s="1"/>
  <c r="G812"/>
  <c r="F812"/>
  <c r="F811" s="1"/>
  <c r="E812"/>
  <c r="I811"/>
  <c r="G811"/>
  <c r="E811"/>
  <c r="I812" i="42"/>
  <c r="H812"/>
  <c r="G812"/>
  <c r="F812"/>
  <c r="F811" s="1"/>
  <c r="E812"/>
  <c r="I811"/>
  <c r="H811"/>
  <c r="G811"/>
  <c r="E811"/>
  <c r="I812" i="43"/>
  <c r="H812"/>
  <c r="H811" s="1"/>
  <c r="G812"/>
  <c r="F812"/>
  <c r="E812"/>
  <c r="I811"/>
  <c r="G811"/>
  <c r="F811"/>
  <c r="E811"/>
  <c r="I812" i="44"/>
  <c r="H812"/>
  <c r="G812"/>
  <c r="F812"/>
  <c r="F811" s="1"/>
  <c r="E812"/>
  <c r="I811"/>
  <c r="H811"/>
  <c r="G811"/>
  <c r="E811"/>
  <c r="I812" i="46"/>
  <c r="H812"/>
  <c r="H811" s="1"/>
  <c r="G812"/>
  <c r="F812"/>
  <c r="E812"/>
  <c r="I811"/>
  <c r="G811"/>
  <c r="F811"/>
  <c r="E811"/>
  <c r="I812" i="47"/>
  <c r="H812"/>
  <c r="H811" s="1"/>
  <c r="G812"/>
  <c r="F812"/>
  <c r="E812"/>
  <c r="I811"/>
  <c r="G811"/>
  <c r="F811"/>
  <c r="E811"/>
  <c r="I812" i="9"/>
  <c r="H812"/>
  <c r="H811" s="1"/>
  <c r="G812"/>
  <c r="F812"/>
  <c r="E812"/>
  <c r="I811"/>
  <c r="G811"/>
  <c r="F811"/>
  <c r="E811"/>
  <c r="D812" i="11"/>
  <c r="D812" i="12"/>
  <c r="D812" i="13"/>
  <c r="D811" s="1"/>
  <c r="D812" i="14"/>
  <c r="D812" i="15"/>
  <c r="D812" i="16"/>
  <c r="D812" i="1"/>
  <c r="D811" s="1"/>
  <c r="D812" i="2"/>
  <c r="D812" i="3"/>
  <c r="D812" i="4"/>
  <c r="D812" i="5"/>
  <c r="D811" s="1"/>
  <c r="D812" i="6"/>
  <c r="D812" i="7"/>
  <c r="D812" i="8"/>
  <c r="D812" i="17"/>
  <c r="D811" s="1"/>
  <c r="D812" i="18"/>
  <c r="D812" i="19"/>
  <c r="D812" i="20"/>
  <c r="D812" i="21"/>
  <c r="D811" s="1"/>
  <c r="D812" i="22"/>
  <c r="D812" i="23"/>
  <c r="D812" i="24"/>
  <c r="D812" i="26"/>
  <c r="D811" s="1"/>
  <c r="D812" i="27"/>
  <c r="D812" i="28"/>
  <c r="D812" i="29"/>
  <c r="D812" i="30"/>
  <c r="D811" s="1"/>
  <c r="D812" i="31"/>
  <c r="D812" i="32"/>
  <c r="D812" i="33"/>
  <c r="D812" i="34"/>
  <c r="D811" s="1"/>
  <c r="D812" i="35"/>
  <c r="D812" i="37"/>
  <c r="D812" i="36"/>
  <c r="D812" i="38"/>
  <c r="D811" s="1"/>
  <c r="D812" i="39"/>
  <c r="D812" i="40"/>
  <c r="D812" i="41"/>
  <c r="D812" i="42"/>
  <c r="D811" s="1"/>
  <c r="D812" i="43"/>
  <c r="D812" i="44"/>
  <c r="D812" i="46"/>
  <c r="D812" i="47"/>
  <c r="D812" i="9"/>
  <c r="D811" i="11"/>
  <c r="D811" i="12"/>
  <c r="D811" i="16"/>
  <c r="D811" i="3"/>
  <c r="D811" i="4"/>
  <c r="D811" i="8"/>
  <c r="D811" i="19"/>
  <c r="D811" i="20"/>
  <c r="D811" i="24"/>
  <c r="D811" i="28"/>
  <c r="D811" i="29"/>
  <c r="D811" i="33"/>
  <c r="D811" i="37"/>
  <c r="D811" i="36"/>
  <c r="D811" i="41"/>
  <c r="D811" i="44"/>
  <c r="D811" i="46"/>
  <c r="D811" i="9"/>
  <c r="I800" i="11"/>
  <c r="H800"/>
  <c r="G800"/>
  <c r="F800"/>
  <c r="E800"/>
  <c r="I800" i="12"/>
  <c r="H800"/>
  <c r="G800"/>
  <c r="F800"/>
  <c r="E800"/>
  <c r="I800" i="13"/>
  <c r="H800"/>
  <c r="G800"/>
  <c r="F800"/>
  <c r="E800"/>
  <c r="I800" i="14"/>
  <c r="H800"/>
  <c r="G800"/>
  <c r="F800"/>
  <c r="E800"/>
  <c r="I800" i="15"/>
  <c r="H800"/>
  <c r="G800"/>
  <c r="F800"/>
  <c r="E800"/>
  <c r="I800" i="16"/>
  <c r="H800"/>
  <c r="G800"/>
  <c r="F800"/>
  <c r="E800"/>
  <c r="I800" i="1"/>
  <c r="H800"/>
  <c r="G800"/>
  <c r="F800"/>
  <c r="E800"/>
  <c r="I800" i="2"/>
  <c r="H800"/>
  <c r="G800"/>
  <c r="F800"/>
  <c r="E800"/>
  <c r="I800" i="3"/>
  <c r="H800"/>
  <c r="G800"/>
  <c r="F800"/>
  <c r="E800"/>
  <c r="I800" i="4"/>
  <c r="H800"/>
  <c r="G800"/>
  <c r="F800"/>
  <c r="E800"/>
  <c r="I800" i="5"/>
  <c r="H800"/>
  <c r="G800"/>
  <c r="F800"/>
  <c r="E800"/>
  <c r="I800" i="6"/>
  <c r="H800"/>
  <c r="G800"/>
  <c r="F800"/>
  <c r="E800"/>
  <c r="I800" i="7"/>
  <c r="H800"/>
  <c r="G800"/>
  <c r="F800"/>
  <c r="E800"/>
  <c r="I800" i="8"/>
  <c r="H800"/>
  <c r="G800"/>
  <c r="F800"/>
  <c r="E800"/>
  <c r="I800" i="17"/>
  <c r="H800"/>
  <c r="G800"/>
  <c r="F800"/>
  <c r="E800"/>
  <c r="I800" i="18"/>
  <c r="H800"/>
  <c r="G800"/>
  <c r="F800"/>
  <c r="E800"/>
  <c r="I800" i="19"/>
  <c r="H800"/>
  <c r="G800"/>
  <c r="F800"/>
  <c r="E800"/>
  <c r="I800" i="20"/>
  <c r="H800"/>
  <c r="G800"/>
  <c r="F800"/>
  <c r="E800"/>
  <c r="I800" i="21"/>
  <c r="H800"/>
  <c r="G800"/>
  <c r="F800"/>
  <c r="E800"/>
  <c r="I800" i="22"/>
  <c r="H800"/>
  <c r="G800"/>
  <c r="F800"/>
  <c r="E800"/>
  <c r="I800" i="23"/>
  <c r="H800"/>
  <c r="G800"/>
  <c r="F800"/>
  <c r="E800"/>
  <c r="I800" i="24"/>
  <c r="H800"/>
  <c r="G800"/>
  <c r="F800"/>
  <c r="E800"/>
  <c r="I800" i="26"/>
  <c r="H800"/>
  <c r="G800"/>
  <c r="F800"/>
  <c r="E800"/>
  <c r="I800" i="27"/>
  <c r="H800"/>
  <c r="G800"/>
  <c r="F800"/>
  <c r="E800"/>
  <c r="I800" i="28"/>
  <c r="H800"/>
  <c r="G800"/>
  <c r="F800"/>
  <c r="E800"/>
  <c r="I800" i="29"/>
  <c r="H800"/>
  <c r="G800"/>
  <c r="F800"/>
  <c r="E800"/>
  <c r="I800" i="30"/>
  <c r="H800"/>
  <c r="G800"/>
  <c r="F800"/>
  <c r="E800"/>
  <c r="I800" i="31"/>
  <c r="H800"/>
  <c r="G800"/>
  <c r="F800"/>
  <c r="E800"/>
  <c r="I800" i="32"/>
  <c r="H800"/>
  <c r="G800"/>
  <c r="F800"/>
  <c r="E800"/>
  <c r="I800" i="33"/>
  <c r="H800"/>
  <c r="G800"/>
  <c r="F800"/>
  <c r="E800"/>
  <c r="I800" i="34"/>
  <c r="H800"/>
  <c r="G800"/>
  <c r="F800"/>
  <c r="E800"/>
  <c r="I800" i="35"/>
  <c r="H800"/>
  <c r="G800"/>
  <c r="F800"/>
  <c r="E800"/>
  <c r="I800" i="37"/>
  <c r="H800"/>
  <c r="G800"/>
  <c r="F800"/>
  <c r="E800"/>
  <c r="I800" i="36"/>
  <c r="H800"/>
  <c r="G800"/>
  <c r="F800"/>
  <c r="E800"/>
  <c r="I800" i="38"/>
  <c r="H800"/>
  <c r="G800"/>
  <c r="F800"/>
  <c r="E800"/>
  <c r="I800" i="39"/>
  <c r="H800"/>
  <c r="G800"/>
  <c r="F800"/>
  <c r="E800"/>
  <c r="I800" i="40"/>
  <c r="H800"/>
  <c r="G800"/>
  <c r="F800"/>
  <c r="E800"/>
  <c r="I800" i="41"/>
  <c r="H800"/>
  <c r="G800"/>
  <c r="F800"/>
  <c r="E800"/>
  <c r="I800" i="42"/>
  <c r="H800"/>
  <c r="G800"/>
  <c r="F800"/>
  <c r="E800"/>
  <c r="I800" i="43"/>
  <c r="H800"/>
  <c r="G800"/>
  <c r="F800"/>
  <c r="E800"/>
  <c r="I800" i="44"/>
  <c r="H800"/>
  <c r="G800"/>
  <c r="F800"/>
  <c r="E800"/>
  <c r="I800" i="46"/>
  <c r="H800"/>
  <c r="G800"/>
  <c r="F800"/>
  <c r="E800"/>
  <c r="I800" i="47"/>
  <c r="H800"/>
  <c r="G800"/>
  <c r="F800"/>
  <c r="E800"/>
  <c r="I800" i="9"/>
  <c r="H800"/>
  <c r="G800"/>
  <c r="F800"/>
  <c r="E800"/>
  <c r="D800" i="11"/>
  <c r="D800" i="12"/>
  <c r="D800" i="13"/>
  <c r="D800" i="14"/>
  <c r="D800" i="15"/>
  <c r="D800" i="16"/>
  <c r="D800" i="1"/>
  <c r="D800" i="2"/>
  <c r="D800" i="3"/>
  <c r="D800" i="4"/>
  <c r="D800" i="5"/>
  <c r="D800" i="6"/>
  <c r="D800" i="7"/>
  <c r="D800" i="8"/>
  <c r="D800" i="17"/>
  <c r="D800" i="18"/>
  <c r="D800" i="19"/>
  <c r="D800" i="20"/>
  <c r="D800" i="21"/>
  <c r="D800" i="22"/>
  <c r="D800" i="23"/>
  <c r="D800" i="24"/>
  <c r="D800" i="26"/>
  <c r="D800" i="27"/>
  <c r="D800" i="28"/>
  <c r="D800" i="29"/>
  <c r="D800" i="30"/>
  <c r="D800" i="31"/>
  <c r="D800" i="32"/>
  <c r="D800" i="33"/>
  <c r="D800" i="34"/>
  <c r="D800" i="35"/>
  <c r="D800" i="37"/>
  <c r="D800" i="36"/>
  <c r="D800" i="38"/>
  <c r="D800" i="39"/>
  <c r="D800" i="40"/>
  <c r="D800" i="41"/>
  <c r="D800" i="42"/>
  <c r="D800" i="43"/>
  <c r="D800" i="44"/>
  <c r="D800" i="46"/>
  <c r="D800" i="47"/>
  <c r="D800" i="9"/>
  <c r="I790" i="11"/>
  <c r="I789" s="1"/>
  <c r="H790"/>
  <c r="G790"/>
  <c r="F790"/>
  <c r="F789" s="1"/>
  <c r="E790"/>
  <c r="E789" s="1"/>
  <c r="H789"/>
  <c r="G789"/>
  <c r="I790" i="12"/>
  <c r="H790"/>
  <c r="H789" s="1"/>
  <c r="G790"/>
  <c r="G789" s="1"/>
  <c r="F790"/>
  <c r="E790"/>
  <c r="I789"/>
  <c r="F789"/>
  <c r="E789"/>
  <c r="I790" i="13"/>
  <c r="I789" s="1"/>
  <c r="H790"/>
  <c r="G790"/>
  <c r="F790"/>
  <c r="F789" s="1"/>
  <c r="E790"/>
  <c r="E789" s="1"/>
  <c r="H789"/>
  <c r="G789"/>
  <c r="I790" i="14"/>
  <c r="H790"/>
  <c r="H789" s="1"/>
  <c r="G790"/>
  <c r="G789" s="1"/>
  <c r="F790"/>
  <c r="E790"/>
  <c r="I789"/>
  <c r="F789"/>
  <c r="E789"/>
  <c r="I790" i="15"/>
  <c r="I789" s="1"/>
  <c r="H790"/>
  <c r="G790"/>
  <c r="F790"/>
  <c r="F789" s="1"/>
  <c r="E790"/>
  <c r="E789" s="1"/>
  <c r="H789"/>
  <c r="G789"/>
  <c r="I790" i="16"/>
  <c r="H790"/>
  <c r="H789" s="1"/>
  <c r="G790"/>
  <c r="G789" s="1"/>
  <c r="F790"/>
  <c r="E790"/>
  <c r="I789"/>
  <c r="F789"/>
  <c r="E789"/>
  <c r="I790" i="1"/>
  <c r="I789" s="1"/>
  <c r="H790"/>
  <c r="G790"/>
  <c r="F790"/>
  <c r="F789" s="1"/>
  <c r="E790"/>
  <c r="E789" s="1"/>
  <c r="H789"/>
  <c r="G789"/>
  <c r="I790" i="2"/>
  <c r="H790"/>
  <c r="H789" s="1"/>
  <c r="G790"/>
  <c r="G789" s="1"/>
  <c r="F790"/>
  <c r="E790"/>
  <c r="I789"/>
  <c r="F789"/>
  <c r="E789"/>
  <c r="I790" i="3"/>
  <c r="I789" s="1"/>
  <c r="H790"/>
  <c r="G790"/>
  <c r="F790"/>
  <c r="F789" s="1"/>
  <c r="E790"/>
  <c r="E789" s="1"/>
  <c r="H789"/>
  <c r="G789"/>
  <c r="I790" i="4"/>
  <c r="H790"/>
  <c r="H789" s="1"/>
  <c r="G790"/>
  <c r="G789" s="1"/>
  <c r="F790"/>
  <c r="E790"/>
  <c r="I789"/>
  <c r="F789"/>
  <c r="E789"/>
  <c r="I790" i="5"/>
  <c r="I789" s="1"/>
  <c r="H790"/>
  <c r="G790"/>
  <c r="F790"/>
  <c r="F789" s="1"/>
  <c r="E790"/>
  <c r="E789" s="1"/>
  <c r="H789"/>
  <c r="G789"/>
  <c r="I790" i="6"/>
  <c r="H790"/>
  <c r="H789" s="1"/>
  <c r="G790"/>
  <c r="G789" s="1"/>
  <c r="F790"/>
  <c r="E790"/>
  <c r="I789"/>
  <c r="F789"/>
  <c r="E789"/>
  <c r="I790" i="7"/>
  <c r="I789" s="1"/>
  <c r="H790"/>
  <c r="G790"/>
  <c r="F790"/>
  <c r="F789" s="1"/>
  <c r="E790"/>
  <c r="E789" s="1"/>
  <c r="H789"/>
  <c r="G789"/>
  <c r="I790" i="8"/>
  <c r="H790"/>
  <c r="H789" s="1"/>
  <c r="G790"/>
  <c r="G789" s="1"/>
  <c r="F790"/>
  <c r="E790"/>
  <c r="I789"/>
  <c r="F789"/>
  <c r="E789"/>
  <c r="I790" i="17"/>
  <c r="I789" s="1"/>
  <c r="H790"/>
  <c r="G790"/>
  <c r="F790"/>
  <c r="F789" s="1"/>
  <c r="E790"/>
  <c r="E789" s="1"/>
  <c r="H789"/>
  <c r="G789"/>
  <c r="I790" i="18"/>
  <c r="H790"/>
  <c r="H789" s="1"/>
  <c r="G790"/>
  <c r="G789" s="1"/>
  <c r="F790"/>
  <c r="E790"/>
  <c r="I789"/>
  <c r="F789"/>
  <c r="E789"/>
  <c r="I790" i="19"/>
  <c r="I789" s="1"/>
  <c r="H790"/>
  <c r="G790"/>
  <c r="F790"/>
  <c r="F789" s="1"/>
  <c r="E790"/>
  <c r="E789" s="1"/>
  <c r="H789"/>
  <c r="G789"/>
  <c r="I790" i="20"/>
  <c r="H790"/>
  <c r="H789" s="1"/>
  <c r="G790"/>
  <c r="G789" s="1"/>
  <c r="F790"/>
  <c r="E790"/>
  <c r="I789"/>
  <c r="F789"/>
  <c r="E789"/>
  <c r="I790" i="21"/>
  <c r="I789" s="1"/>
  <c r="H790"/>
  <c r="G790"/>
  <c r="F790"/>
  <c r="F789" s="1"/>
  <c r="E790"/>
  <c r="E789" s="1"/>
  <c r="H789"/>
  <c r="G789"/>
  <c r="I790" i="22"/>
  <c r="H790"/>
  <c r="H789" s="1"/>
  <c r="G790"/>
  <c r="G789" s="1"/>
  <c r="F790"/>
  <c r="E790"/>
  <c r="I789"/>
  <c r="F789"/>
  <c r="E789"/>
  <c r="I790" i="23"/>
  <c r="I789" s="1"/>
  <c r="H790"/>
  <c r="G790"/>
  <c r="F790"/>
  <c r="F789" s="1"/>
  <c r="E790"/>
  <c r="E789" s="1"/>
  <c r="H789"/>
  <c r="G789"/>
  <c r="I790" i="24"/>
  <c r="H790"/>
  <c r="H789" s="1"/>
  <c r="G790"/>
  <c r="G789" s="1"/>
  <c r="F790"/>
  <c r="E790"/>
  <c r="I789"/>
  <c r="F789"/>
  <c r="E789"/>
  <c r="I790" i="26"/>
  <c r="I789" s="1"/>
  <c r="H790"/>
  <c r="G790"/>
  <c r="F790"/>
  <c r="F789" s="1"/>
  <c r="E790"/>
  <c r="E789" s="1"/>
  <c r="H789"/>
  <c r="G789"/>
  <c r="I790" i="27"/>
  <c r="H790"/>
  <c r="H789" s="1"/>
  <c r="G790"/>
  <c r="G789" s="1"/>
  <c r="F790"/>
  <c r="E790"/>
  <c r="I789"/>
  <c r="F789"/>
  <c r="E789"/>
  <c r="I790" i="28"/>
  <c r="I789" s="1"/>
  <c r="H790"/>
  <c r="G790"/>
  <c r="F790"/>
  <c r="F789" s="1"/>
  <c r="E790"/>
  <c r="E789" s="1"/>
  <c r="H789"/>
  <c r="G789"/>
  <c r="I790" i="29"/>
  <c r="H790"/>
  <c r="H789" s="1"/>
  <c r="G790"/>
  <c r="G789" s="1"/>
  <c r="F790"/>
  <c r="E790"/>
  <c r="I789"/>
  <c r="F789"/>
  <c r="E789"/>
  <c r="I790" i="30"/>
  <c r="I789" s="1"/>
  <c r="H790"/>
  <c r="G790"/>
  <c r="F790"/>
  <c r="F789" s="1"/>
  <c r="E790"/>
  <c r="E789" s="1"/>
  <c r="H789"/>
  <c r="G789"/>
  <c r="I790" i="31"/>
  <c r="H790"/>
  <c r="H789" s="1"/>
  <c r="G790"/>
  <c r="G789" s="1"/>
  <c r="F790"/>
  <c r="E790"/>
  <c r="I789"/>
  <c r="F789"/>
  <c r="E789"/>
  <c r="I790" i="32"/>
  <c r="I789" s="1"/>
  <c r="H790"/>
  <c r="G790"/>
  <c r="F790"/>
  <c r="F789" s="1"/>
  <c r="E790"/>
  <c r="E789" s="1"/>
  <c r="H789"/>
  <c r="G789"/>
  <c r="I790" i="33"/>
  <c r="H790"/>
  <c r="H789" s="1"/>
  <c r="G790"/>
  <c r="G789" s="1"/>
  <c r="F790"/>
  <c r="E790"/>
  <c r="I789"/>
  <c r="F789"/>
  <c r="E789"/>
  <c r="I790" i="34"/>
  <c r="I789" s="1"/>
  <c r="H790"/>
  <c r="G790"/>
  <c r="F790"/>
  <c r="F789" s="1"/>
  <c r="E790"/>
  <c r="E789" s="1"/>
  <c r="H789"/>
  <c r="G789"/>
  <c r="I790" i="35"/>
  <c r="H790"/>
  <c r="H789" s="1"/>
  <c r="G790"/>
  <c r="G789" s="1"/>
  <c r="F790"/>
  <c r="E790"/>
  <c r="I789"/>
  <c r="F789"/>
  <c r="E789"/>
  <c r="I790" i="37"/>
  <c r="I789" s="1"/>
  <c r="H790"/>
  <c r="G790"/>
  <c r="F790"/>
  <c r="F789" s="1"/>
  <c r="E790"/>
  <c r="E789" s="1"/>
  <c r="H789"/>
  <c r="G789"/>
  <c r="I790" i="36"/>
  <c r="H790"/>
  <c r="H789" s="1"/>
  <c r="G790"/>
  <c r="G789" s="1"/>
  <c r="F790"/>
  <c r="E790"/>
  <c r="I789"/>
  <c r="F789"/>
  <c r="E789"/>
  <c r="I790" i="38"/>
  <c r="I789" s="1"/>
  <c r="H790"/>
  <c r="G790"/>
  <c r="F790"/>
  <c r="F789" s="1"/>
  <c r="E790"/>
  <c r="E789" s="1"/>
  <c r="H789"/>
  <c r="G789"/>
  <c r="I790" i="39"/>
  <c r="H790"/>
  <c r="H789" s="1"/>
  <c r="G790"/>
  <c r="G789" s="1"/>
  <c r="F790"/>
  <c r="E790"/>
  <c r="I789"/>
  <c r="F789"/>
  <c r="E789"/>
  <c r="I790" i="40"/>
  <c r="I789" s="1"/>
  <c r="H790"/>
  <c r="G790"/>
  <c r="F790"/>
  <c r="F789" s="1"/>
  <c r="E790"/>
  <c r="E789" s="1"/>
  <c r="H789"/>
  <c r="G789"/>
  <c r="I790" i="41"/>
  <c r="H790"/>
  <c r="H789" s="1"/>
  <c r="G790"/>
  <c r="G789" s="1"/>
  <c r="F790"/>
  <c r="E790"/>
  <c r="I789"/>
  <c r="F789"/>
  <c r="E789"/>
  <c r="I790" i="42"/>
  <c r="I789" s="1"/>
  <c r="H790"/>
  <c r="G790"/>
  <c r="F790"/>
  <c r="F789" s="1"/>
  <c r="E790"/>
  <c r="E789" s="1"/>
  <c r="H789"/>
  <c r="G789"/>
  <c r="I790" i="43"/>
  <c r="H790"/>
  <c r="H789" s="1"/>
  <c r="G790"/>
  <c r="G789" s="1"/>
  <c r="F790"/>
  <c r="E790"/>
  <c r="I789"/>
  <c r="F789"/>
  <c r="E789"/>
  <c r="I790" i="44"/>
  <c r="I789" s="1"/>
  <c r="H790"/>
  <c r="G790"/>
  <c r="F790"/>
  <c r="F789" s="1"/>
  <c r="E790"/>
  <c r="E789" s="1"/>
  <c r="H789"/>
  <c r="G789"/>
  <c r="I790" i="46"/>
  <c r="H790"/>
  <c r="H789" s="1"/>
  <c r="G790"/>
  <c r="G789" s="1"/>
  <c r="F790"/>
  <c r="E790"/>
  <c r="I789"/>
  <c r="F789"/>
  <c r="E789"/>
  <c r="I790" i="47"/>
  <c r="H790"/>
  <c r="H789" s="1"/>
  <c r="G790"/>
  <c r="G789" s="1"/>
  <c r="F790"/>
  <c r="E790"/>
  <c r="I789"/>
  <c r="F789"/>
  <c r="E789"/>
  <c r="I790" i="9"/>
  <c r="H790"/>
  <c r="H789" s="1"/>
  <c r="G790"/>
  <c r="G789" s="1"/>
  <c r="F790"/>
  <c r="E790"/>
  <c r="I789"/>
  <c r="F789"/>
  <c r="E789"/>
  <c r="D790" i="11"/>
  <c r="D789" s="1"/>
  <c r="D790" i="12"/>
  <c r="D790" i="13"/>
  <c r="D790" i="14"/>
  <c r="D790" i="15"/>
  <c r="D789" s="1"/>
  <c r="D790" i="16"/>
  <c r="D790" i="1"/>
  <c r="D790" i="2"/>
  <c r="D790" i="3"/>
  <c r="D789" s="1"/>
  <c r="D790" i="4"/>
  <c r="D790" i="5"/>
  <c r="D790" i="6"/>
  <c r="D790" i="7"/>
  <c r="D789" s="1"/>
  <c r="D790" i="8"/>
  <c r="D790" i="17"/>
  <c r="D790" i="18"/>
  <c r="D790" i="19"/>
  <c r="D789" s="1"/>
  <c r="D790" i="20"/>
  <c r="D790" i="21"/>
  <c r="D790" i="22"/>
  <c r="D790" i="23"/>
  <c r="D789" s="1"/>
  <c r="D790" i="24"/>
  <c r="D790" i="26"/>
  <c r="D790" i="27"/>
  <c r="D790" i="28"/>
  <c r="D789" s="1"/>
  <c r="D790" i="29"/>
  <c r="D790" i="30"/>
  <c r="D790" i="31"/>
  <c r="D790" i="32"/>
  <c r="D789" s="1"/>
  <c r="D790" i="33"/>
  <c r="D790" i="34"/>
  <c r="D790" i="35"/>
  <c r="D790" i="37"/>
  <c r="D789" s="1"/>
  <c r="D790" i="36"/>
  <c r="D790" i="38"/>
  <c r="D790" i="39"/>
  <c r="D790" i="40"/>
  <c r="D789" s="1"/>
  <c r="D790" i="41"/>
  <c r="D790" i="42"/>
  <c r="D790" i="43"/>
  <c r="D790" i="44"/>
  <c r="D789" s="1"/>
  <c r="D790" i="46"/>
  <c r="D790" i="47"/>
  <c r="D790" i="9"/>
  <c r="D789" i="12"/>
  <c r="D789" i="13"/>
  <c r="D789" i="16"/>
  <c r="D789" i="1"/>
  <c r="D789" i="4"/>
  <c r="D789" i="5"/>
  <c r="D789" i="8"/>
  <c r="D789" i="17"/>
  <c r="D789" i="20"/>
  <c r="D789" i="21"/>
  <c r="D789" i="24"/>
  <c r="D789" i="26"/>
  <c r="D789" i="29"/>
  <c r="D789" i="30"/>
  <c r="D789" i="33"/>
  <c r="D789" i="34"/>
  <c r="D789" i="36"/>
  <c r="D789" i="38"/>
  <c r="D789" i="41"/>
  <c r="D789" i="42"/>
  <c r="D789" i="46"/>
  <c r="D789" i="9"/>
  <c r="I777" i="11"/>
  <c r="H777"/>
  <c r="G777"/>
  <c r="F777"/>
  <c r="E777"/>
  <c r="I777" i="12"/>
  <c r="H777"/>
  <c r="G777"/>
  <c r="G764" s="1"/>
  <c r="F777"/>
  <c r="E777"/>
  <c r="I777" i="13"/>
  <c r="H777"/>
  <c r="G777"/>
  <c r="F777"/>
  <c r="E777"/>
  <c r="I777" i="14"/>
  <c r="H777"/>
  <c r="G777"/>
  <c r="F777"/>
  <c r="E777"/>
  <c r="E764" s="1"/>
  <c r="I777" i="15"/>
  <c r="H777"/>
  <c r="G777"/>
  <c r="F777"/>
  <c r="E777"/>
  <c r="I777" i="16"/>
  <c r="H777"/>
  <c r="G777"/>
  <c r="G764" s="1"/>
  <c r="F777"/>
  <c r="E777"/>
  <c r="I777" i="1"/>
  <c r="H777"/>
  <c r="G777"/>
  <c r="F777"/>
  <c r="E777"/>
  <c r="I777" i="2"/>
  <c r="H777"/>
  <c r="G777"/>
  <c r="F777"/>
  <c r="E777"/>
  <c r="E764" s="1"/>
  <c r="I777" i="3"/>
  <c r="H777"/>
  <c r="G777"/>
  <c r="F777"/>
  <c r="E777"/>
  <c r="I777" i="4"/>
  <c r="H777"/>
  <c r="G777"/>
  <c r="G764" s="1"/>
  <c r="F777"/>
  <c r="E777"/>
  <c r="I777" i="5"/>
  <c r="H777"/>
  <c r="G777"/>
  <c r="F777"/>
  <c r="E777"/>
  <c r="I777" i="6"/>
  <c r="H777"/>
  <c r="G777"/>
  <c r="F777"/>
  <c r="E777"/>
  <c r="E764" s="1"/>
  <c r="I777" i="7"/>
  <c r="H777"/>
  <c r="G777"/>
  <c r="F777"/>
  <c r="E777"/>
  <c r="I777" i="8"/>
  <c r="H777"/>
  <c r="G777"/>
  <c r="G764" s="1"/>
  <c r="F777"/>
  <c r="E777"/>
  <c r="I777" i="17"/>
  <c r="H777"/>
  <c r="G777"/>
  <c r="F777"/>
  <c r="E777"/>
  <c r="I777" i="18"/>
  <c r="H777"/>
  <c r="G777"/>
  <c r="F777"/>
  <c r="E777"/>
  <c r="E764" s="1"/>
  <c r="I777" i="19"/>
  <c r="H777"/>
  <c r="G777"/>
  <c r="F777"/>
  <c r="E777"/>
  <c r="I777" i="20"/>
  <c r="H777"/>
  <c r="G777"/>
  <c r="G764" s="1"/>
  <c r="F777"/>
  <c r="E777"/>
  <c r="I777" i="21"/>
  <c r="H777"/>
  <c r="G777"/>
  <c r="F777"/>
  <c r="E777"/>
  <c r="I777" i="22"/>
  <c r="H777"/>
  <c r="G777"/>
  <c r="F777"/>
  <c r="E777"/>
  <c r="E764" s="1"/>
  <c r="I777" i="23"/>
  <c r="H777"/>
  <c r="G777"/>
  <c r="F777"/>
  <c r="E777"/>
  <c r="I777" i="24"/>
  <c r="H777"/>
  <c r="G777"/>
  <c r="G764" s="1"/>
  <c r="F777"/>
  <c r="E777"/>
  <c r="I777" i="26"/>
  <c r="H777"/>
  <c r="G777"/>
  <c r="F777"/>
  <c r="E777"/>
  <c r="I777" i="27"/>
  <c r="H777"/>
  <c r="G777"/>
  <c r="F777"/>
  <c r="E777"/>
  <c r="E764" s="1"/>
  <c r="I777" i="28"/>
  <c r="H777"/>
  <c r="G777"/>
  <c r="F777"/>
  <c r="E777"/>
  <c r="I777" i="29"/>
  <c r="H777"/>
  <c r="G777"/>
  <c r="G764" s="1"/>
  <c r="F777"/>
  <c r="E777"/>
  <c r="I777" i="30"/>
  <c r="H777"/>
  <c r="G777"/>
  <c r="F777"/>
  <c r="E777"/>
  <c r="I777" i="31"/>
  <c r="H777"/>
  <c r="G777"/>
  <c r="F777"/>
  <c r="E777"/>
  <c r="E764" s="1"/>
  <c r="I777" i="32"/>
  <c r="H777"/>
  <c r="G777"/>
  <c r="F777"/>
  <c r="E777"/>
  <c r="I777" i="33"/>
  <c r="H777"/>
  <c r="G777"/>
  <c r="G764" s="1"/>
  <c r="F777"/>
  <c r="E777"/>
  <c r="I777" i="34"/>
  <c r="H777"/>
  <c r="H764" s="1"/>
  <c r="G777"/>
  <c r="F777"/>
  <c r="E777"/>
  <c r="I777" i="35"/>
  <c r="I764" s="1"/>
  <c r="H777"/>
  <c r="G777"/>
  <c r="F777"/>
  <c r="E777"/>
  <c r="I777" i="37"/>
  <c r="H777"/>
  <c r="G777"/>
  <c r="F777"/>
  <c r="E777"/>
  <c r="I777" i="36"/>
  <c r="H777"/>
  <c r="G777"/>
  <c r="F777"/>
  <c r="E777"/>
  <c r="I777" i="38"/>
  <c r="H777"/>
  <c r="H764" s="1"/>
  <c r="G777"/>
  <c r="F777"/>
  <c r="E777"/>
  <c r="I777" i="39"/>
  <c r="I764" s="1"/>
  <c r="H777"/>
  <c r="G777"/>
  <c r="F777"/>
  <c r="E777"/>
  <c r="I777" i="40"/>
  <c r="H777"/>
  <c r="G777"/>
  <c r="F777"/>
  <c r="E777"/>
  <c r="I777" i="41"/>
  <c r="H777"/>
  <c r="G777"/>
  <c r="F777"/>
  <c r="E777"/>
  <c r="I777" i="42"/>
  <c r="H777"/>
  <c r="H764" s="1"/>
  <c r="G777"/>
  <c r="F777"/>
  <c r="E777"/>
  <c r="I777" i="43"/>
  <c r="I764" s="1"/>
  <c r="H777"/>
  <c r="G777"/>
  <c r="F777"/>
  <c r="E777"/>
  <c r="I777" i="44"/>
  <c r="H777"/>
  <c r="G777"/>
  <c r="F777"/>
  <c r="E777"/>
  <c r="I777" i="46"/>
  <c r="H777"/>
  <c r="G777"/>
  <c r="F777"/>
  <c r="E777"/>
  <c r="I777" i="47"/>
  <c r="I764" s="1"/>
  <c r="H777"/>
  <c r="G777"/>
  <c r="F777"/>
  <c r="E777"/>
  <c r="I777" i="9"/>
  <c r="H777"/>
  <c r="G777"/>
  <c r="F777"/>
  <c r="E777"/>
  <c r="D777" i="11"/>
  <c r="D777" i="12"/>
  <c r="D777" i="13"/>
  <c r="D777" i="14"/>
  <c r="D777" i="15"/>
  <c r="D777" i="16"/>
  <c r="D777" i="1"/>
  <c r="D777" i="2"/>
  <c r="D777" i="3"/>
  <c r="D777" i="4"/>
  <c r="D777" i="5"/>
  <c r="D777" i="6"/>
  <c r="D777" i="7"/>
  <c r="D777" i="8"/>
  <c r="D777" i="17"/>
  <c r="D777" i="18"/>
  <c r="D777" i="19"/>
  <c r="D777" i="20"/>
  <c r="D777" i="21"/>
  <c r="D777" i="22"/>
  <c r="D777" i="23"/>
  <c r="D777" i="24"/>
  <c r="D777" i="26"/>
  <c r="D777" i="27"/>
  <c r="D777" i="28"/>
  <c r="D777" i="29"/>
  <c r="D777" i="30"/>
  <c r="D777" i="31"/>
  <c r="D777" i="32"/>
  <c r="D777" i="33"/>
  <c r="D777" i="34"/>
  <c r="D777" i="35"/>
  <c r="D777" i="37"/>
  <c r="D777" i="36"/>
  <c r="D777" i="38"/>
  <c r="D777" i="39"/>
  <c r="D777" i="40"/>
  <c r="D777" i="41"/>
  <c r="D777" i="42"/>
  <c r="D777" i="43"/>
  <c r="D777" i="44"/>
  <c r="D777" i="46"/>
  <c r="D777" i="47"/>
  <c r="D777" i="9"/>
  <c r="I765" i="11"/>
  <c r="H765"/>
  <c r="H764" s="1"/>
  <c r="G765"/>
  <c r="F765"/>
  <c r="E765"/>
  <c r="I764"/>
  <c r="G764"/>
  <c r="E764"/>
  <c r="I765" i="12"/>
  <c r="H765"/>
  <c r="H764" s="1"/>
  <c r="G765"/>
  <c r="F765"/>
  <c r="F764" s="1"/>
  <c r="E765"/>
  <c r="I764"/>
  <c r="E764"/>
  <c r="I765" i="13"/>
  <c r="H765"/>
  <c r="H764" s="1"/>
  <c r="G765"/>
  <c r="F765"/>
  <c r="F764" s="1"/>
  <c r="E765"/>
  <c r="I764"/>
  <c r="G764"/>
  <c r="E764"/>
  <c r="I765" i="14"/>
  <c r="H765"/>
  <c r="H764" s="1"/>
  <c r="G765"/>
  <c r="F765"/>
  <c r="F764" s="1"/>
  <c r="E765"/>
  <c r="I764"/>
  <c r="G764"/>
  <c r="I765" i="15"/>
  <c r="H765"/>
  <c r="H764" s="1"/>
  <c r="G765"/>
  <c r="F765"/>
  <c r="E765"/>
  <c r="I764"/>
  <c r="G764"/>
  <c r="E764"/>
  <c r="I765" i="16"/>
  <c r="H765"/>
  <c r="H764" s="1"/>
  <c r="G765"/>
  <c r="F765"/>
  <c r="F764" s="1"/>
  <c r="E765"/>
  <c r="I764"/>
  <c r="E764"/>
  <c r="I765" i="1"/>
  <c r="H765"/>
  <c r="H764" s="1"/>
  <c r="G765"/>
  <c r="F765"/>
  <c r="F764" s="1"/>
  <c r="E765"/>
  <c r="I764"/>
  <c r="G764"/>
  <c r="E764"/>
  <c r="I765" i="2"/>
  <c r="H765"/>
  <c r="H764" s="1"/>
  <c r="G765"/>
  <c r="F765"/>
  <c r="F764" s="1"/>
  <c r="E765"/>
  <c r="I764"/>
  <c r="G764"/>
  <c r="I765" i="3"/>
  <c r="H765"/>
  <c r="H764" s="1"/>
  <c r="G765"/>
  <c r="F765"/>
  <c r="E765"/>
  <c r="I764"/>
  <c r="G764"/>
  <c r="E764"/>
  <c r="I765" i="4"/>
  <c r="H765"/>
  <c r="H764" s="1"/>
  <c r="G765"/>
  <c r="F765"/>
  <c r="F764" s="1"/>
  <c r="E765"/>
  <c r="I764"/>
  <c r="E764"/>
  <c r="I765" i="5"/>
  <c r="H765"/>
  <c r="H764" s="1"/>
  <c r="G765"/>
  <c r="F765"/>
  <c r="F764" s="1"/>
  <c r="E765"/>
  <c r="I764"/>
  <c r="G764"/>
  <c r="E764"/>
  <c r="I765" i="6"/>
  <c r="H765"/>
  <c r="H764" s="1"/>
  <c r="G765"/>
  <c r="F765"/>
  <c r="F764" s="1"/>
  <c r="E765"/>
  <c r="I764"/>
  <c r="G764"/>
  <c r="I765" i="7"/>
  <c r="H765"/>
  <c r="H764" s="1"/>
  <c r="G765"/>
  <c r="F765"/>
  <c r="E765"/>
  <c r="I764"/>
  <c r="G764"/>
  <c r="E764"/>
  <c r="I765" i="8"/>
  <c r="H765"/>
  <c r="H764" s="1"/>
  <c r="G765"/>
  <c r="F765"/>
  <c r="F764" s="1"/>
  <c r="E765"/>
  <c r="I764"/>
  <c r="E764"/>
  <c r="I765" i="17"/>
  <c r="H765"/>
  <c r="H764" s="1"/>
  <c r="G765"/>
  <c r="F765"/>
  <c r="F764" s="1"/>
  <c r="E765"/>
  <c r="I764"/>
  <c r="G764"/>
  <c r="E764"/>
  <c r="I765" i="18"/>
  <c r="H765"/>
  <c r="H764" s="1"/>
  <c r="G765"/>
  <c r="F765"/>
  <c r="F764" s="1"/>
  <c r="E765"/>
  <c r="I764"/>
  <c r="G764"/>
  <c r="I765" i="19"/>
  <c r="H765"/>
  <c r="H764" s="1"/>
  <c r="G765"/>
  <c r="F765"/>
  <c r="E765"/>
  <c r="I764"/>
  <c r="G764"/>
  <c r="E764"/>
  <c r="I765" i="20"/>
  <c r="H765"/>
  <c r="H764" s="1"/>
  <c r="G765"/>
  <c r="F765"/>
  <c r="F764" s="1"/>
  <c r="E765"/>
  <c r="I764"/>
  <c r="E764"/>
  <c r="I765" i="21"/>
  <c r="H765"/>
  <c r="H764" s="1"/>
  <c r="G765"/>
  <c r="F765"/>
  <c r="F764" s="1"/>
  <c r="E765"/>
  <c r="I764"/>
  <c r="G764"/>
  <c r="E764"/>
  <c r="I765" i="22"/>
  <c r="H765"/>
  <c r="H764" s="1"/>
  <c r="G765"/>
  <c r="F765"/>
  <c r="F764" s="1"/>
  <c r="E765"/>
  <c r="I764"/>
  <c r="G764"/>
  <c r="I765" i="23"/>
  <c r="H765"/>
  <c r="H764" s="1"/>
  <c r="G765"/>
  <c r="F765"/>
  <c r="E765"/>
  <c r="I764"/>
  <c r="G764"/>
  <c r="E764"/>
  <c r="I765" i="24"/>
  <c r="H765"/>
  <c r="H764" s="1"/>
  <c r="G765"/>
  <c r="F765"/>
  <c r="F764" s="1"/>
  <c r="E765"/>
  <c r="I764"/>
  <c r="E764"/>
  <c r="I765" i="26"/>
  <c r="H765"/>
  <c r="H764" s="1"/>
  <c r="G765"/>
  <c r="F765"/>
  <c r="F764" s="1"/>
  <c r="E765"/>
  <c r="I764"/>
  <c r="G764"/>
  <c r="E764"/>
  <c r="I765" i="27"/>
  <c r="H765"/>
  <c r="H764" s="1"/>
  <c r="G765"/>
  <c r="F765"/>
  <c r="F764" s="1"/>
  <c r="E765"/>
  <c r="I764"/>
  <c r="G764"/>
  <c r="I765" i="28"/>
  <c r="H765"/>
  <c r="H764" s="1"/>
  <c r="G765"/>
  <c r="F765"/>
  <c r="E765"/>
  <c r="I764"/>
  <c r="G764"/>
  <c r="E764"/>
  <c r="I765" i="29"/>
  <c r="H765"/>
  <c r="H764" s="1"/>
  <c r="G765"/>
  <c r="F765"/>
  <c r="F764" s="1"/>
  <c r="E765"/>
  <c r="I764"/>
  <c r="E764"/>
  <c r="I765" i="30"/>
  <c r="H765"/>
  <c r="H764" s="1"/>
  <c r="G765"/>
  <c r="F765"/>
  <c r="F764" s="1"/>
  <c r="E765"/>
  <c r="I764"/>
  <c r="G764"/>
  <c r="E764"/>
  <c r="I765" i="31"/>
  <c r="H765"/>
  <c r="H764" s="1"/>
  <c r="G765"/>
  <c r="F765"/>
  <c r="F764" s="1"/>
  <c r="E765"/>
  <c r="I764"/>
  <c r="G764"/>
  <c r="I765" i="32"/>
  <c r="H765"/>
  <c r="H764" s="1"/>
  <c r="G765"/>
  <c r="F765"/>
  <c r="E765"/>
  <c r="I764"/>
  <c r="G764"/>
  <c r="E764"/>
  <c r="I765" i="33"/>
  <c r="H765"/>
  <c r="H764" s="1"/>
  <c r="G765"/>
  <c r="F765"/>
  <c r="F764" s="1"/>
  <c r="E765"/>
  <c r="I764"/>
  <c r="E764"/>
  <c r="I765" i="34"/>
  <c r="H765"/>
  <c r="G765"/>
  <c r="F765"/>
  <c r="F764" s="1"/>
  <c r="E765"/>
  <c r="I764"/>
  <c r="G764"/>
  <c r="E764"/>
  <c r="I765" i="35"/>
  <c r="H765"/>
  <c r="H764" s="1"/>
  <c r="G765"/>
  <c r="F765"/>
  <c r="E765"/>
  <c r="G764"/>
  <c r="F764"/>
  <c r="E764"/>
  <c r="I765" i="37"/>
  <c r="H765"/>
  <c r="G765"/>
  <c r="F765"/>
  <c r="F764" s="1"/>
  <c r="E765"/>
  <c r="I764"/>
  <c r="H764"/>
  <c r="G764"/>
  <c r="E764"/>
  <c r="I765" i="36"/>
  <c r="H765"/>
  <c r="H764" s="1"/>
  <c r="G765"/>
  <c r="F765"/>
  <c r="E765"/>
  <c r="I764"/>
  <c r="G764"/>
  <c r="F764"/>
  <c r="E764"/>
  <c r="I765" i="38"/>
  <c r="H765"/>
  <c r="G765"/>
  <c r="F765"/>
  <c r="F764" s="1"/>
  <c r="E765"/>
  <c r="I764"/>
  <c r="G764"/>
  <c r="E764"/>
  <c r="I765" i="39"/>
  <c r="H765"/>
  <c r="H764" s="1"/>
  <c r="G765"/>
  <c r="F765"/>
  <c r="E765"/>
  <c r="G764"/>
  <c r="F764"/>
  <c r="E764"/>
  <c r="I765" i="40"/>
  <c r="H765"/>
  <c r="G765"/>
  <c r="F765"/>
  <c r="F764" s="1"/>
  <c r="E765"/>
  <c r="I764"/>
  <c r="H764"/>
  <c r="G764"/>
  <c r="E764"/>
  <c r="I765" i="41"/>
  <c r="H765"/>
  <c r="H764" s="1"/>
  <c r="G765"/>
  <c r="F765"/>
  <c r="E765"/>
  <c r="I764"/>
  <c r="G764"/>
  <c r="F764"/>
  <c r="E764"/>
  <c r="I765" i="42"/>
  <c r="H765"/>
  <c r="G765"/>
  <c r="F765"/>
  <c r="F764" s="1"/>
  <c r="E765"/>
  <c r="I764"/>
  <c r="G764"/>
  <c r="E764"/>
  <c r="I765" i="43"/>
  <c r="H765"/>
  <c r="H764" s="1"/>
  <c r="G765"/>
  <c r="F765"/>
  <c r="E765"/>
  <c r="G764"/>
  <c r="F764"/>
  <c r="E764"/>
  <c r="I765" i="44"/>
  <c r="H765"/>
  <c r="G765"/>
  <c r="F765"/>
  <c r="F764" s="1"/>
  <c r="E765"/>
  <c r="I764"/>
  <c r="H764"/>
  <c r="G764"/>
  <c r="E764"/>
  <c r="I765" i="46"/>
  <c r="H765"/>
  <c r="H764" s="1"/>
  <c r="G765"/>
  <c r="F765"/>
  <c r="E765"/>
  <c r="I764"/>
  <c r="G764"/>
  <c r="F764"/>
  <c r="E764"/>
  <c r="I765" i="47"/>
  <c r="H765"/>
  <c r="H764" s="1"/>
  <c r="G765"/>
  <c r="F765"/>
  <c r="E765"/>
  <c r="G764"/>
  <c r="F764"/>
  <c r="E764"/>
  <c r="I765" i="9"/>
  <c r="H765"/>
  <c r="H764" s="1"/>
  <c r="G765"/>
  <c r="F765"/>
  <c r="E765"/>
  <c r="I764"/>
  <c r="G764"/>
  <c r="F764"/>
  <c r="E764"/>
  <c r="D765" i="11"/>
  <c r="D765" i="12"/>
  <c r="D765" i="13"/>
  <c r="D765" i="14"/>
  <c r="D765" i="15"/>
  <c r="D765" i="16"/>
  <c r="D765" i="1"/>
  <c r="D765" i="2"/>
  <c r="D765" i="3"/>
  <c r="D765" i="4"/>
  <c r="D765" i="5"/>
  <c r="D765" i="6"/>
  <c r="D765" i="7"/>
  <c r="D765" i="8"/>
  <c r="D765" i="17"/>
  <c r="D765" i="18"/>
  <c r="D765" i="19"/>
  <c r="D765" i="20"/>
  <c r="D765" i="21"/>
  <c r="D765" i="22"/>
  <c r="D765" i="23"/>
  <c r="D765" i="24"/>
  <c r="D765" i="26"/>
  <c r="D765" i="27"/>
  <c r="D765" i="28"/>
  <c r="D765" i="29"/>
  <c r="D765" i="30"/>
  <c r="D765" i="31"/>
  <c r="D765" i="32"/>
  <c r="D765" i="33"/>
  <c r="D765" i="34"/>
  <c r="D765" i="35"/>
  <c r="D765" i="37"/>
  <c r="D765" i="36"/>
  <c r="D765" i="38"/>
  <c r="D765" i="39"/>
  <c r="D765" i="40"/>
  <c r="D765" i="41"/>
  <c r="D765" i="42"/>
  <c r="D765" i="43"/>
  <c r="D765" i="44"/>
  <c r="D765" i="46"/>
  <c r="D765" i="47"/>
  <c r="D765" i="9"/>
  <c r="D764" i="12"/>
  <c r="D764" i="13"/>
  <c r="D764" i="16"/>
  <c r="D764" i="1"/>
  <c r="D764" i="4"/>
  <c r="D764" i="5"/>
  <c r="D764" i="8"/>
  <c r="D764" i="17"/>
  <c r="D764" i="20"/>
  <c r="D764" i="21"/>
  <c r="D764" i="24"/>
  <c r="D764" i="26"/>
  <c r="D764" i="29"/>
  <c r="D764" i="30"/>
  <c r="D764" i="33"/>
  <c r="D764" i="34"/>
  <c r="D764" i="36"/>
  <c r="D764" i="38"/>
  <c r="D764" i="41"/>
  <c r="D764" i="42"/>
  <c r="D764" i="46"/>
  <c r="D764" i="9"/>
  <c r="I754" i="11"/>
  <c r="H754"/>
  <c r="G754"/>
  <c r="F754"/>
  <c r="E754"/>
  <c r="I754" i="12"/>
  <c r="H754"/>
  <c r="G754"/>
  <c r="F754"/>
  <c r="E754"/>
  <c r="I754" i="13"/>
  <c r="H754"/>
  <c r="G754"/>
  <c r="F754"/>
  <c r="E754"/>
  <c r="I754" i="14"/>
  <c r="I744" s="1"/>
  <c r="H754"/>
  <c r="G754"/>
  <c r="F754"/>
  <c r="E754"/>
  <c r="E744" s="1"/>
  <c r="I754" i="15"/>
  <c r="H754"/>
  <c r="G754"/>
  <c r="F754"/>
  <c r="E754"/>
  <c r="I754" i="16"/>
  <c r="H754"/>
  <c r="G754"/>
  <c r="F754"/>
  <c r="E754"/>
  <c r="I754" i="1"/>
  <c r="H754"/>
  <c r="G754"/>
  <c r="F754"/>
  <c r="E754"/>
  <c r="H754" i="2"/>
  <c r="G754"/>
  <c r="G923" s="1"/>
  <c r="F754"/>
  <c r="E754"/>
  <c r="I754" i="3"/>
  <c r="H754"/>
  <c r="G754"/>
  <c r="F754"/>
  <c r="E754"/>
  <c r="I754" i="4"/>
  <c r="H754"/>
  <c r="G754"/>
  <c r="F754"/>
  <c r="E754"/>
  <c r="I754" i="5"/>
  <c r="H754"/>
  <c r="G754"/>
  <c r="F754"/>
  <c r="E754"/>
  <c r="I754" i="6"/>
  <c r="I744" s="1"/>
  <c r="H754"/>
  <c r="G754"/>
  <c r="F754"/>
  <c r="E754"/>
  <c r="E744" s="1"/>
  <c r="I754" i="7"/>
  <c r="H754"/>
  <c r="G754"/>
  <c r="F754"/>
  <c r="E754"/>
  <c r="I754" i="8"/>
  <c r="H754"/>
  <c r="G754"/>
  <c r="F754"/>
  <c r="E754"/>
  <c r="I754" i="17"/>
  <c r="H754"/>
  <c r="G754"/>
  <c r="F754"/>
  <c r="E754"/>
  <c r="I754" i="18"/>
  <c r="I744" s="1"/>
  <c r="H754"/>
  <c r="G754"/>
  <c r="F754"/>
  <c r="E754"/>
  <c r="I754" i="19"/>
  <c r="H754"/>
  <c r="G754"/>
  <c r="F754"/>
  <c r="E754"/>
  <c r="I754" i="20"/>
  <c r="H754"/>
  <c r="G754"/>
  <c r="F754"/>
  <c r="E754"/>
  <c r="I754" i="21"/>
  <c r="H754"/>
  <c r="G754"/>
  <c r="F754"/>
  <c r="E754"/>
  <c r="I754" i="22"/>
  <c r="I744" s="1"/>
  <c r="H754"/>
  <c r="G754"/>
  <c r="F754"/>
  <c r="E754"/>
  <c r="E744" s="1"/>
  <c r="I754" i="23"/>
  <c r="H754"/>
  <c r="G754"/>
  <c r="F754"/>
  <c r="E754"/>
  <c r="I754" i="24"/>
  <c r="H754"/>
  <c r="G754"/>
  <c r="F754"/>
  <c r="E754"/>
  <c r="I754" i="26"/>
  <c r="H754"/>
  <c r="G754"/>
  <c r="F754"/>
  <c r="E754"/>
  <c r="I754" i="27"/>
  <c r="I744" s="1"/>
  <c r="H754"/>
  <c r="G754"/>
  <c r="F754"/>
  <c r="E754"/>
  <c r="E744" s="1"/>
  <c r="I754" i="28"/>
  <c r="H754"/>
  <c r="G754"/>
  <c r="F754"/>
  <c r="E754"/>
  <c r="I754" i="29"/>
  <c r="H754"/>
  <c r="G754"/>
  <c r="F754"/>
  <c r="E754"/>
  <c r="I754" i="30"/>
  <c r="H754"/>
  <c r="H744" s="1"/>
  <c r="G754"/>
  <c r="F754"/>
  <c r="E754"/>
  <c r="I754" i="31"/>
  <c r="I744" s="1"/>
  <c r="H754"/>
  <c r="G754"/>
  <c r="F754"/>
  <c r="E754"/>
  <c r="E744" s="1"/>
  <c r="I754" i="32"/>
  <c r="H754"/>
  <c r="G754"/>
  <c r="F754"/>
  <c r="E754"/>
  <c r="I754" i="33"/>
  <c r="H754"/>
  <c r="G754"/>
  <c r="G744" s="1"/>
  <c r="F754"/>
  <c r="E754"/>
  <c r="I754" i="34"/>
  <c r="H754"/>
  <c r="G754"/>
  <c r="F754"/>
  <c r="E754"/>
  <c r="I754" i="35"/>
  <c r="H754"/>
  <c r="G754"/>
  <c r="F754"/>
  <c r="E754"/>
  <c r="E744" s="1"/>
  <c r="I754" i="37"/>
  <c r="H754"/>
  <c r="G754"/>
  <c r="F754"/>
  <c r="E754"/>
  <c r="I754" i="36"/>
  <c r="H754"/>
  <c r="G754"/>
  <c r="G744" s="1"/>
  <c r="F754"/>
  <c r="E754"/>
  <c r="I754" i="38"/>
  <c r="H754"/>
  <c r="G754"/>
  <c r="F754"/>
  <c r="E754"/>
  <c r="I754" i="39"/>
  <c r="H754"/>
  <c r="G754"/>
  <c r="F754"/>
  <c r="E754"/>
  <c r="E744" s="1"/>
  <c r="I754" i="40"/>
  <c r="H754"/>
  <c r="G754"/>
  <c r="F754"/>
  <c r="E754"/>
  <c r="I754" i="41"/>
  <c r="H754"/>
  <c r="G754"/>
  <c r="G744" s="1"/>
  <c r="F754"/>
  <c r="E754"/>
  <c r="I754" i="42"/>
  <c r="H754"/>
  <c r="G754"/>
  <c r="F754"/>
  <c r="E754"/>
  <c r="I754" i="43"/>
  <c r="H754"/>
  <c r="G754"/>
  <c r="F754"/>
  <c r="E754"/>
  <c r="E744" s="1"/>
  <c r="I754" i="44"/>
  <c r="H754"/>
  <c r="G754"/>
  <c r="F754"/>
  <c r="E754"/>
  <c r="I754" i="46"/>
  <c r="H754"/>
  <c r="G754"/>
  <c r="G744" s="1"/>
  <c r="F754"/>
  <c r="E754"/>
  <c r="I754" i="47"/>
  <c r="H754"/>
  <c r="G754"/>
  <c r="F754"/>
  <c r="E754"/>
  <c r="E744" s="1"/>
  <c r="I754" i="9"/>
  <c r="H754"/>
  <c r="G754"/>
  <c r="G744" s="1"/>
  <c r="F754"/>
  <c r="E754"/>
  <c r="D754" i="11"/>
  <c r="D754" i="12"/>
  <c r="D754" i="13"/>
  <c r="D754" i="14"/>
  <c r="D754" i="15"/>
  <c r="D754" i="16"/>
  <c r="D754" i="1"/>
  <c r="D744" s="1"/>
  <c r="D754" i="2"/>
  <c r="D754" i="3"/>
  <c r="D754" i="4"/>
  <c r="D754" i="5"/>
  <c r="D754" i="6"/>
  <c r="D754" i="7"/>
  <c r="D754" i="8"/>
  <c r="D754" i="17"/>
  <c r="D744" s="1"/>
  <c r="D754" i="18"/>
  <c r="D754" i="19"/>
  <c r="D754" i="20"/>
  <c r="D754" i="21"/>
  <c r="D754" i="22"/>
  <c r="D754" i="23"/>
  <c r="D754" i="24"/>
  <c r="D754" i="26"/>
  <c r="D744" s="1"/>
  <c r="D754" i="27"/>
  <c r="D754" i="28"/>
  <c r="D754" i="29"/>
  <c r="D754" i="30"/>
  <c r="D754" i="31"/>
  <c r="D754" i="32"/>
  <c r="D754" i="33"/>
  <c r="D754" i="34"/>
  <c r="D744" s="1"/>
  <c r="D754" i="35"/>
  <c r="D754" i="37"/>
  <c r="D754" i="36"/>
  <c r="D754" i="38"/>
  <c r="D754" i="39"/>
  <c r="D754" i="40"/>
  <c r="D754" i="41"/>
  <c r="D754" i="42"/>
  <c r="D744" s="1"/>
  <c r="D754" i="43"/>
  <c r="D754" i="44"/>
  <c r="D754" i="46"/>
  <c r="D754" i="47"/>
  <c r="D754" i="9"/>
  <c r="I745" i="11"/>
  <c r="I744" s="1"/>
  <c r="H745"/>
  <c r="H744" s="1"/>
  <c r="G745"/>
  <c r="F745"/>
  <c r="F744" s="1"/>
  <c r="E745"/>
  <c r="E744" s="1"/>
  <c r="G744"/>
  <c r="I745" i="12"/>
  <c r="H745"/>
  <c r="H744" s="1"/>
  <c r="G745"/>
  <c r="F745"/>
  <c r="F744" s="1"/>
  <c r="E745"/>
  <c r="I744"/>
  <c r="E744"/>
  <c r="I745" i="13"/>
  <c r="I744" s="1"/>
  <c r="H745"/>
  <c r="G745"/>
  <c r="F745"/>
  <c r="F744" s="1"/>
  <c r="E745"/>
  <c r="E744" s="1"/>
  <c r="G744"/>
  <c r="I745" i="14"/>
  <c r="H745"/>
  <c r="H744" s="1"/>
  <c r="G745"/>
  <c r="G744" s="1"/>
  <c r="F745"/>
  <c r="F744" s="1"/>
  <c r="E745"/>
  <c r="I745" i="15"/>
  <c r="I744" s="1"/>
  <c r="H745"/>
  <c r="H744" s="1"/>
  <c r="G745"/>
  <c r="F745"/>
  <c r="E745"/>
  <c r="E744" s="1"/>
  <c r="G744"/>
  <c r="I745" i="16"/>
  <c r="H745"/>
  <c r="H744" s="1"/>
  <c r="G745"/>
  <c r="F745"/>
  <c r="F744" s="1"/>
  <c r="E745"/>
  <c r="I744"/>
  <c r="E744"/>
  <c r="I745" i="1"/>
  <c r="I744" s="1"/>
  <c r="H745"/>
  <c r="G745"/>
  <c r="F745"/>
  <c r="F744" s="1"/>
  <c r="E745"/>
  <c r="E744" s="1"/>
  <c r="G744"/>
  <c r="H745" i="2"/>
  <c r="H744" s="1"/>
  <c r="G745"/>
  <c r="G744" s="1"/>
  <c r="G42" s="1"/>
  <c r="F745"/>
  <c r="F744" s="1"/>
  <c r="E745"/>
  <c r="E744"/>
  <c r="I745" i="3"/>
  <c r="I744" s="1"/>
  <c r="H745"/>
  <c r="H744" s="1"/>
  <c r="G745"/>
  <c r="F745"/>
  <c r="F744" s="1"/>
  <c r="E745"/>
  <c r="E744" s="1"/>
  <c r="G744"/>
  <c r="I745" i="4"/>
  <c r="H745"/>
  <c r="H744" s="1"/>
  <c r="G745"/>
  <c r="F745"/>
  <c r="F744" s="1"/>
  <c r="E745"/>
  <c r="I744"/>
  <c r="E744"/>
  <c r="I745" i="5"/>
  <c r="I744" s="1"/>
  <c r="H745"/>
  <c r="G745"/>
  <c r="F745"/>
  <c r="F744" s="1"/>
  <c r="E745"/>
  <c r="E744" s="1"/>
  <c r="G744"/>
  <c r="I745" i="6"/>
  <c r="H745"/>
  <c r="H744" s="1"/>
  <c r="G745"/>
  <c r="G744" s="1"/>
  <c r="F745"/>
  <c r="F744" s="1"/>
  <c r="E745"/>
  <c r="I745" i="7"/>
  <c r="I744" s="1"/>
  <c r="H745"/>
  <c r="H744" s="1"/>
  <c r="G745"/>
  <c r="F745"/>
  <c r="E745"/>
  <c r="E744" s="1"/>
  <c r="G744"/>
  <c r="I745" i="8"/>
  <c r="H745"/>
  <c r="H744" s="1"/>
  <c r="G745"/>
  <c r="F745"/>
  <c r="F744" s="1"/>
  <c r="E745"/>
  <c r="I744"/>
  <c r="E744"/>
  <c r="I745" i="17"/>
  <c r="I744" s="1"/>
  <c r="H745"/>
  <c r="G745"/>
  <c r="F745"/>
  <c r="F744" s="1"/>
  <c r="E745"/>
  <c r="E744" s="1"/>
  <c r="G744"/>
  <c r="I745" i="18"/>
  <c r="H745"/>
  <c r="H744" s="1"/>
  <c r="G745"/>
  <c r="G744" s="1"/>
  <c r="F745"/>
  <c r="F744" s="1"/>
  <c r="E745"/>
  <c r="E744"/>
  <c r="I745" i="19"/>
  <c r="I744" s="1"/>
  <c r="H745"/>
  <c r="H744" s="1"/>
  <c r="G745"/>
  <c r="F745"/>
  <c r="F744" s="1"/>
  <c r="E745"/>
  <c r="E744" s="1"/>
  <c r="G744"/>
  <c r="I745" i="20"/>
  <c r="H745"/>
  <c r="H744" s="1"/>
  <c r="G745"/>
  <c r="F745"/>
  <c r="F744" s="1"/>
  <c r="E745"/>
  <c r="I744"/>
  <c r="E744"/>
  <c r="I745" i="21"/>
  <c r="I744" s="1"/>
  <c r="H745"/>
  <c r="G745"/>
  <c r="F745"/>
  <c r="F744" s="1"/>
  <c r="E745"/>
  <c r="E744" s="1"/>
  <c r="G744"/>
  <c r="I745" i="22"/>
  <c r="H745"/>
  <c r="H744" s="1"/>
  <c r="G745"/>
  <c r="G744" s="1"/>
  <c r="F745"/>
  <c r="E745"/>
  <c r="F744"/>
  <c r="I745" i="23"/>
  <c r="I744" s="1"/>
  <c r="H745"/>
  <c r="G745"/>
  <c r="F745"/>
  <c r="E745"/>
  <c r="E744" s="1"/>
  <c r="H744"/>
  <c r="G744"/>
  <c r="I745" i="24"/>
  <c r="H745"/>
  <c r="H744" s="1"/>
  <c r="G745"/>
  <c r="F745"/>
  <c r="E745"/>
  <c r="I744"/>
  <c r="F744"/>
  <c r="E744"/>
  <c r="I745" i="26"/>
  <c r="I744" s="1"/>
  <c r="H745"/>
  <c r="G745"/>
  <c r="F745"/>
  <c r="F744" s="1"/>
  <c r="E745"/>
  <c r="E744" s="1"/>
  <c r="H744"/>
  <c r="G744"/>
  <c r="I745" i="27"/>
  <c r="H745"/>
  <c r="H744" s="1"/>
  <c r="G745"/>
  <c r="G744" s="1"/>
  <c r="F745"/>
  <c r="E745"/>
  <c r="F744"/>
  <c r="I745" i="28"/>
  <c r="I744" s="1"/>
  <c r="H745"/>
  <c r="G745"/>
  <c r="F745"/>
  <c r="E745"/>
  <c r="E744" s="1"/>
  <c r="H744"/>
  <c r="G744"/>
  <c r="I745" i="29"/>
  <c r="H745"/>
  <c r="H744" s="1"/>
  <c r="G745"/>
  <c r="F745"/>
  <c r="E745"/>
  <c r="I744"/>
  <c r="F744"/>
  <c r="E744"/>
  <c r="I745" i="30"/>
  <c r="I744" s="1"/>
  <c r="H745"/>
  <c r="G745"/>
  <c r="F745"/>
  <c r="F744" s="1"/>
  <c r="E745"/>
  <c r="E744" s="1"/>
  <c r="G744"/>
  <c r="I745" i="31"/>
  <c r="H745"/>
  <c r="H744" s="1"/>
  <c r="G745"/>
  <c r="G744" s="1"/>
  <c r="F745"/>
  <c r="E745"/>
  <c r="F744"/>
  <c r="I745" i="32"/>
  <c r="H745"/>
  <c r="G745"/>
  <c r="F745"/>
  <c r="E745"/>
  <c r="I744"/>
  <c r="H744"/>
  <c r="G744"/>
  <c r="E744"/>
  <c r="I745" i="33"/>
  <c r="H745"/>
  <c r="H744" s="1"/>
  <c r="G745"/>
  <c r="F745"/>
  <c r="E745"/>
  <c r="I744"/>
  <c r="F744"/>
  <c r="E744"/>
  <c r="I745" i="34"/>
  <c r="H745"/>
  <c r="G745"/>
  <c r="F745"/>
  <c r="F744" s="1"/>
  <c r="E745"/>
  <c r="I744"/>
  <c r="H744"/>
  <c r="G744"/>
  <c r="E744"/>
  <c r="I745" i="35"/>
  <c r="H745"/>
  <c r="H744" s="1"/>
  <c r="G745"/>
  <c r="F745"/>
  <c r="E745"/>
  <c r="I744"/>
  <c r="G744"/>
  <c r="F744"/>
  <c r="I745" i="37"/>
  <c r="H745"/>
  <c r="G745"/>
  <c r="F745"/>
  <c r="E745"/>
  <c r="I744"/>
  <c r="H744"/>
  <c r="G744"/>
  <c r="E744"/>
  <c r="I745" i="36"/>
  <c r="H745"/>
  <c r="H744" s="1"/>
  <c r="G745"/>
  <c r="F745"/>
  <c r="E745"/>
  <c r="I744"/>
  <c r="F744"/>
  <c r="E744"/>
  <c r="I745" i="38"/>
  <c r="H745"/>
  <c r="G745"/>
  <c r="F745"/>
  <c r="F744" s="1"/>
  <c r="E745"/>
  <c r="I744"/>
  <c r="H744"/>
  <c r="G744"/>
  <c r="E744"/>
  <c r="I745" i="39"/>
  <c r="H745"/>
  <c r="H744" s="1"/>
  <c r="G745"/>
  <c r="F745"/>
  <c r="E745"/>
  <c r="I744"/>
  <c r="G744"/>
  <c r="F744"/>
  <c r="I745" i="40"/>
  <c r="H745"/>
  <c r="G745"/>
  <c r="F745"/>
  <c r="E745"/>
  <c r="I744"/>
  <c r="H744"/>
  <c r="G744"/>
  <c r="E744"/>
  <c r="I745" i="41"/>
  <c r="H745"/>
  <c r="H744" s="1"/>
  <c r="G745"/>
  <c r="F745"/>
  <c r="E745"/>
  <c r="I744"/>
  <c r="F744"/>
  <c r="E744"/>
  <c r="I745" i="42"/>
  <c r="H745"/>
  <c r="G745"/>
  <c r="F745"/>
  <c r="F744" s="1"/>
  <c r="E745"/>
  <c r="I744"/>
  <c r="H744"/>
  <c r="G744"/>
  <c r="E744"/>
  <c r="I745" i="43"/>
  <c r="H745"/>
  <c r="H744" s="1"/>
  <c r="G745"/>
  <c r="F745"/>
  <c r="E745"/>
  <c r="I744"/>
  <c r="G744"/>
  <c r="F744"/>
  <c r="I745" i="44"/>
  <c r="H745"/>
  <c r="G745"/>
  <c r="F745"/>
  <c r="E745"/>
  <c r="I744"/>
  <c r="H744"/>
  <c r="G744"/>
  <c r="E744"/>
  <c r="I745" i="46"/>
  <c r="H745"/>
  <c r="H744" s="1"/>
  <c r="G745"/>
  <c r="F745"/>
  <c r="E745"/>
  <c r="I744"/>
  <c r="F744"/>
  <c r="E744"/>
  <c r="I745" i="47"/>
  <c r="H745"/>
  <c r="H744" s="1"/>
  <c r="G745"/>
  <c r="F745"/>
  <c r="E745"/>
  <c r="I744"/>
  <c r="G744"/>
  <c r="F744"/>
  <c r="I745" i="9"/>
  <c r="H745"/>
  <c r="H744" s="1"/>
  <c r="G745"/>
  <c r="F745"/>
  <c r="E745"/>
  <c r="I744"/>
  <c r="F744"/>
  <c r="E744"/>
  <c r="D745" i="11"/>
  <c r="D744" s="1"/>
  <c r="D745" i="12"/>
  <c r="D745" i="13"/>
  <c r="D745" i="14"/>
  <c r="D745" i="15"/>
  <c r="D744" s="1"/>
  <c r="D745" i="16"/>
  <c r="D745" i="1"/>
  <c r="D745" i="2"/>
  <c r="D745" i="3"/>
  <c r="D744" s="1"/>
  <c r="D745" i="4"/>
  <c r="D745" i="5"/>
  <c r="D745" i="6"/>
  <c r="D745" i="7"/>
  <c r="D744" s="1"/>
  <c r="D745" i="8"/>
  <c r="D745" i="17"/>
  <c r="D745" i="18"/>
  <c r="D745" i="19"/>
  <c r="D744" s="1"/>
  <c r="D745" i="20"/>
  <c r="D745" i="21"/>
  <c r="D745" i="22"/>
  <c r="D745" i="23"/>
  <c r="D744" s="1"/>
  <c r="D745" i="24"/>
  <c r="D745" i="26"/>
  <c r="D745" i="27"/>
  <c r="D745" i="28"/>
  <c r="D744" s="1"/>
  <c r="D745" i="29"/>
  <c r="D745" i="30"/>
  <c r="D745" i="31"/>
  <c r="D745" i="32"/>
  <c r="D744" s="1"/>
  <c r="D745" i="33"/>
  <c r="D745" i="34"/>
  <c r="D745" i="35"/>
  <c r="D745" i="37"/>
  <c r="D744" s="1"/>
  <c r="D745" i="36"/>
  <c r="D745" i="38"/>
  <c r="D745" i="39"/>
  <c r="D745" i="40"/>
  <c r="D744" s="1"/>
  <c r="D745" i="41"/>
  <c r="D745" i="42"/>
  <c r="D745" i="43"/>
  <c r="D745" i="44"/>
  <c r="D744" s="1"/>
  <c r="D745" i="46"/>
  <c r="D745" i="47"/>
  <c r="D745" i="9"/>
  <c r="D744" i="12"/>
  <c r="D744" i="13"/>
  <c r="D744" i="16"/>
  <c r="D744" i="4"/>
  <c r="D744" i="5"/>
  <c r="D744" i="8"/>
  <c r="D744" i="20"/>
  <c r="D744" i="21"/>
  <c r="D744" i="24"/>
  <c r="D744" i="29"/>
  <c r="D744" i="30"/>
  <c r="D744" i="33"/>
  <c r="D744" i="36"/>
  <c r="D744" i="38"/>
  <c r="D744" i="41"/>
  <c r="D744" i="46"/>
  <c r="D744" i="9"/>
  <c r="I734" i="11"/>
  <c r="H734"/>
  <c r="G734"/>
  <c r="F734"/>
  <c r="E734"/>
  <c r="I734" i="12"/>
  <c r="H734"/>
  <c r="G734"/>
  <c r="G724" s="1"/>
  <c r="F734"/>
  <c r="E734"/>
  <c r="I734" i="13"/>
  <c r="H734"/>
  <c r="G734"/>
  <c r="F734"/>
  <c r="E734"/>
  <c r="I734" i="14"/>
  <c r="I724" s="1"/>
  <c r="H734"/>
  <c r="G734"/>
  <c r="F734"/>
  <c r="E734"/>
  <c r="I734" i="15"/>
  <c r="H734"/>
  <c r="G734"/>
  <c r="F734"/>
  <c r="E734"/>
  <c r="I734" i="16"/>
  <c r="H734"/>
  <c r="G734"/>
  <c r="G724" s="1"/>
  <c r="F734"/>
  <c r="E734"/>
  <c r="I734" i="1"/>
  <c r="H734"/>
  <c r="G734"/>
  <c r="F734"/>
  <c r="E734"/>
  <c r="I734" i="2"/>
  <c r="I724" s="1"/>
  <c r="H734"/>
  <c r="G734"/>
  <c r="F734"/>
  <c r="E734"/>
  <c r="I734" i="3"/>
  <c r="H734"/>
  <c r="G734"/>
  <c r="F734"/>
  <c r="E734"/>
  <c r="I734" i="4"/>
  <c r="H734"/>
  <c r="G734"/>
  <c r="G724" s="1"/>
  <c r="F734"/>
  <c r="E734"/>
  <c r="I734" i="5"/>
  <c r="H734"/>
  <c r="G734"/>
  <c r="F734"/>
  <c r="E734"/>
  <c r="I734" i="6"/>
  <c r="I724" s="1"/>
  <c r="H734"/>
  <c r="G734"/>
  <c r="F734"/>
  <c r="E734"/>
  <c r="I734" i="7"/>
  <c r="H734"/>
  <c r="G734"/>
  <c r="F734"/>
  <c r="E734"/>
  <c r="I734" i="8"/>
  <c r="H734"/>
  <c r="G734"/>
  <c r="G724" s="1"/>
  <c r="F734"/>
  <c r="E734"/>
  <c r="I734" i="17"/>
  <c r="H734"/>
  <c r="G734"/>
  <c r="F734"/>
  <c r="E734"/>
  <c r="I734" i="18"/>
  <c r="I724" s="1"/>
  <c r="H734"/>
  <c r="G734"/>
  <c r="F734"/>
  <c r="E734"/>
  <c r="I734" i="19"/>
  <c r="H734"/>
  <c r="G734"/>
  <c r="F734"/>
  <c r="E734"/>
  <c r="I734" i="20"/>
  <c r="H734"/>
  <c r="G734"/>
  <c r="G724" s="1"/>
  <c r="F734"/>
  <c r="E734"/>
  <c r="I734" i="21"/>
  <c r="H734"/>
  <c r="G734"/>
  <c r="F734"/>
  <c r="E734"/>
  <c r="I734" i="22"/>
  <c r="I724" s="1"/>
  <c r="H734"/>
  <c r="G734"/>
  <c r="F734"/>
  <c r="E734"/>
  <c r="I734" i="23"/>
  <c r="H734"/>
  <c r="G734"/>
  <c r="F734"/>
  <c r="E734"/>
  <c r="I734" i="24"/>
  <c r="H734"/>
  <c r="G734"/>
  <c r="G724" s="1"/>
  <c r="F734"/>
  <c r="E734"/>
  <c r="I734" i="26"/>
  <c r="H734"/>
  <c r="G734"/>
  <c r="F734"/>
  <c r="E734"/>
  <c r="I734" i="27"/>
  <c r="I724" s="1"/>
  <c r="H734"/>
  <c r="G734"/>
  <c r="F734"/>
  <c r="E734"/>
  <c r="I734" i="28"/>
  <c r="H734"/>
  <c r="G734"/>
  <c r="F734"/>
  <c r="E734"/>
  <c r="I734" i="29"/>
  <c r="H734"/>
  <c r="G734"/>
  <c r="G724" s="1"/>
  <c r="F734"/>
  <c r="E734"/>
  <c r="I734" i="30"/>
  <c r="H734"/>
  <c r="G734"/>
  <c r="F734"/>
  <c r="E734"/>
  <c r="I734" i="31"/>
  <c r="I724" s="1"/>
  <c r="H734"/>
  <c r="G734"/>
  <c r="F734"/>
  <c r="E734"/>
  <c r="I734" i="32"/>
  <c r="H734"/>
  <c r="G734"/>
  <c r="F734"/>
  <c r="E734"/>
  <c r="I734" i="33"/>
  <c r="H734"/>
  <c r="G734"/>
  <c r="G724" s="1"/>
  <c r="F734"/>
  <c r="E734"/>
  <c r="I734" i="34"/>
  <c r="H734"/>
  <c r="G734"/>
  <c r="F734"/>
  <c r="E734"/>
  <c r="I734" i="35"/>
  <c r="I724" s="1"/>
  <c r="H734"/>
  <c r="G734"/>
  <c r="F734"/>
  <c r="E734"/>
  <c r="I734" i="37"/>
  <c r="H734"/>
  <c r="G734"/>
  <c r="F734"/>
  <c r="E734"/>
  <c r="I734" i="36"/>
  <c r="H734"/>
  <c r="G734"/>
  <c r="G724" s="1"/>
  <c r="F734"/>
  <c r="E734"/>
  <c r="I734" i="38"/>
  <c r="H734"/>
  <c r="G734"/>
  <c r="F734"/>
  <c r="E734"/>
  <c r="I734" i="39"/>
  <c r="I724" s="1"/>
  <c r="H734"/>
  <c r="G734"/>
  <c r="F734"/>
  <c r="E734"/>
  <c r="I734" i="40"/>
  <c r="H734"/>
  <c r="G734"/>
  <c r="F734"/>
  <c r="E734"/>
  <c r="I734" i="41"/>
  <c r="H734"/>
  <c r="G734"/>
  <c r="G724" s="1"/>
  <c r="F734"/>
  <c r="E734"/>
  <c r="I734" i="42"/>
  <c r="H734"/>
  <c r="G734"/>
  <c r="F734"/>
  <c r="E734"/>
  <c r="I734" i="43"/>
  <c r="I724" s="1"/>
  <c r="H734"/>
  <c r="G734"/>
  <c r="F734"/>
  <c r="E734"/>
  <c r="I734" i="44"/>
  <c r="H734"/>
  <c r="G734"/>
  <c r="F734"/>
  <c r="E734"/>
  <c r="I734" i="46"/>
  <c r="H734"/>
  <c r="G734"/>
  <c r="G724" s="1"/>
  <c r="F734"/>
  <c r="E734"/>
  <c r="I734" i="47"/>
  <c r="I724" s="1"/>
  <c r="H734"/>
  <c r="G734"/>
  <c r="F734"/>
  <c r="E734"/>
  <c r="I734" i="9"/>
  <c r="H734"/>
  <c r="G734"/>
  <c r="F734"/>
  <c r="E734"/>
  <c r="D734" i="11"/>
  <c r="D724" s="1"/>
  <c r="D734" i="12"/>
  <c r="D734" i="13"/>
  <c r="D734" i="14"/>
  <c r="D724" s="1"/>
  <c r="D734" i="15"/>
  <c r="D724" s="1"/>
  <c r="D734" i="16"/>
  <c r="D734" i="1"/>
  <c r="D734" i="2"/>
  <c r="D734" i="3"/>
  <c r="D734" i="4"/>
  <c r="D734" i="5"/>
  <c r="D734" i="6"/>
  <c r="D724" s="1"/>
  <c r="D734" i="7"/>
  <c r="D734" i="8"/>
  <c r="D734" i="17"/>
  <c r="D734" i="18"/>
  <c r="D724" s="1"/>
  <c r="D734" i="19"/>
  <c r="D724" s="1"/>
  <c r="D734" i="20"/>
  <c r="D734" i="21"/>
  <c r="D734" i="22"/>
  <c r="D724" s="1"/>
  <c r="D734" i="23"/>
  <c r="D724" s="1"/>
  <c r="D734" i="24"/>
  <c r="D734" i="26"/>
  <c r="D734" i="27"/>
  <c r="D734" i="28"/>
  <c r="D734" i="29"/>
  <c r="D734" i="30"/>
  <c r="D734" i="31"/>
  <c r="D724" s="1"/>
  <c r="D734" i="32"/>
  <c r="D734" i="33"/>
  <c r="D734" i="34"/>
  <c r="D734" i="35"/>
  <c r="D724" s="1"/>
  <c r="D734" i="37"/>
  <c r="D724" s="1"/>
  <c r="D734" i="36"/>
  <c r="D734" i="38"/>
  <c r="D734" i="39"/>
  <c r="D724" s="1"/>
  <c r="D734" i="40"/>
  <c r="D724" s="1"/>
  <c r="D734" i="41"/>
  <c r="D734" i="42"/>
  <c r="D734" i="43"/>
  <c r="D734" i="44"/>
  <c r="D734" i="46"/>
  <c r="D734" i="47"/>
  <c r="D724" s="1"/>
  <c r="D734" i="9"/>
  <c r="I725" i="11"/>
  <c r="H725"/>
  <c r="H724" s="1"/>
  <c r="G725"/>
  <c r="F725"/>
  <c r="F724" s="1"/>
  <c r="E725"/>
  <c r="I724"/>
  <c r="G724"/>
  <c r="E724"/>
  <c r="I725" i="12"/>
  <c r="H725"/>
  <c r="H724" s="1"/>
  <c r="G725"/>
  <c r="F725"/>
  <c r="F724" s="1"/>
  <c r="E725"/>
  <c r="I724"/>
  <c r="E724"/>
  <c r="I725" i="13"/>
  <c r="H725"/>
  <c r="G725"/>
  <c r="F725"/>
  <c r="F724" s="1"/>
  <c r="E725"/>
  <c r="I724"/>
  <c r="G724"/>
  <c r="E724"/>
  <c r="I725" i="14"/>
  <c r="H725"/>
  <c r="H724" s="1"/>
  <c r="G725"/>
  <c r="F725"/>
  <c r="F724" s="1"/>
  <c r="E725"/>
  <c r="G724"/>
  <c r="E724"/>
  <c r="I725" i="15"/>
  <c r="H725"/>
  <c r="H724" s="1"/>
  <c r="G725"/>
  <c r="F725"/>
  <c r="F724" s="1"/>
  <c r="E725"/>
  <c r="I724"/>
  <c r="G724"/>
  <c r="E724"/>
  <c r="I725" i="16"/>
  <c r="H725"/>
  <c r="H724" s="1"/>
  <c r="G725"/>
  <c r="F725"/>
  <c r="F724" s="1"/>
  <c r="E725"/>
  <c r="I724"/>
  <c r="E724"/>
  <c r="I725" i="1"/>
  <c r="H725"/>
  <c r="G725"/>
  <c r="F725"/>
  <c r="F724" s="1"/>
  <c r="E725"/>
  <c r="I724"/>
  <c r="G724"/>
  <c r="E724"/>
  <c r="I725" i="2"/>
  <c r="H725"/>
  <c r="H724" s="1"/>
  <c r="G725"/>
  <c r="F725"/>
  <c r="F724" s="1"/>
  <c r="E725"/>
  <c r="G724"/>
  <c r="E724"/>
  <c r="I725" i="3"/>
  <c r="H725"/>
  <c r="H724" s="1"/>
  <c r="G725"/>
  <c r="F725"/>
  <c r="F724" s="1"/>
  <c r="E725"/>
  <c r="I724"/>
  <c r="G724"/>
  <c r="E724"/>
  <c r="I725" i="4"/>
  <c r="H725"/>
  <c r="H724" s="1"/>
  <c r="G725"/>
  <c r="F725"/>
  <c r="F724" s="1"/>
  <c r="E725"/>
  <c r="I724"/>
  <c r="E724"/>
  <c r="I725" i="5"/>
  <c r="H725"/>
  <c r="G725"/>
  <c r="F725"/>
  <c r="F724" s="1"/>
  <c r="E725"/>
  <c r="I724"/>
  <c r="G724"/>
  <c r="E724"/>
  <c r="I725" i="6"/>
  <c r="H725"/>
  <c r="H724" s="1"/>
  <c r="G725"/>
  <c r="F725"/>
  <c r="F724" s="1"/>
  <c r="E725"/>
  <c r="G724"/>
  <c r="E724"/>
  <c r="I725" i="7"/>
  <c r="H725"/>
  <c r="H724" s="1"/>
  <c r="G725"/>
  <c r="F725"/>
  <c r="F724" s="1"/>
  <c r="E725"/>
  <c r="I724"/>
  <c r="G724"/>
  <c r="E724"/>
  <c r="I725" i="8"/>
  <c r="H725"/>
  <c r="H724" s="1"/>
  <c r="G725"/>
  <c r="F725"/>
  <c r="F724" s="1"/>
  <c r="E725"/>
  <c r="I724"/>
  <c r="E724"/>
  <c r="I725" i="17"/>
  <c r="H725"/>
  <c r="G725"/>
  <c r="F725"/>
  <c r="F724" s="1"/>
  <c r="E725"/>
  <c r="I724"/>
  <c r="G724"/>
  <c r="E724"/>
  <c r="I725" i="18"/>
  <c r="H725"/>
  <c r="H724" s="1"/>
  <c r="G725"/>
  <c r="F725"/>
  <c r="F724" s="1"/>
  <c r="E725"/>
  <c r="G724"/>
  <c r="E724"/>
  <c r="I725" i="19"/>
  <c r="H725"/>
  <c r="H724" s="1"/>
  <c r="G725"/>
  <c r="F725"/>
  <c r="F724" s="1"/>
  <c r="E725"/>
  <c r="I724"/>
  <c r="G724"/>
  <c r="E724"/>
  <c r="I725" i="20"/>
  <c r="H725"/>
  <c r="H724" s="1"/>
  <c r="G725"/>
  <c r="F725"/>
  <c r="F724" s="1"/>
  <c r="E725"/>
  <c r="I724"/>
  <c r="E724"/>
  <c r="I725" i="21"/>
  <c r="H725"/>
  <c r="G725"/>
  <c r="F725"/>
  <c r="F724" s="1"/>
  <c r="E725"/>
  <c r="I724"/>
  <c r="G724"/>
  <c r="E724"/>
  <c r="I725" i="22"/>
  <c r="H725"/>
  <c r="H724" s="1"/>
  <c r="G725"/>
  <c r="F725"/>
  <c r="F724" s="1"/>
  <c r="E725"/>
  <c r="G724"/>
  <c r="E724"/>
  <c r="I725" i="23"/>
  <c r="H725"/>
  <c r="H724" s="1"/>
  <c r="G725"/>
  <c r="F725"/>
  <c r="F724" s="1"/>
  <c r="E725"/>
  <c r="I724"/>
  <c r="G724"/>
  <c r="E724"/>
  <c r="I725" i="24"/>
  <c r="H725"/>
  <c r="H724" s="1"/>
  <c r="G725"/>
  <c r="F725"/>
  <c r="F724" s="1"/>
  <c r="E725"/>
  <c r="I724"/>
  <c r="E724"/>
  <c r="I725" i="26"/>
  <c r="H725"/>
  <c r="G725"/>
  <c r="F725"/>
  <c r="F724" s="1"/>
  <c r="E725"/>
  <c r="I724"/>
  <c r="G724"/>
  <c r="E724"/>
  <c r="I725" i="27"/>
  <c r="H725"/>
  <c r="H724" s="1"/>
  <c r="G725"/>
  <c r="F725"/>
  <c r="F724" s="1"/>
  <c r="E725"/>
  <c r="G724"/>
  <c r="E724"/>
  <c r="I725" i="28"/>
  <c r="H725"/>
  <c r="H724" s="1"/>
  <c r="G725"/>
  <c r="F725"/>
  <c r="F724" s="1"/>
  <c r="E725"/>
  <c r="I724"/>
  <c r="G724"/>
  <c r="E724"/>
  <c r="I725" i="29"/>
  <c r="H725"/>
  <c r="H724" s="1"/>
  <c r="G725"/>
  <c r="F725"/>
  <c r="F724" s="1"/>
  <c r="E725"/>
  <c r="I724"/>
  <c r="E724"/>
  <c r="I725" i="30"/>
  <c r="H725"/>
  <c r="G725"/>
  <c r="F725"/>
  <c r="F724" s="1"/>
  <c r="E725"/>
  <c r="I724"/>
  <c r="G724"/>
  <c r="E724"/>
  <c r="I725" i="31"/>
  <c r="H725"/>
  <c r="H724" s="1"/>
  <c r="G725"/>
  <c r="F725"/>
  <c r="F724" s="1"/>
  <c r="E725"/>
  <c r="G724"/>
  <c r="E724"/>
  <c r="I725" i="32"/>
  <c r="H725"/>
  <c r="H724" s="1"/>
  <c r="G725"/>
  <c r="F725"/>
  <c r="F724" s="1"/>
  <c r="E725"/>
  <c r="I724"/>
  <c r="G724"/>
  <c r="E724"/>
  <c r="I725" i="33"/>
  <c r="H725"/>
  <c r="H724" s="1"/>
  <c r="G725"/>
  <c r="F725"/>
  <c r="F724" s="1"/>
  <c r="E725"/>
  <c r="I724"/>
  <c r="E724"/>
  <c r="I725" i="34"/>
  <c r="H725"/>
  <c r="G725"/>
  <c r="F725"/>
  <c r="F724" s="1"/>
  <c r="E725"/>
  <c r="I724"/>
  <c r="G724"/>
  <c r="E724"/>
  <c r="I725" i="35"/>
  <c r="H725"/>
  <c r="H724" s="1"/>
  <c r="G725"/>
  <c r="F725"/>
  <c r="F724" s="1"/>
  <c r="E725"/>
  <c r="G724"/>
  <c r="E724"/>
  <c r="I725" i="37"/>
  <c r="H725"/>
  <c r="H724" s="1"/>
  <c r="G725"/>
  <c r="F725"/>
  <c r="F724" s="1"/>
  <c r="E725"/>
  <c r="I724"/>
  <c r="G724"/>
  <c r="E724"/>
  <c r="I725" i="36"/>
  <c r="H725"/>
  <c r="H724" s="1"/>
  <c r="G725"/>
  <c r="F725"/>
  <c r="F724" s="1"/>
  <c r="E725"/>
  <c r="I724"/>
  <c r="E724"/>
  <c r="I725" i="38"/>
  <c r="H725"/>
  <c r="G725"/>
  <c r="F725"/>
  <c r="F724" s="1"/>
  <c r="E725"/>
  <c r="I724"/>
  <c r="G724"/>
  <c r="E724"/>
  <c r="I725" i="39"/>
  <c r="H725"/>
  <c r="H724" s="1"/>
  <c r="G725"/>
  <c r="F725"/>
  <c r="F724" s="1"/>
  <c r="E725"/>
  <c r="G724"/>
  <c r="E724"/>
  <c r="I725" i="40"/>
  <c r="H725"/>
  <c r="H724" s="1"/>
  <c r="G725"/>
  <c r="F725"/>
  <c r="F724" s="1"/>
  <c r="E725"/>
  <c r="I724"/>
  <c r="G724"/>
  <c r="E724"/>
  <c r="I725" i="41"/>
  <c r="H725"/>
  <c r="H724" s="1"/>
  <c r="G725"/>
  <c r="F725"/>
  <c r="F724" s="1"/>
  <c r="E725"/>
  <c r="I724"/>
  <c r="E724"/>
  <c r="I725" i="42"/>
  <c r="H725"/>
  <c r="G725"/>
  <c r="F725"/>
  <c r="F724" s="1"/>
  <c r="E725"/>
  <c r="I724"/>
  <c r="G724"/>
  <c r="E724"/>
  <c r="I725" i="43"/>
  <c r="H725"/>
  <c r="H724" s="1"/>
  <c r="G725"/>
  <c r="F725"/>
  <c r="F724" s="1"/>
  <c r="E725"/>
  <c r="G724"/>
  <c r="E724"/>
  <c r="I725" i="44"/>
  <c r="H725"/>
  <c r="H724" s="1"/>
  <c r="G725"/>
  <c r="F725"/>
  <c r="F724" s="1"/>
  <c r="E725"/>
  <c r="I724"/>
  <c r="G724"/>
  <c r="E724"/>
  <c r="I725" i="46"/>
  <c r="H725"/>
  <c r="H724" s="1"/>
  <c r="G725"/>
  <c r="F725"/>
  <c r="F724" s="1"/>
  <c r="E725"/>
  <c r="I724"/>
  <c r="E724"/>
  <c r="I725" i="47"/>
  <c r="H725"/>
  <c r="H724" s="1"/>
  <c r="G725"/>
  <c r="F725"/>
  <c r="F724" s="1"/>
  <c r="E725"/>
  <c r="G724"/>
  <c r="E724"/>
  <c r="I725" i="9"/>
  <c r="H725"/>
  <c r="H724" s="1"/>
  <c r="G725"/>
  <c r="F725"/>
  <c r="E725"/>
  <c r="I724"/>
  <c r="G724"/>
  <c r="F724"/>
  <c r="E724"/>
  <c r="D725" i="11"/>
  <c r="D725" i="12"/>
  <c r="D725" i="13"/>
  <c r="D724" s="1"/>
  <c r="D725" i="14"/>
  <c r="D725" i="15"/>
  <c r="D725" i="16"/>
  <c r="D725" i="1"/>
  <c r="D724" s="1"/>
  <c r="D725" i="2"/>
  <c r="D725" i="3"/>
  <c r="D725" i="4"/>
  <c r="D725" i="5"/>
  <c r="D724" s="1"/>
  <c r="D725" i="6"/>
  <c r="D725" i="7"/>
  <c r="D725" i="8"/>
  <c r="D725" i="17"/>
  <c r="D724" s="1"/>
  <c r="D725" i="18"/>
  <c r="D725" i="19"/>
  <c r="D725" i="20"/>
  <c r="D725" i="21"/>
  <c r="D724" s="1"/>
  <c r="D725" i="22"/>
  <c r="D725" i="23"/>
  <c r="D725" i="24"/>
  <c r="D725" i="26"/>
  <c r="D724" s="1"/>
  <c r="D725" i="27"/>
  <c r="D725" i="28"/>
  <c r="D725" i="29"/>
  <c r="D725" i="30"/>
  <c r="D724" s="1"/>
  <c r="D725" i="31"/>
  <c r="D725" i="32"/>
  <c r="D725" i="33"/>
  <c r="D725" i="34"/>
  <c r="D724" s="1"/>
  <c r="D725" i="35"/>
  <c r="D725" i="37"/>
  <c r="D725" i="36"/>
  <c r="D725" i="38"/>
  <c r="D724" s="1"/>
  <c r="D725" i="39"/>
  <c r="D725" i="40"/>
  <c r="D725" i="41"/>
  <c r="D725" i="42"/>
  <c r="D724" s="1"/>
  <c r="D725" i="43"/>
  <c r="D725" i="44"/>
  <c r="D725" i="46"/>
  <c r="D725" i="47"/>
  <c r="D725" i="9"/>
  <c r="D724" i="12"/>
  <c r="D724" i="16"/>
  <c r="D724" i="2"/>
  <c r="D724" i="3"/>
  <c r="D724" i="4"/>
  <c r="D724" i="7"/>
  <c r="D724" i="8"/>
  <c r="D724" i="20"/>
  <c r="D724" i="24"/>
  <c r="D724" i="27"/>
  <c r="D724" i="28"/>
  <c r="D724" i="29"/>
  <c r="D724" i="32"/>
  <c r="D724" i="33"/>
  <c r="D724" i="36"/>
  <c r="D724" i="41"/>
  <c r="D724" i="43"/>
  <c r="D724" i="44"/>
  <c r="D724" i="46"/>
  <c r="D724" i="9"/>
  <c r="I714" i="11"/>
  <c r="H714"/>
  <c r="G714"/>
  <c r="F714"/>
  <c r="E714"/>
  <c r="I714" i="12"/>
  <c r="H714"/>
  <c r="G714"/>
  <c r="G702" s="1"/>
  <c r="F714"/>
  <c r="E714"/>
  <c r="I714" i="13"/>
  <c r="H714"/>
  <c r="G714"/>
  <c r="F714"/>
  <c r="E714"/>
  <c r="I714" i="14"/>
  <c r="I702" s="1"/>
  <c r="H714"/>
  <c r="G714"/>
  <c r="F714"/>
  <c r="E714"/>
  <c r="I714" i="15"/>
  <c r="H714"/>
  <c r="G714"/>
  <c r="F714"/>
  <c r="E714"/>
  <c r="H714" i="16"/>
  <c r="G714"/>
  <c r="G702" s="1"/>
  <c r="E714"/>
  <c r="I714" i="1"/>
  <c r="H714"/>
  <c r="G714"/>
  <c r="F714"/>
  <c r="E714"/>
  <c r="I714" i="2"/>
  <c r="I702" s="1"/>
  <c r="H714"/>
  <c r="G714"/>
  <c r="F714"/>
  <c r="E714"/>
  <c r="I714" i="3"/>
  <c r="H714"/>
  <c r="G714"/>
  <c r="F714"/>
  <c r="E714"/>
  <c r="I714" i="4"/>
  <c r="H714"/>
  <c r="G714"/>
  <c r="G702" s="1"/>
  <c r="F714"/>
  <c r="E714"/>
  <c r="I714" i="5"/>
  <c r="H714"/>
  <c r="G714"/>
  <c r="F714"/>
  <c r="E714"/>
  <c r="I714" i="6"/>
  <c r="I702" s="1"/>
  <c r="H714"/>
  <c r="G714"/>
  <c r="F714"/>
  <c r="E714"/>
  <c r="I714" i="7"/>
  <c r="H714"/>
  <c r="G714"/>
  <c r="F714"/>
  <c r="E714"/>
  <c r="I714" i="8"/>
  <c r="H714"/>
  <c r="G714"/>
  <c r="G702" s="1"/>
  <c r="F714"/>
  <c r="E714"/>
  <c r="I714" i="17"/>
  <c r="H714"/>
  <c r="G714"/>
  <c r="F714"/>
  <c r="E714"/>
  <c r="I714" i="18"/>
  <c r="I702" s="1"/>
  <c r="H714"/>
  <c r="G714"/>
  <c r="F714"/>
  <c r="E714"/>
  <c r="I714" i="19"/>
  <c r="H714"/>
  <c r="G714"/>
  <c r="F714"/>
  <c r="E714"/>
  <c r="I714" i="20"/>
  <c r="H714"/>
  <c r="G714"/>
  <c r="G702" s="1"/>
  <c r="F714"/>
  <c r="E714"/>
  <c r="I714" i="21"/>
  <c r="H714"/>
  <c r="G714"/>
  <c r="F714"/>
  <c r="E714"/>
  <c r="I714" i="22"/>
  <c r="I702" s="1"/>
  <c r="H714"/>
  <c r="G714"/>
  <c r="F714"/>
  <c r="E714"/>
  <c r="I714" i="23"/>
  <c r="H714"/>
  <c r="G714"/>
  <c r="F714"/>
  <c r="E714"/>
  <c r="I714" i="24"/>
  <c r="H714"/>
  <c r="G714"/>
  <c r="G702" s="1"/>
  <c r="F714"/>
  <c r="E714"/>
  <c r="I714" i="26"/>
  <c r="H714"/>
  <c r="G714"/>
  <c r="F714"/>
  <c r="E714"/>
  <c r="I714" i="27"/>
  <c r="I702" s="1"/>
  <c r="H714"/>
  <c r="G714"/>
  <c r="F714"/>
  <c r="E714"/>
  <c r="I714" i="28"/>
  <c r="H714"/>
  <c r="G714"/>
  <c r="F714"/>
  <c r="E714"/>
  <c r="I714" i="29"/>
  <c r="H714"/>
  <c r="G714"/>
  <c r="G702" s="1"/>
  <c r="F714"/>
  <c r="E714"/>
  <c r="I714" i="30"/>
  <c r="H714"/>
  <c r="G714"/>
  <c r="F714"/>
  <c r="E714"/>
  <c r="I714" i="31"/>
  <c r="I702" s="1"/>
  <c r="H714"/>
  <c r="G714"/>
  <c r="F714"/>
  <c r="E714"/>
  <c r="I714" i="32"/>
  <c r="H714"/>
  <c r="G714"/>
  <c r="F714"/>
  <c r="E714"/>
  <c r="I714" i="33"/>
  <c r="H714"/>
  <c r="G714"/>
  <c r="G702" s="1"/>
  <c r="F714"/>
  <c r="E714"/>
  <c r="I714" i="34"/>
  <c r="H714"/>
  <c r="G714"/>
  <c r="F714"/>
  <c r="E714"/>
  <c r="I714" i="35"/>
  <c r="I702" s="1"/>
  <c r="H714"/>
  <c r="G714"/>
  <c r="F714"/>
  <c r="E714"/>
  <c r="I714" i="37"/>
  <c r="H714"/>
  <c r="G714"/>
  <c r="F714"/>
  <c r="E714"/>
  <c r="I714" i="36"/>
  <c r="H714"/>
  <c r="G714"/>
  <c r="G702" s="1"/>
  <c r="F714"/>
  <c r="E714"/>
  <c r="I714" i="38"/>
  <c r="H714"/>
  <c r="G714"/>
  <c r="F714"/>
  <c r="E714"/>
  <c r="I714" i="39"/>
  <c r="I702" s="1"/>
  <c r="H714"/>
  <c r="G714"/>
  <c r="F714"/>
  <c r="E714"/>
  <c r="I714" i="40"/>
  <c r="H714"/>
  <c r="G714"/>
  <c r="F714"/>
  <c r="E714"/>
  <c r="I714" i="41"/>
  <c r="H714"/>
  <c r="G714"/>
  <c r="G702" s="1"/>
  <c r="F714"/>
  <c r="E714"/>
  <c r="I714" i="42"/>
  <c r="H714"/>
  <c r="G714"/>
  <c r="F714"/>
  <c r="E714"/>
  <c r="I714" i="43"/>
  <c r="I702" s="1"/>
  <c r="H714"/>
  <c r="G714"/>
  <c r="F714"/>
  <c r="E714"/>
  <c r="I714" i="44"/>
  <c r="H714"/>
  <c r="G714"/>
  <c r="F714"/>
  <c r="E714"/>
  <c r="I714" i="46"/>
  <c r="H714"/>
  <c r="G714"/>
  <c r="G702" s="1"/>
  <c r="F714"/>
  <c r="E714"/>
  <c r="I714" i="47"/>
  <c r="I702" s="1"/>
  <c r="H714"/>
  <c r="G714"/>
  <c r="F714"/>
  <c r="E714"/>
  <c r="E702" s="1"/>
  <c r="I714" i="9"/>
  <c r="H714"/>
  <c r="G714"/>
  <c r="G702" s="1"/>
  <c r="F714"/>
  <c r="E714"/>
  <c r="D714" i="11"/>
  <c r="D714" i="12"/>
  <c r="D714" i="13"/>
  <c r="D714" i="14"/>
  <c r="D714" i="15"/>
  <c r="D714" i="16"/>
  <c r="D923" s="1"/>
  <c r="D714" i="1"/>
  <c r="D714" i="2"/>
  <c r="D714" i="3"/>
  <c r="D714" i="4"/>
  <c r="D714" i="5"/>
  <c r="D714" i="6"/>
  <c r="D714" i="7"/>
  <c r="D714" i="8"/>
  <c r="D714" i="17"/>
  <c r="D714" i="18"/>
  <c r="D714" i="19"/>
  <c r="D714" i="20"/>
  <c r="D714" i="21"/>
  <c r="D714" i="22"/>
  <c r="D714" i="23"/>
  <c r="D714" i="24"/>
  <c r="D714" i="26"/>
  <c r="D714" i="27"/>
  <c r="D714" i="28"/>
  <c r="D714" i="29"/>
  <c r="D714" i="30"/>
  <c r="D714" i="31"/>
  <c r="D714" i="32"/>
  <c r="D714" i="33"/>
  <c r="D714" i="34"/>
  <c r="D714" i="35"/>
  <c r="D714" i="37"/>
  <c r="D714" i="36"/>
  <c r="D714" i="38"/>
  <c r="D714" i="39"/>
  <c r="D714" i="40"/>
  <c r="D714" i="41"/>
  <c r="D714" i="42"/>
  <c r="D714" i="43"/>
  <c r="D714" i="44"/>
  <c r="D714" i="46"/>
  <c r="D714" i="47"/>
  <c r="D714" i="9"/>
  <c r="I703" i="11"/>
  <c r="H703"/>
  <c r="H702" s="1"/>
  <c r="G703"/>
  <c r="F703"/>
  <c r="E703"/>
  <c r="I702"/>
  <c r="G702"/>
  <c r="E702"/>
  <c r="I703" i="12"/>
  <c r="H703"/>
  <c r="H702" s="1"/>
  <c r="G703"/>
  <c r="F703"/>
  <c r="F702" s="1"/>
  <c r="E703"/>
  <c r="I702"/>
  <c r="E702"/>
  <c r="I703" i="13"/>
  <c r="H703"/>
  <c r="G703"/>
  <c r="F703"/>
  <c r="F702" s="1"/>
  <c r="E703"/>
  <c r="I702"/>
  <c r="G702"/>
  <c r="E702"/>
  <c r="I703" i="14"/>
  <c r="H703"/>
  <c r="H702" s="1"/>
  <c r="G703"/>
  <c r="F703"/>
  <c r="F702" s="1"/>
  <c r="E703"/>
  <c r="G702"/>
  <c r="E702"/>
  <c r="I703" i="15"/>
  <c r="H703"/>
  <c r="H702" s="1"/>
  <c r="G703"/>
  <c r="F703"/>
  <c r="F702" s="1"/>
  <c r="E703"/>
  <c r="I702"/>
  <c r="G702"/>
  <c r="E702"/>
  <c r="H703" i="16"/>
  <c r="H702" s="1"/>
  <c r="G703"/>
  <c r="E703"/>
  <c r="E702"/>
  <c r="I703" i="1"/>
  <c r="H703"/>
  <c r="G703"/>
  <c r="F703"/>
  <c r="F702" s="1"/>
  <c r="E703"/>
  <c r="I702"/>
  <c r="G702"/>
  <c r="E702"/>
  <c r="I703" i="2"/>
  <c r="H703"/>
  <c r="H702" s="1"/>
  <c r="G703"/>
  <c r="F703"/>
  <c r="F702" s="1"/>
  <c r="E703"/>
  <c r="G702"/>
  <c r="E702"/>
  <c r="I703" i="3"/>
  <c r="H703"/>
  <c r="H702" s="1"/>
  <c r="G703"/>
  <c r="F703"/>
  <c r="F702" s="1"/>
  <c r="E703"/>
  <c r="I702"/>
  <c r="G702"/>
  <c r="E702"/>
  <c r="I703" i="4"/>
  <c r="H703"/>
  <c r="H702" s="1"/>
  <c r="G703"/>
  <c r="F703"/>
  <c r="F702" s="1"/>
  <c r="E703"/>
  <c r="I702"/>
  <c r="E702"/>
  <c r="I703" i="5"/>
  <c r="H703"/>
  <c r="G703"/>
  <c r="F703"/>
  <c r="F702" s="1"/>
  <c r="E703"/>
  <c r="I702"/>
  <c r="G702"/>
  <c r="E702"/>
  <c r="I703" i="6"/>
  <c r="H703"/>
  <c r="H702" s="1"/>
  <c r="G703"/>
  <c r="F703"/>
  <c r="F702" s="1"/>
  <c r="E703"/>
  <c r="G702"/>
  <c r="E702"/>
  <c r="I703" i="7"/>
  <c r="H703"/>
  <c r="H702" s="1"/>
  <c r="G703"/>
  <c r="F703"/>
  <c r="F702" s="1"/>
  <c r="E703"/>
  <c r="I702"/>
  <c r="G702"/>
  <c r="E702"/>
  <c r="I703" i="8"/>
  <c r="H703"/>
  <c r="H702" s="1"/>
  <c r="G703"/>
  <c r="F703"/>
  <c r="F702" s="1"/>
  <c r="E703"/>
  <c r="I702"/>
  <c r="E702"/>
  <c r="I703" i="17"/>
  <c r="H703"/>
  <c r="G703"/>
  <c r="F703"/>
  <c r="F702" s="1"/>
  <c r="E703"/>
  <c r="I702"/>
  <c r="G702"/>
  <c r="E702"/>
  <c r="I703" i="18"/>
  <c r="H703"/>
  <c r="H702" s="1"/>
  <c r="G703"/>
  <c r="F703"/>
  <c r="F702" s="1"/>
  <c r="E703"/>
  <c r="G702"/>
  <c r="E702"/>
  <c r="I703" i="19"/>
  <c r="H703"/>
  <c r="H702" s="1"/>
  <c r="G703"/>
  <c r="F703"/>
  <c r="F702" s="1"/>
  <c r="E703"/>
  <c r="I702"/>
  <c r="G702"/>
  <c r="E702"/>
  <c r="I703" i="20"/>
  <c r="H703"/>
  <c r="H702" s="1"/>
  <c r="G703"/>
  <c r="F703"/>
  <c r="F702" s="1"/>
  <c r="E703"/>
  <c r="I702"/>
  <c r="E702"/>
  <c r="I703" i="21"/>
  <c r="H703"/>
  <c r="G703"/>
  <c r="F703"/>
  <c r="F702" s="1"/>
  <c r="E703"/>
  <c r="I702"/>
  <c r="G702"/>
  <c r="E702"/>
  <c r="I703" i="22"/>
  <c r="H703"/>
  <c r="H702" s="1"/>
  <c r="G703"/>
  <c r="F703"/>
  <c r="F702" s="1"/>
  <c r="E703"/>
  <c r="G702"/>
  <c r="E702"/>
  <c r="I703" i="23"/>
  <c r="H703"/>
  <c r="H702" s="1"/>
  <c r="G703"/>
  <c r="F703"/>
  <c r="F702" s="1"/>
  <c r="E703"/>
  <c r="I702"/>
  <c r="G702"/>
  <c r="E702"/>
  <c r="I703" i="24"/>
  <c r="H703"/>
  <c r="H702" s="1"/>
  <c r="G703"/>
  <c r="F703"/>
  <c r="F702" s="1"/>
  <c r="E703"/>
  <c r="I702"/>
  <c r="E702"/>
  <c r="I703" i="26"/>
  <c r="H703"/>
  <c r="G703"/>
  <c r="F703"/>
  <c r="F702" s="1"/>
  <c r="E703"/>
  <c r="I702"/>
  <c r="G702"/>
  <c r="E702"/>
  <c r="I703" i="27"/>
  <c r="H703"/>
  <c r="H702" s="1"/>
  <c r="G703"/>
  <c r="F703"/>
  <c r="F702" s="1"/>
  <c r="E703"/>
  <c r="G702"/>
  <c r="E702"/>
  <c r="I703" i="28"/>
  <c r="H703"/>
  <c r="H702" s="1"/>
  <c r="G703"/>
  <c r="F703"/>
  <c r="F702" s="1"/>
  <c r="E703"/>
  <c r="I702"/>
  <c r="G702"/>
  <c r="E702"/>
  <c r="I703" i="29"/>
  <c r="H703"/>
  <c r="H702" s="1"/>
  <c r="G703"/>
  <c r="F703"/>
  <c r="F702" s="1"/>
  <c r="E703"/>
  <c r="I702"/>
  <c r="E702"/>
  <c r="I703" i="30"/>
  <c r="H703"/>
  <c r="G703"/>
  <c r="F703"/>
  <c r="F702" s="1"/>
  <c r="E703"/>
  <c r="I702"/>
  <c r="G702"/>
  <c r="E702"/>
  <c r="I703" i="31"/>
  <c r="H703"/>
  <c r="H702" s="1"/>
  <c r="G703"/>
  <c r="F703"/>
  <c r="F702" s="1"/>
  <c r="E703"/>
  <c r="G702"/>
  <c r="E702"/>
  <c r="I703" i="32"/>
  <c r="H703"/>
  <c r="H702" s="1"/>
  <c r="G703"/>
  <c r="F703"/>
  <c r="F702" s="1"/>
  <c r="E703"/>
  <c r="I702"/>
  <c r="G702"/>
  <c r="E702"/>
  <c r="I703" i="33"/>
  <c r="H703"/>
  <c r="H702" s="1"/>
  <c r="G703"/>
  <c r="F703"/>
  <c r="F702" s="1"/>
  <c r="E703"/>
  <c r="I702"/>
  <c r="E702"/>
  <c r="I703" i="34"/>
  <c r="H703"/>
  <c r="G703"/>
  <c r="F703"/>
  <c r="F702" s="1"/>
  <c r="E703"/>
  <c r="I702"/>
  <c r="G702"/>
  <c r="E702"/>
  <c r="I703" i="35"/>
  <c r="H703"/>
  <c r="H702" s="1"/>
  <c r="G703"/>
  <c r="F703"/>
  <c r="F702" s="1"/>
  <c r="E703"/>
  <c r="G702"/>
  <c r="E702"/>
  <c r="I703" i="37"/>
  <c r="H703"/>
  <c r="H702" s="1"/>
  <c r="G703"/>
  <c r="F703"/>
  <c r="F702" s="1"/>
  <c r="E703"/>
  <c r="I702"/>
  <c r="G702"/>
  <c r="E702"/>
  <c r="I703" i="36"/>
  <c r="H703"/>
  <c r="H702" s="1"/>
  <c r="G703"/>
  <c r="F703"/>
  <c r="F702" s="1"/>
  <c r="E703"/>
  <c r="I702"/>
  <c r="E702"/>
  <c r="I703" i="38"/>
  <c r="H703"/>
  <c r="G703"/>
  <c r="F703"/>
  <c r="F702" s="1"/>
  <c r="E703"/>
  <c r="I702"/>
  <c r="G702"/>
  <c r="E702"/>
  <c r="I703" i="39"/>
  <c r="H703"/>
  <c r="H702" s="1"/>
  <c r="G703"/>
  <c r="F703"/>
  <c r="F702" s="1"/>
  <c r="E703"/>
  <c r="G702"/>
  <c r="E702"/>
  <c r="I703" i="40"/>
  <c r="H703"/>
  <c r="H702" s="1"/>
  <c r="G703"/>
  <c r="F703"/>
  <c r="F702" s="1"/>
  <c r="E703"/>
  <c r="I702"/>
  <c r="G702"/>
  <c r="E702"/>
  <c r="I703" i="41"/>
  <c r="H703"/>
  <c r="H702" s="1"/>
  <c r="G703"/>
  <c r="F703"/>
  <c r="F702" s="1"/>
  <c r="E703"/>
  <c r="I702"/>
  <c r="E702"/>
  <c r="I703" i="42"/>
  <c r="H703"/>
  <c r="G703"/>
  <c r="F703"/>
  <c r="F702" s="1"/>
  <c r="E703"/>
  <c r="I702"/>
  <c r="G702"/>
  <c r="E702"/>
  <c r="I703" i="43"/>
  <c r="H703"/>
  <c r="H702" s="1"/>
  <c r="G703"/>
  <c r="F703"/>
  <c r="F702" s="1"/>
  <c r="E703"/>
  <c r="G702"/>
  <c r="E702"/>
  <c r="I703" i="44"/>
  <c r="H703"/>
  <c r="H702" s="1"/>
  <c r="G703"/>
  <c r="F703"/>
  <c r="F702" s="1"/>
  <c r="E703"/>
  <c r="I702"/>
  <c r="G702"/>
  <c r="E702"/>
  <c r="I703" i="46"/>
  <c r="H703"/>
  <c r="H702" s="1"/>
  <c r="G703"/>
  <c r="F703"/>
  <c r="F702" s="1"/>
  <c r="E703"/>
  <c r="I702"/>
  <c r="E702"/>
  <c r="I703" i="47"/>
  <c r="H703"/>
  <c r="H702" s="1"/>
  <c r="G703"/>
  <c r="F703"/>
  <c r="E703"/>
  <c r="G702"/>
  <c r="F702"/>
  <c r="I703" i="9"/>
  <c r="H703"/>
  <c r="H702" s="1"/>
  <c r="G703"/>
  <c r="F703"/>
  <c r="E703"/>
  <c r="I702"/>
  <c r="F702"/>
  <c r="E702"/>
  <c r="D703" i="11"/>
  <c r="D703" i="12"/>
  <c r="D703" i="13"/>
  <c r="D703" i="14"/>
  <c r="D703" i="15"/>
  <c r="D703" i="16"/>
  <c r="D920" s="1"/>
  <c r="D703" i="1"/>
  <c r="D703" i="2"/>
  <c r="D703" i="3"/>
  <c r="D703" i="4"/>
  <c r="D703" i="5"/>
  <c r="D703" i="6"/>
  <c r="D703" i="7"/>
  <c r="D703" i="8"/>
  <c r="D703" i="17"/>
  <c r="D703" i="18"/>
  <c r="D703" i="19"/>
  <c r="D703" i="20"/>
  <c r="D703" i="21"/>
  <c r="D703" i="22"/>
  <c r="D703" i="23"/>
  <c r="D703" i="24"/>
  <c r="D703" i="26"/>
  <c r="D703" i="27"/>
  <c r="D703" i="28"/>
  <c r="D703" i="29"/>
  <c r="D703" i="30"/>
  <c r="D703" i="31"/>
  <c r="D703" i="32"/>
  <c r="D703" i="33"/>
  <c r="D703" i="34"/>
  <c r="D703" i="35"/>
  <c r="D703" i="37"/>
  <c r="D703" i="36"/>
  <c r="D703" i="38"/>
  <c r="D703" i="39"/>
  <c r="D703" i="40"/>
  <c r="D703" i="41"/>
  <c r="D703" i="42"/>
  <c r="D703" i="43"/>
  <c r="D703" i="44"/>
  <c r="D703" i="46"/>
  <c r="D703" i="47"/>
  <c r="D703" i="9"/>
  <c r="D702" i="12"/>
  <c r="D702" i="13"/>
  <c r="D702" i="1"/>
  <c r="D702" i="4"/>
  <c r="D702" i="5"/>
  <c r="D702" i="8"/>
  <c r="D702" i="17"/>
  <c r="D702" i="20"/>
  <c r="D702" i="21"/>
  <c r="D702" i="24"/>
  <c r="D702" i="26"/>
  <c r="D702" i="29"/>
  <c r="D702" i="30"/>
  <c r="D702" i="33"/>
  <c r="D702" i="34"/>
  <c r="D702" i="36"/>
  <c r="D702" i="38"/>
  <c r="D702" i="41"/>
  <c r="D702" i="42"/>
  <c r="D702" i="46"/>
  <c r="D702" i="9"/>
  <c r="I691" i="11"/>
  <c r="H691"/>
  <c r="G691"/>
  <c r="F691"/>
  <c r="E691"/>
  <c r="I691" i="12"/>
  <c r="H691"/>
  <c r="G691"/>
  <c r="F691"/>
  <c r="E691"/>
  <c r="I691" i="13"/>
  <c r="H691"/>
  <c r="G691"/>
  <c r="F691"/>
  <c r="E691"/>
  <c r="I691" i="14"/>
  <c r="H691"/>
  <c r="G691"/>
  <c r="F691"/>
  <c r="E691"/>
  <c r="I691" i="15"/>
  <c r="H691"/>
  <c r="G691"/>
  <c r="F691"/>
  <c r="E691"/>
  <c r="I691" i="16"/>
  <c r="H691"/>
  <c r="G691"/>
  <c r="F691"/>
  <c r="E691"/>
  <c r="I691" i="1"/>
  <c r="H691"/>
  <c r="G691"/>
  <c r="F691"/>
  <c r="E691"/>
  <c r="I691" i="2"/>
  <c r="H691"/>
  <c r="G691"/>
  <c r="F691"/>
  <c r="E691"/>
  <c r="I691" i="3"/>
  <c r="H691"/>
  <c r="G691"/>
  <c r="F691"/>
  <c r="E691"/>
  <c r="I691" i="4"/>
  <c r="H691"/>
  <c r="G691"/>
  <c r="F691"/>
  <c r="E691"/>
  <c r="I691" i="5"/>
  <c r="H691"/>
  <c r="G691"/>
  <c r="F691"/>
  <c r="E691"/>
  <c r="I691" i="6"/>
  <c r="H691"/>
  <c r="G691"/>
  <c r="F691"/>
  <c r="E691"/>
  <c r="I691" i="7"/>
  <c r="H691"/>
  <c r="G691"/>
  <c r="F691"/>
  <c r="E691"/>
  <c r="I691" i="8"/>
  <c r="H691"/>
  <c r="G691"/>
  <c r="F691"/>
  <c r="E691"/>
  <c r="I691" i="17"/>
  <c r="H691"/>
  <c r="G691"/>
  <c r="F691"/>
  <c r="E691"/>
  <c r="I691" i="18"/>
  <c r="H691"/>
  <c r="G691"/>
  <c r="F691"/>
  <c r="E691"/>
  <c r="I691" i="19"/>
  <c r="H691"/>
  <c r="G691"/>
  <c r="F691"/>
  <c r="E691"/>
  <c r="I691" i="20"/>
  <c r="H691"/>
  <c r="G691"/>
  <c r="F691"/>
  <c r="E691"/>
  <c r="I691" i="21"/>
  <c r="H691"/>
  <c r="G691"/>
  <c r="F691"/>
  <c r="E691"/>
  <c r="I691" i="22"/>
  <c r="H691"/>
  <c r="G691"/>
  <c r="F691"/>
  <c r="E691"/>
  <c r="I691" i="23"/>
  <c r="H691"/>
  <c r="G691"/>
  <c r="F691"/>
  <c r="E691"/>
  <c r="I691" i="24"/>
  <c r="H691"/>
  <c r="G691"/>
  <c r="F691"/>
  <c r="E691"/>
  <c r="I691" i="26"/>
  <c r="H691"/>
  <c r="G691"/>
  <c r="F691"/>
  <c r="E691"/>
  <c r="I691" i="27"/>
  <c r="H691"/>
  <c r="G691"/>
  <c r="F691"/>
  <c r="E691"/>
  <c r="I691" i="28"/>
  <c r="H691"/>
  <c r="G691"/>
  <c r="F691"/>
  <c r="E691"/>
  <c r="I691" i="29"/>
  <c r="H691"/>
  <c r="G691"/>
  <c r="F691"/>
  <c r="E691"/>
  <c r="I691" i="30"/>
  <c r="H691"/>
  <c r="G691"/>
  <c r="F691"/>
  <c r="E691"/>
  <c r="I691" i="31"/>
  <c r="H691"/>
  <c r="G691"/>
  <c r="F691"/>
  <c r="E691"/>
  <c r="I691" i="32"/>
  <c r="H691"/>
  <c r="G691"/>
  <c r="F691"/>
  <c r="E691"/>
  <c r="I691" i="33"/>
  <c r="H691"/>
  <c r="G691"/>
  <c r="F691"/>
  <c r="E691"/>
  <c r="I691" i="34"/>
  <c r="H691"/>
  <c r="G691"/>
  <c r="F691"/>
  <c r="E691"/>
  <c r="I691" i="35"/>
  <c r="H691"/>
  <c r="G691"/>
  <c r="F691"/>
  <c r="E691"/>
  <c r="I691" i="37"/>
  <c r="H691"/>
  <c r="G691"/>
  <c r="F691"/>
  <c r="E691"/>
  <c r="I691" i="36"/>
  <c r="H691"/>
  <c r="G691"/>
  <c r="F691"/>
  <c r="E691"/>
  <c r="I691" i="38"/>
  <c r="H691"/>
  <c r="G691"/>
  <c r="F691"/>
  <c r="E691"/>
  <c r="I691" i="39"/>
  <c r="H691"/>
  <c r="G691"/>
  <c r="F691"/>
  <c r="E691"/>
  <c r="I691" i="40"/>
  <c r="H691"/>
  <c r="G691"/>
  <c r="F691"/>
  <c r="E691"/>
  <c r="I691" i="41"/>
  <c r="H691"/>
  <c r="G691"/>
  <c r="F691"/>
  <c r="E691"/>
  <c r="I691" i="42"/>
  <c r="H691"/>
  <c r="G691"/>
  <c r="F691"/>
  <c r="E691"/>
  <c r="I691" i="43"/>
  <c r="H691"/>
  <c r="G691"/>
  <c r="F691"/>
  <c r="E691"/>
  <c r="I691" i="44"/>
  <c r="H691"/>
  <c r="G691"/>
  <c r="F691"/>
  <c r="E691"/>
  <c r="I691" i="46"/>
  <c r="H691"/>
  <c r="G691"/>
  <c r="F691"/>
  <c r="E691"/>
  <c r="I691" i="47"/>
  <c r="H691"/>
  <c r="G691"/>
  <c r="F691"/>
  <c r="E691"/>
  <c r="I691" i="9"/>
  <c r="H691"/>
  <c r="G691"/>
  <c r="F691"/>
  <c r="E691"/>
  <c r="I680" i="11"/>
  <c r="H680"/>
  <c r="H679" s="1"/>
  <c r="G680"/>
  <c r="F680"/>
  <c r="F679" s="1"/>
  <c r="E680"/>
  <c r="I679"/>
  <c r="G679"/>
  <c r="E679"/>
  <c r="I680" i="12"/>
  <c r="H680"/>
  <c r="H679" s="1"/>
  <c r="G680"/>
  <c r="F680"/>
  <c r="F679" s="1"/>
  <c r="E680"/>
  <c r="I679"/>
  <c r="G679"/>
  <c r="E679"/>
  <c r="I680" i="13"/>
  <c r="H680"/>
  <c r="H679" s="1"/>
  <c r="G680"/>
  <c r="F680"/>
  <c r="F679" s="1"/>
  <c r="E680"/>
  <c r="I679"/>
  <c r="G679"/>
  <c r="E679"/>
  <c r="I680" i="14"/>
  <c r="H680"/>
  <c r="H679" s="1"/>
  <c r="G680"/>
  <c r="F680"/>
  <c r="F679" s="1"/>
  <c r="E680"/>
  <c r="I679"/>
  <c r="G679"/>
  <c r="E679"/>
  <c r="I680" i="15"/>
  <c r="H680"/>
  <c r="H679" s="1"/>
  <c r="G680"/>
  <c r="F680"/>
  <c r="F679" s="1"/>
  <c r="E680"/>
  <c r="I679"/>
  <c r="G679"/>
  <c r="E679"/>
  <c r="I680" i="16"/>
  <c r="H680"/>
  <c r="H679" s="1"/>
  <c r="G680"/>
  <c r="F680"/>
  <c r="F679" s="1"/>
  <c r="E680"/>
  <c r="I679"/>
  <c r="G679"/>
  <c r="E679"/>
  <c r="I680" i="1"/>
  <c r="H680"/>
  <c r="H679" s="1"/>
  <c r="G680"/>
  <c r="F680"/>
  <c r="F679" s="1"/>
  <c r="E680"/>
  <c r="I679"/>
  <c r="G679"/>
  <c r="E679"/>
  <c r="I680" i="2"/>
  <c r="H680"/>
  <c r="H679" s="1"/>
  <c r="G680"/>
  <c r="F680"/>
  <c r="F679" s="1"/>
  <c r="E680"/>
  <c r="I679"/>
  <c r="G679"/>
  <c r="E679"/>
  <c r="I680" i="3"/>
  <c r="H680"/>
  <c r="H679" s="1"/>
  <c r="G680"/>
  <c r="F680"/>
  <c r="F679" s="1"/>
  <c r="E680"/>
  <c r="I679"/>
  <c r="G679"/>
  <c r="E679"/>
  <c r="I680" i="4"/>
  <c r="H680"/>
  <c r="H679" s="1"/>
  <c r="G680"/>
  <c r="F680"/>
  <c r="F679" s="1"/>
  <c r="E680"/>
  <c r="I679"/>
  <c r="G679"/>
  <c r="E679"/>
  <c r="I680" i="5"/>
  <c r="H680"/>
  <c r="H679" s="1"/>
  <c r="G680"/>
  <c r="F680"/>
  <c r="F679" s="1"/>
  <c r="E680"/>
  <c r="I679"/>
  <c r="G679"/>
  <c r="E679"/>
  <c r="I680" i="6"/>
  <c r="H680"/>
  <c r="H679" s="1"/>
  <c r="G680"/>
  <c r="F680"/>
  <c r="F679" s="1"/>
  <c r="E680"/>
  <c r="I679"/>
  <c r="G679"/>
  <c r="E679"/>
  <c r="I680" i="7"/>
  <c r="H680"/>
  <c r="H679" s="1"/>
  <c r="G680"/>
  <c r="F680"/>
  <c r="F679" s="1"/>
  <c r="E680"/>
  <c r="I679"/>
  <c r="G679"/>
  <c r="E679"/>
  <c r="I680" i="8"/>
  <c r="H680"/>
  <c r="H679" s="1"/>
  <c r="G680"/>
  <c r="F680"/>
  <c r="F679" s="1"/>
  <c r="E680"/>
  <c r="I679"/>
  <c r="G679"/>
  <c r="E679"/>
  <c r="I680" i="17"/>
  <c r="H680"/>
  <c r="H679" s="1"/>
  <c r="G680"/>
  <c r="F680"/>
  <c r="F679" s="1"/>
  <c r="E680"/>
  <c r="I679"/>
  <c r="G679"/>
  <c r="E679"/>
  <c r="I680" i="18"/>
  <c r="H680"/>
  <c r="H679" s="1"/>
  <c r="G680"/>
  <c r="F680"/>
  <c r="F679" s="1"/>
  <c r="E680"/>
  <c r="I679"/>
  <c r="G679"/>
  <c r="E679"/>
  <c r="I680" i="19"/>
  <c r="H680"/>
  <c r="H679" s="1"/>
  <c r="G680"/>
  <c r="F680"/>
  <c r="F679" s="1"/>
  <c r="E680"/>
  <c r="I679"/>
  <c r="G679"/>
  <c r="E679"/>
  <c r="I680" i="20"/>
  <c r="H680"/>
  <c r="H679" s="1"/>
  <c r="G680"/>
  <c r="F680"/>
  <c r="F679" s="1"/>
  <c r="E680"/>
  <c r="I679"/>
  <c r="G679"/>
  <c r="E679"/>
  <c r="I680" i="21"/>
  <c r="H680"/>
  <c r="H679" s="1"/>
  <c r="G680"/>
  <c r="F680"/>
  <c r="F679" s="1"/>
  <c r="E680"/>
  <c r="I679"/>
  <c r="G679"/>
  <c r="E679"/>
  <c r="I680" i="22"/>
  <c r="H680"/>
  <c r="H679" s="1"/>
  <c r="G680"/>
  <c r="F680"/>
  <c r="F679" s="1"/>
  <c r="E680"/>
  <c r="I679"/>
  <c r="G679"/>
  <c r="E679"/>
  <c r="I680" i="23"/>
  <c r="H680"/>
  <c r="H679" s="1"/>
  <c r="G680"/>
  <c r="F680"/>
  <c r="F679" s="1"/>
  <c r="E680"/>
  <c r="I679"/>
  <c r="G679"/>
  <c r="E679"/>
  <c r="I680" i="24"/>
  <c r="H680"/>
  <c r="H679" s="1"/>
  <c r="G680"/>
  <c r="F680"/>
  <c r="F679" s="1"/>
  <c r="E680"/>
  <c r="I679"/>
  <c r="G679"/>
  <c r="E679"/>
  <c r="I680" i="26"/>
  <c r="H680"/>
  <c r="H679" s="1"/>
  <c r="G680"/>
  <c r="F680"/>
  <c r="F679" s="1"/>
  <c r="E680"/>
  <c r="I679"/>
  <c r="G679"/>
  <c r="E679"/>
  <c r="I680" i="27"/>
  <c r="H680"/>
  <c r="H679" s="1"/>
  <c r="G680"/>
  <c r="F680"/>
  <c r="F679" s="1"/>
  <c r="E680"/>
  <c r="I679"/>
  <c r="G679"/>
  <c r="E679"/>
  <c r="I680" i="28"/>
  <c r="H680"/>
  <c r="H679" s="1"/>
  <c r="G680"/>
  <c r="F680"/>
  <c r="F679" s="1"/>
  <c r="E680"/>
  <c r="I679"/>
  <c r="G679"/>
  <c r="E679"/>
  <c r="I680" i="29"/>
  <c r="H680"/>
  <c r="H679" s="1"/>
  <c r="G680"/>
  <c r="F680"/>
  <c r="F679" s="1"/>
  <c r="E680"/>
  <c r="I679"/>
  <c r="G679"/>
  <c r="E679"/>
  <c r="I680" i="30"/>
  <c r="H680"/>
  <c r="H679" s="1"/>
  <c r="G680"/>
  <c r="F680"/>
  <c r="F679" s="1"/>
  <c r="E680"/>
  <c r="I679"/>
  <c r="G679"/>
  <c r="E679"/>
  <c r="I680" i="31"/>
  <c r="H680"/>
  <c r="H679" s="1"/>
  <c r="G680"/>
  <c r="F680"/>
  <c r="F679" s="1"/>
  <c r="E680"/>
  <c r="I679"/>
  <c r="G679"/>
  <c r="E679"/>
  <c r="I680" i="32"/>
  <c r="H680"/>
  <c r="H679" s="1"/>
  <c r="G680"/>
  <c r="F680"/>
  <c r="F679" s="1"/>
  <c r="E680"/>
  <c r="I679"/>
  <c r="G679"/>
  <c r="E679"/>
  <c r="I680" i="33"/>
  <c r="H680"/>
  <c r="H679" s="1"/>
  <c r="G680"/>
  <c r="F680"/>
  <c r="F679" s="1"/>
  <c r="E680"/>
  <c r="I679"/>
  <c r="G679"/>
  <c r="E679"/>
  <c r="I680" i="34"/>
  <c r="I679" s="1"/>
  <c r="H680"/>
  <c r="H679" s="1"/>
  <c r="G680"/>
  <c r="F680"/>
  <c r="F679" s="1"/>
  <c r="E680"/>
  <c r="G679"/>
  <c r="E679"/>
  <c r="I680" i="35"/>
  <c r="H680"/>
  <c r="H679" s="1"/>
  <c r="G680"/>
  <c r="F680"/>
  <c r="F679" s="1"/>
  <c r="E680"/>
  <c r="I679"/>
  <c r="G679"/>
  <c r="E679"/>
  <c r="I680" i="37"/>
  <c r="H680"/>
  <c r="H679" s="1"/>
  <c r="G680"/>
  <c r="F680"/>
  <c r="F679" s="1"/>
  <c r="E680"/>
  <c r="I679"/>
  <c r="G679"/>
  <c r="E679"/>
  <c r="I680" i="36"/>
  <c r="H680"/>
  <c r="H679" s="1"/>
  <c r="G680"/>
  <c r="F680"/>
  <c r="F679" s="1"/>
  <c r="E680"/>
  <c r="I679"/>
  <c r="G679"/>
  <c r="E679"/>
  <c r="I680" i="38"/>
  <c r="H680"/>
  <c r="H679" s="1"/>
  <c r="G680"/>
  <c r="F680"/>
  <c r="F679" s="1"/>
  <c r="E680"/>
  <c r="I679"/>
  <c r="G679"/>
  <c r="E679"/>
  <c r="I680" i="39"/>
  <c r="H680"/>
  <c r="H679" s="1"/>
  <c r="G680"/>
  <c r="F680"/>
  <c r="F679" s="1"/>
  <c r="E680"/>
  <c r="I679"/>
  <c r="G679"/>
  <c r="E679"/>
  <c r="I680" i="40"/>
  <c r="H680"/>
  <c r="H679" s="1"/>
  <c r="G680"/>
  <c r="F680"/>
  <c r="F679" s="1"/>
  <c r="E680"/>
  <c r="I679"/>
  <c r="G679"/>
  <c r="E679"/>
  <c r="I680" i="41"/>
  <c r="H680"/>
  <c r="H679" s="1"/>
  <c r="G680"/>
  <c r="F680"/>
  <c r="F679" s="1"/>
  <c r="E680"/>
  <c r="I679"/>
  <c r="G679"/>
  <c r="E679"/>
  <c r="I680" i="42"/>
  <c r="H680"/>
  <c r="H679" s="1"/>
  <c r="G680"/>
  <c r="F680"/>
  <c r="F679" s="1"/>
  <c r="E680"/>
  <c r="I679"/>
  <c r="G679"/>
  <c r="E679"/>
  <c r="I680" i="43"/>
  <c r="H680"/>
  <c r="H679" s="1"/>
  <c r="G680"/>
  <c r="F680"/>
  <c r="F679" s="1"/>
  <c r="E680"/>
  <c r="I679"/>
  <c r="G679"/>
  <c r="E679"/>
  <c r="I680" i="44"/>
  <c r="H680"/>
  <c r="H679" s="1"/>
  <c r="G680"/>
  <c r="F680"/>
  <c r="F679" s="1"/>
  <c r="E680"/>
  <c r="I679"/>
  <c r="G679"/>
  <c r="E679"/>
  <c r="I680" i="46"/>
  <c r="H680"/>
  <c r="H679" s="1"/>
  <c r="G680"/>
  <c r="F680"/>
  <c r="F679" s="1"/>
  <c r="E680"/>
  <c r="I679"/>
  <c r="G679"/>
  <c r="E679"/>
  <c r="I680" i="47"/>
  <c r="H680"/>
  <c r="H679" s="1"/>
  <c r="G680"/>
  <c r="F680"/>
  <c r="F679" s="1"/>
  <c r="E680"/>
  <c r="I679"/>
  <c r="G679"/>
  <c r="E679"/>
  <c r="I680" i="9"/>
  <c r="H680"/>
  <c r="H679" s="1"/>
  <c r="G680"/>
  <c r="F680"/>
  <c r="E680"/>
  <c r="I679"/>
  <c r="G679"/>
  <c r="F679"/>
  <c r="E679"/>
  <c r="D680" i="11"/>
  <c r="D679" s="1"/>
  <c r="D680" i="12"/>
  <c r="D680" i="13"/>
  <c r="D680" i="14"/>
  <c r="D679" s="1"/>
  <c r="D680" i="15"/>
  <c r="D679" s="1"/>
  <c r="D680" i="16"/>
  <c r="D680" i="1"/>
  <c r="D680" i="2"/>
  <c r="D679" s="1"/>
  <c r="D680" i="3"/>
  <c r="D679" s="1"/>
  <c r="D680" i="4"/>
  <c r="D680" i="5"/>
  <c r="D680" i="6"/>
  <c r="D679" s="1"/>
  <c r="D680" i="7"/>
  <c r="D679" s="1"/>
  <c r="D680" i="8"/>
  <c r="D680" i="17"/>
  <c r="D680" i="18"/>
  <c r="D679" s="1"/>
  <c r="D680" i="19"/>
  <c r="D679" s="1"/>
  <c r="D680" i="20"/>
  <c r="D680" i="21"/>
  <c r="D680" i="22"/>
  <c r="D679" s="1"/>
  <c r="D680" i="23"/>
  <c r="D679" s="1"/>
  <c r="D680" i="24"/>
  <c r="D680" i="26"/>
  <c r="D680" i="27"/>
  <c r="D679" s="1"/>
  <c r="D680" i="28"/>
  <c r="D679" s="1"/>
  <c r="D680" i="29"/>
  <c r="D680" i="30"/>
  <c r="D680" i="31"/>
  <c r="D679" s="1"/>
  <c r="D680" i="32"/>
  <c r="D679" s="1"/>
  <c r="D680" i="33"/>
  <c r="D680" i="34"/>
  <c r="D680" i="35"/>
  <c r="D679" s="1"/>
  <c r="D680" i="37"/>
  <c r="D679" s="1"/>
  <c r="D680" i="36"/>
  <c r="D680" i="38"/>
  <c r="D680" i="39"/>
  <c r="D679" s="1"/>
  <c r="D680" i="40"/>
  <c r="D679" s="1"/>
  <c r="D680" i="41"/>
  <c r="D680" i="42"/>
  <c r="D680" i="43"/>
  <c r="D679" s="1"/>
  <c r="D680" i="44"/>
  <c r="D679" s="1"/>
  <c r="D680" i="46"/>
  <c r="D680" i="47"/>
  <c r="D679" s="1"/>
  <c r="D680" i="9"/>
  <c r="D679" i="12"/>
  <c r="D679" i="13"/>
  <c r="D679" i="16"/>
  <c r="D679" i="1"/>
  <c r="D679" i="4"/>
  <c r="D679" i="5"/>
  <c r="D679" i="8"/>
  <c r="D679" i="17"/>
  <c r="D679" i="20"/>
  <c r="D679" i="21"/>
  <c r="D679" i="24"/>
  <c r="D679" i="26"/>
  <c r="D679" i="29"/>
  <c r="D679" i="30"/>
  <c r="D679" i="33"/>
  <c r="D679" i="34"/>
  <c r="D679" i="36"/>
  <c r="D679" i="38"/>
  <c r="D679" i="41"/>
  <c r="D679" i="42"/>
  <c r="D679" i="46"/>
  <c r="D679" i="9"/>
  <c r="I668" i="11"/>
  <c r="H668"/>
  <c r="G668"/>
  <c r="F668"/>
  <c r="F656" s="1"/>
  <c r="E668"/>
  <c r="I668" i="12"/>
  <c r="H668"/>
  <c r="G668"/>
  <c r="G656" s="1"/>
  <c r="F668"/>
  <c r="E668"/>
  <c r="I668" i="13"/>
  <c r="H668"/>
  <c r="H656" s="1"/>
  <c r="G668"/>
  <c r="F668"/>
  <c r="E668"/>
  <c r="I668" i="14"/>
  <c r="H668"/>
  <c r="G668"/>
  <c r="F668"/>
  <c r="E668"/>
  <c r="I668" i="15"/>
  <c r="H668"/>
  <c r="G668"/>
  <c r="F668"/>
  <c r="F656" s="1"/>
  <c r="E668"/>
  <c r="I668" i="16"/>
  <c r="H668"/>
  <c r="G668"/>
  <c r="G656" s="1"/>
  <c r="F668"/>
  <c r="E668"/>
  <c r="I668" i="1"/>
  <c r="H668"/>
  <c r="H656" s="1"/>
  <c r="G668"/>
  <c r="F668"/>
  <c r="E668"/>
  <c r="I668" i="2"/>
  <c r="H668"/>
  <c r="G668"/>
  <c r="F668"/>
  <c r="E668"/>
  <c r="I668" i="3"/>
  <c r="H668"/>
  <c r="G668"/>
  <c r="F668"/>
  <c r="F656" s="1"/>
  <c r="E668"/>
  <c r="I668" i="4"/>
  <c r="H668"/>
  <c r="G668"/>
  <c r="G656" s="1"/>
  <c r="F668"/>
  <c r="E668"/>
  <c r="I668" i="5"/>
  <c r="H668"/>
  <c r="H656" s="1"/>
  <c r="G668"/>
  <c r="F668"/>
  <c r="E668"/>
  <c r="I668" i="6"/>
  <c r="H668"/>
  <c r="G668"/>
  <c r="F668"/>
  <c r="E668"/>
  <c r="I668" i="7"/>
  <c r="H668"/>
  <c r="G668"/>
  <c r="F668"/>
  <c r="F656" s="1"/>
  <c r="E668"/>
  <c r="I668" i="8"/>
  <c r="H668"/>
  <c r="G668"/>
  <c r="G656" s="1"/>
  <c r="F668"/>
  <c r="E668"/>
  <c r="I668" i="17"/>
  <c r="H668"/>
  <c r="H656" s="1"/>
  <c r="G668"/>
  <c r="F668"/>
  <c r="E668"/>
  <c r="I668" i="18"/>
  <c r="H668"/>
  <c r="G668"/>
  <c r="F668"/>
  <c r="E668"/>
  <c r="I668" i="19"/>
  <c r="H668"/>
  <c r="G668"/>
  <c r="F668"/>
  <c r="F656" s="1"/>
  <c r="E668"/>
  <c r="I668" i="20"/>
  <c r="H668"/>
  <c r="G668"/>
  <c r="G656" s="1"/>
  <c r="F668"/>
  <c r="E668"/>
  <c r="I668" i="21"/>
  <c r="H668"/>
  <c r="H656" s="1"/>
  <c r="G668"/>
  <c r="F668"/>
  <c r="E668"/>
  <c r="I668" i="22"/>
  <c r="H668"/>
  <c r="G668"/>
  <c r="F668"/>
  <c r="E668"/>
  <c r="I668" i="23"/>
  <c r="H668"/>
  <c r="G668"/>
  <c r="F668"/>
  <c r="F656" s="1"/>
  <c r="E668"/>
  <c r="I668" i="24"/>
  <c r="H668"/>
  <c r="G668"/>
  <c r="G656" s="1"/>
  <c r="F668"/>
  <c r="E668"/>
  <c r="I668" i="26"/>
  <c r="H668"/>
  <c r="H656" s="1"/>
  <c r="G668"/>
  <c r="F668"/>
  <c r="E668"/>
  <c r="I668" i="27"/>
  <c r="H668"/>
  <c r="G668"/>
  <c r="F668"/>
  <c r="E668"/>
  <c r="I668" i="28"/>
  <c r="H668"/>
  <c r="G668"/>
  <c r="F668"/>
  <c r="F656" s="1"/>
  <c r="E668"/>
  <c r="I668" i="29"/>
  <c r="H668"/>
  <c r="G668"/>
  <c r="G656" s="1"/>
  <c r="F668"/>
  <c r="E668"/>
  <c r="I668" i="30"/>
  <c r="H668"/>
  <c r="H656" s="1"/>
  <c r="G668"/>
  <c r="F668"/>
  <c r="E668"/>
  <c r="I668" i="31"/>
  <c r="H668"/>
  <c r="G668"/>
  <c r="F668"/>
  <c r="E668"/>
  <c r="I668" i="32"/>
  <c r="H668"/>
  <c r="G668"/>
  <c r="F668"/>
  <c r="F656" s="1"/>
  <c r="E668"/>
  <c r="I668" i="33"/>
  <c r="H668"/>
  <c r="G668"/>
  <c r="G656" s="1"/>
  <c r="F668"/>
  <c r="E668"/>
  <c r="I668" i="34"/>
  <c r="H668"/>
  <c r="H656" s="1"/>
  <c r="G668"/>
  <c r="F668"/>
  <c r="E668"/>
  <c r="I668" i="35"/>
  <c r="H668"/>
  <c r="G668"/>
  <c r="F668"/>
  <c r="E668"/>
  <c r="I668" i="37"/>
  <c r="H668"/>
  <c r="G668"/>
  <c r="F668"/>
  <c r="F656" s="1"/>
  <c r="E668"/>
  <c r="I668" i="36"/>
  <c r="H668"/>
  <c r="G668"/>
  <c r="G656" s="1"/>
  <c r="F668"/>
  <c r="E668"/>
  <c r="I668" i="38"/>
  <c r="H668"/>
  <c r="H656" s="1"/>
  <c r="G668"/>
  <c r="F668"/>
  <c r="E668"/>
  <c r="I668" i="39"/>
  <c r="H668"/>
  <c r="G668"/>
  <c r="F668"/>
  <c r="E668"/>
  <c r="I668" i="40"/>
  <c r="H668"/>
  <c r="G668"/>
  <c r="F668"/>
  <c r="F656" s="1"/>
  <c r="E668"/>
  <c r="I668" i="41"/>
  <c r="H668"/>
  <c r="G668"/>
  <c r="G656" s="1"/>
  <c r="F668"/>
  <c r="E668"/>
  <c r="I668" i="42"/>
  <c r="H668"/>
  <c r="H656" s="1"/>
  <c r="G668"/>
  <c r="F668"/>
  <c r="E668"/>
  <c r="I668" i="43"/>
  <c r="H668"/>
  <c r="G668"/>
  <c r="F668"/>
  <c r="E668"/>
  <c r="I668" i="44"/>
  <c r="H668"/>
  <c r="G668"/>
  <c r="F668"/>
  <c r="F656" s="1"/>
  <c r="E668"/>
  <c r="I668" i="46"/>
  <c r="H668"/>
  <c r="G668"/>
  <c r="G656" s="1"/>
  <c r="F668"/>
  <c r="E668"/>
  <c r="I668" i="47"/>
  <c r="H668"/>
  <c r="G668"/>
  <c r="F668"/>
  <c r="E668"/>
  <c r="I668" i="9"/>
  <c r="H668"/>
  <c r="G668"/>
  <c r="G656" s="1"/>
  <c r="F668"/>
  <c r="E668"/>
  <c r="D668" i="11"/>
  <c r="D668" i="12"/>
  <c r="D668" i="13"/>
  <c r="D668" i="14"/>
  <c r="D668" i="15"/>
  <c r="D668" i="16"/>
  <c r="D668" i="1"/>
  <c r="D668" i="2"/>
  <c r="D668" i="3"/>
  <c r="D668" i="4"/>
  <c r="D668" i="5"/>
  <c r="D668" i="6"/>
  <c r="D668" i="7"/>
  <c r="D668" i="8"/>
  <c r="D668" i="17"/>
  <c r="D668" i="18"/>
  <c r="D668" i="19"/>
  <c r="D668" i="20"/>
  <c r="D668" i="21"/>
  <c r="D668" i="22"/>
  <c r="D668" i="23"/>
  <c r="D668" i="24"/>
  <c r="D668" i="26"/>
  <c r="D668" i="27"/>
  <c r="D668" i="28"/>
  <c r="D668" i="29"/>
  <c r="D668" i="30"/>
  <c r="D668" i="31"/>
  <c r="D668" i="32"/>
  <c r="D668" i="33"/>
  <c r="D668" i="34"/>
  <c r="D668" i="35"/>
  <c r="D668" i="37"/>
  <c r="D668" i="36"/>
  <c r="D668" i="38"/>
  <c r="D668" i="39"/>
  <c r="D668" i="40"/>
  <c r="D668" i="41"/>
  <c r="D668" i="42"/>
  <c r="D668" i="43"/>
  <c r="D668" i="44"/>
  <c r="D668" i="46"/>
  <c r="D668" i="47"/>
  <c r="D668" i="9"/>
  <c r="I657" i="11"/>
  <c r="H657"/>
  <c r="G657"/>
  <c r="F657"/>
  <c r="E657"/>
  <c r="I656"/>
  <c r="H656"/>
  <c r="G656"/>
  <c r="E656"/>
  <c r="I657" i="12"/>
  <c r="H657"/>
  <c r="G657"/>
  <c r="F657"/>
  <c r="E657"/>
  <c r="I656"/>
  <c r="H656"/>
  <c r="F656"/>
  <c r="E656"/>
  <c r="I657" i="13"/>
  <c r="H657"/>
  <c r="G657"/>
  <c r="F657"/>
  <c r="E657"/>
  <c r="I656"/>
  <c r="G656"/>
  <c r="F656"/>
  <c r="E656"/>
  <c r="I657" i="14"/>
  <c r="H657"/>
  <c r="G657"/>
  <c r="F657"/>
  <c r="E657"/>
  <c r="I656"/>
  <c r="H656"/>
  <c r="G656"/>
  <c r="F656"/>
  <c r="E656"/>
  <c r="I657" i="15"/>
  <c r="H657"/>
  <c r="G657"/>
  <c r="F657"/>
  <c r="E657"/>
  <c r="I656"/>
  <c r="H656"/>
  <c r="G656"/>
  <c r="E656"/>
  <c r="I657" i="16"/>
  <c r="H657"/>
  <c r="G657"/>
  <c r="F657"/>
  <c r="E657"/>
  <c r="I656"/>
  <c r="H656"/>
  <c r="F656"/>
  <c r="E656"/>
  <c r="I657" i="1"/>
  <c r="H657"/>
  <c r="G657"/>
  <c r="F657"/>
  <c r="E657"/>
  <c r="I656"/>
  <c r="G656"/>
  <c r="F656"/>
  <c r="E656"/>
  <c r="I657" i="2"/>
  <c r="H657"/>
  <c r="G657"/>
  <c r="F657"/>
  <c r="E657"/>
  <c r="I656"/>
  <c r="H656"/>
  <c r="G656"/>
  <c r="F656"/>
  <c r="E656"/>
  <c r="I657" i="3"/>
  <c r="H657"/>
  <c r="G657"/>
  <c r="F657"/>
  <c r="E657"/>
  <c r="I656"/>
  <c r="H656"/>
  <c r="G656"/>
  <c r="E656"/>
  <c r="I657" i="4"/>
  <c r="H657"/>
  <c r="G657"/>
  <c r="F657"/>
  <c r="E657"/>
  <c r="I656"/>
  <c r="H656"/>
  <c r="F656"/>
  <c r="E656"/>
  <c r="I657" i="5"/>
  <c r="H657"/>
  <c r="G657"/>
  <c r="F657"/>
  <c r="E657"/>
  <c r="I656"/>
  <c r="G656"/>
  <c r="F656"/>
  <c r="E656"/>
  <c r="I657" i="6"/>
  <c r="H657"/>
  <c r="G657"/>
  <c r="F657"/>
  <c r="E657"/>
  <c r="I656"/>
  <c r="H656"/>
  <c r="G656"/>
  <c r="F656"/>
  <c r="E656"/>
  <c r="I657" i="7"/>
  <c r="H657"/>
  <c r="G657"/>
  <c r="F657"/>
  <c r="E657"/>
  <c r="I656"/>
  <c r="H656"/>
  <c r="G656"/>
  <c r="E656"/>
  <c r="I657" i="8"/>
  <c r="H657"/>
  <c r="G657"/>
  <c r="F657"/>
  <c r="E657"/>
  <c r="I656"/>
  <c r="H656"/>
  <c r="F656"/>
  <c r="E656"/>
  <c r="I657" i="17"/>
  <c r="H657"/>
  <c r="G657"/>
  <c r="F657"/>
  <c r="E657"/>
  <c r="I656"/>
  <c r="G656"/>
  <c r="F656"/>
  <c r="E656"/>
  <c r="I657" i="18"/>
  <c r="H657"/>
  <c r="G657"/>
  <c r="F657"/>
  <c r="E657"/>
  <c r="I656"/>
  <c r="H656"/>
  <c r="G656"/>
  <c r="F656"/>
  <c r="E656"/>
  <c r="I657" i="19"/>
  <c r="H657"/>
  <c r="G657"/>
  <c r="F657"/>
  <c r="E657"/>
  <c r="I656"/>
  <c r="H656"/>
  <c r="G656"/>
  <c r="E656"/>
  <c r="I657" i="20"/>
  <c r="H657"/>
  <c r="G657"/>
  <c r="F657"/>
  <c r="E657"/>
  <c r="I656"/>
  <c r="H656"/>
  <c r="F656"/>
  <c r="E656"/>
  <c r="I657" i="21"/>
  <c r="H657"/>
  <c r="G657"/>
  <c r="F657"/>
  <c r="E657"/>
  <c r="I656"/>
  <c r="G656"/>
  <c r="F656"/>
  <c r="E656"/>
  <c r="I657" i="22"/>
  <c r="H657"/>
  <c r="G657"/>
  <c r="F657"/>
  <c r="E657"/>
  <c r="I656"/>
  <c r="H656"/>
  <c r="G656"/>
  <c r="F656"/>
  <c r="E656"/>
  <c r="I657" i="23"/>
  <c r="H657"/>
  <c r="G657"/>
  <c r="F657"/>
  <c r="E657"/>
  <c r="I656"/>
  <c r="H656"/>
  <c r="G656"/>
  <c r="E656"/>
  <c r="I657" i="24"/>
  <c r="H657"/>
  <c r="G657"/>
  <c r="F657"/>
  <c r="E657"/>
  <c r="I656"/>
  <c r="H656"/>
  <c r="F656"/>
  <c r="E656"/>
  <c r="I657" i="26"/>
  <c r="H657"/>
  <c r="G657"/>
  <c r="F657"/>
  <c r="E657"/>
  <c r="I656"/>
  <c r="G656"/>
  <c r="F656"/>
  <c r="E656"/>
  <c r="I657" i="27"/>
  <c r="H657"/>
  <c r="G657"/>
  <c r="F657"/>
  <c r="E657"/>
  <c r="I656"/>
  <c r="H656"/>
  <c r="G656"/>
  <c r="F656"/>
  <c r="E656"/>
  <c r="I657" i="28"/>
  <c r="H657"/>
  <c r="G657"/>
  <c r="F657"/>
  <c r="E657"/>
  <c r="I656"/>
  <c r="H656"/>
  <c r="G656"/>
  <c r="E656"/>
  <c r="I657" i="29"/>
  <c r="H657"/>
  <c r="G657"/>
  <c r="F657"/>
  <c r="E657"/>
  <c r="I656"/>
  <c r="H656"/>
  <c r="F656"/>
  <c r="E656"/>
  <c r="I657" i="30"/>
  <c r="H657"/>
  <c r="G657"/>
  <c r="F657"/>
  <c r="E657"/>
  <c r="I656"/>
  <c r="G656"/>
  <c r="F656"/>
  <c r="E656"/>
  <c r="I657" i="31"/>
  <c r="H657"/>
  <c r="G657"/>
  <c r="F657"/>
  <c r="E657"/>
  <c r="I656"/>
  <c r="H656"/>
  <c r="G656"/>
  <c r="F656"/>
  <c r="E656"/>
  <c r="I657" i="32"/>
  <c r="H657"/>
  <c r="G657"/>
  <c r="F657"/>
  <c r="E657"/>
  <c r="I656"/>
  <c r="H656"/>
  <c r="G656"/>
  <c r="E656"/>
  <c r="I657" i="33"/>
  <c r="H657"/>
  <c r="G657"/>
  <c r="F657"/>
  <c r="E657"/>
  <c r="I656"/>
  <c r="H656"/>
  <c r="F656"/>
  <c r="E656"/>
  <c r="I657" i="34"/>
  <c r="H657"/>
  <c r="G657"/>
  <c r="F657"/>
  <c r="E657"/>
  <c r="I656"/>
  <c r="G656"/>
  <c r="F656"/>
  <c r="E656"/>
  <c r="I657" i="35"/>
  <c r="H657"/>
  <c r="G657"/>
  <c r="F657"/>
  <c r="E657"/>
  <c r="I656"/>
  <c r="H656"/>
  <c r="G656"/>
  <c r="F656"/>
  <c r="E656"/>
  <c r="I657" i="37"/>
  <c r="H657"/>
  <c r="G657"/>
  <c r="F657"/>
  <c r="E657"/>
  <c r="I656"/>
  <c r="H656"/>
  <c r="G656"/>
  <c r="E656"/>
  <c r="I657" i="36"/>
  <c r="H657"/>
  <c r="G657"/>
  <c r="F657"/>
  <c r="E657"/>
  <c r="I656"/>
  <c r="H656"/>
  <c r="F656"/>
  <c r="E656"/>
  <c r="I657" i="38"/>
  <c r="H657"/>
  <c r="G657"/>
  <c r="F657"/>
  <c r="E657"/>
  <c r="I656"/>
  <c r="G656"/>
  <c r="F656"/>
  <c r="E656"/>
  <c r="I657" i="39"/>
  <c r="H657"/>
  <c r="G657"/>
  <c r="F657"/>
  <c r="E657"/>
  <c r="I656"/>
  <c r="H656"/>
  <c r="G656"/>
  <c r="F656"/>
  <c r="E656"/>
  <c r="I657" i="40"/>
  <c r="H657"/>
  <c r="G657"/>
  <c r="F657"/>
  <c r="E657"/>
  <c r="I656"/>
  <c r="H656"/>
  <c r="G656"/>
  <c r="E656"/>
  <c r="I657" i="41"/>
  <c r="H657"/>
  <c r="G657"/>
  <c r="F657"/>
  <c r="E657"/>
  <c r="I656"/>
  <c r="H656"/>
  <c r="F656"/>
  <c r="E656"/>
  <c r="I657" i="42"/>
  <c r="H657"/>
  <c r="G657"/>
  <c r="F657"/>
  <c r="E657"/>
  <c r="I656"/>
  <c r="G656"/>
  <c r="F656"/>
  <c r="E656"/>
  <c r="I657" i="43"/>
  <c r="H657"/>
  <c r="G657"/>
  <c r="F657"/>
  <c r="E657"/>
  <c r="I656"/>
  <c r="H656"/>
  <c r="G656"/>
  <c r="F656"/>
  <c r="E656"/>
  <c r="I657" i="44"/>
  <c r="H657"/>
  <c r="G657"/>
  <c r="F657"/>
  <c r="E657"/>
  <c r="I656"/>
  <c r="H656"/>
  <c r="G656"/>
  <c r="E656"/>
  <c r="I657" i="46"/>
  <c r="H657"/>
  <c r="G657"/>
  <c r="F657"/>
  <c r="E657"/>
  <c r="I656"/>
  <c r="H656"/>
  <c r="F656"/>
  <c r="E656"/>
  <c r="I657" i="47"/>
  <c r="H657"/>
  <c r="G657"/>
  <c r="F657"/>
  <c r="E657"/>
  <c r="I656"/>
  <c r="H656"/>
  <c r="G656"/>
  <c r="F656"/>
  <c r="E656"/>
  <c r="I657" i="9"/>
  <c r="H657"/>
  <c r="G657"/>
  <c r="F657"/>
  <c r="E657"/>
  <c r="I656"/>
  <c r="H656"/>
  <c r="F656"/>
  <c r="E656"/>
  <c r="D657" i="11"/>
  <c r="D657" i="12"/>
  <c r="D657" i="13"/>
  <c r="D657" i="14"/>
  <c r="D657" i="15"/>
  <c r="D657" i="16"/>
  <c r="D657" i="1"/>
  <c r="D657" i="2"/>
  <c r="D657" i="3"/>
  <c r="D657" i="4"/>
  <c r="D657" i="5"/>
  <c r="D657" i="6"/>
  <c r="D657" i="7"/>
  <c r="D657" i="8"/>
  <c r="D657" i="17"/>
  <c r="D657" i="18"/>
  <c r="D657" i="19"/>
  <c r="D656" s="1"/>
  <c r="D657" i="20"/>
  <c r="D657" i="21"/>
  <c r="D657" i="22"/>
  <c r="D657" i="23"/>
  <c r="D656" s="1"/>
  <c r="D657" i="24"/>
  <c r="D657" i="26"/>
  <c r="D657" i="27"/>
  <c r="D657" i="28"/>
  <c r="D656" s="1"/>
  <c r="D657" i="29"/>
  <c r="D657" i="30"/>
  <c r="D657" i="31"/>
  <c r="D657" i="32"/>
  <c r="D657" i="33"/>
  <c r="D657" i="34"/>
  <c r="D657" i="35"/>
  <c r="D657" i="37"/>
  <c r="D657" i="36"/>
  <c r="D657" i="38"/>
  <c r="D657" i="39"/>
  <c r="D657" i="40"/>
  <c r="D656" s="1"/>
  <c r="D657" i="41"/>
  <c r="D657" i="42"/>
  <c r="D657" i="43"/>
  <c r="D657" i="44"/>
  <c r="D656" s="1"/>
  <c r="D657" i="46"/>
  <c r="D657" i="47"/>
  <c r="D657" i="9"/>
  <c r="D656" i="12"/>
  <c r="D656" i="13"/>
  <c r="D656" i="16"/>
  <c r="D656" i="1"/>
  <c r="D656" i="4"/>
  <c r="D656" i="5"/>
  <c r="D656" i="8"/>
  <c r="D656" i="17"/>
  <c r="D656" i="20"/>
  <c r="D656" i="21"/>
  <c r="D656" i="24"/>
  <c r="D656" i="26"/>
  <c r="D656" i="29"/>
  <c r="D656" i="30"/>
  <c r="D656" i="33"/>
  <c r="D656" i="34"/>
  <c r="D656" i="36"/>
  <c r="D656" i="38"/>
  <c r="D656" i="41"/>
  <c r="D656" i="42"/>
  <c r="D656" i="46"/>
  <c r="D656" i="9"/>
  <c r="I646" i="11"/>
  <c r="H646"/>
  <c r="G646"/>
  <c r="F646"/>
  <c r="E646"/>
  <c r="I646" i="12"/>
  <c r="H646"/>
  <c r="G646"/>
  <c r="G636" s="1"/>
  <c r="F646"/>
  <c r="E646"/>
  <c r="I646" i="13"/>
  <c r="H646"/>
  <c r="G646"/>
  <c r="F646"/>
  <c r="E646"/>
  <c r="I646" i="14"/>
  <c r="I636" s="1"/>
  <c r="H646"/>
  <c r="G646"/>
  <c r="F646"/>
  <c r="E646"/>
  <c r="E636" s="1"/>
  <c r="I646" i="15"/>
  <c r="H646"/>
  <c r="G646"/>
  <c r="F646"/>
  <c r="E646"/>
  <c r="I646" i="16"/>
  <c r="H646"/>
  <c r="G646"/>
  <c r="G636" s="1"/>
  <c r="F646"/>
  <c r="E646"/>
  <c r="I646" i="1"/>
  <c r="H646"/>
  <c r="G646"/>
  <c r="F646"/>
  <c r="E646"/>
  <c r="I646" i="2"/>
  <c r="I636" s="1"/>
  <c r="H646"/>
  <c r="G646"/>
  <c r="F646"/>
  <c r="E646"/>
  <c r="E636" s="1"/>
  <c r="I646" i="3"/>
  <c r="H646"/>
  <c r="G646"/>
  <c r="F646"/>
  <c r="E646"/>
  <c r="I646" i="4"/>
  <c r="H646"/>
  <c r="G646"/>
  <c r="G636" s="1"/>
  <c r="F646"/>
  <c r="E646"/>
  <c r="I646" i="5"/>
  <c r="H646"/>
  <c r="G646"/>
  <c r="F646"/>
  <c r="E646"/>
  <c r="I646" i="6"/>
  <c r="I636" s="1"/>
  <c r="H646"/>
  <c r="G646"/>
  <c r="F646"/>
  <c r="E646"/>
  <c r="E636" s="1"/>
  <c r="I646" i="7"/>
  <c r="H646"/>
  <c r="G646"/>
  <c r="F646"/>
  <c r="E646"/>
  <c r="I646" i="8"/>
  <c r="H646"/>
  <c r="G646"/>
  <c r="G636" s="1"/>
  <c r="F646"/>
  <c r="E646"/>
  <c r="I646" i="17"/>
  <c r="H646"/>
  <c r="G646"/>
  <c r="F646"/>
  <c r="E646"/>
  <c r="I646" i="18"/>
  <c r="I636" s="1"/>
  <c r="H646"/>
  <c r="G646"/>
  <c r="F646"/>
  <c r="E646"/>
  <c r="E636" s="1"/>
  <c r="I646" i="19"/>
  <c r="H646"/>
  <c r="G646"/>
  <c r="F646"/>
  <c r="E646"/>
  <c r="I646" i="20"/>
  <c r="H646"/>
  <c r="G646"/>
  <c r="G636" s="1"/>
  <c r="F646"/>
  <c r="E646"/>
  <c r="I646" i="21"/>
  <c r="H646"/>
  <c r="G646"/>
  <c r="F646"/>
  <c r="E646"/>
  <c r="I646" i="22"/>
  <c r="I636" s="1"/>
  <c r="H646"/>
  <c r="G646"/>
  <c r="F646"/>
  <c r="E646"/>
  <c r="E636" s="1"/>
  <c r="I646" i="23"/>
  <c r="H646"/>
  <c r="G646"/>
  <c r="F646"/>
  <c r="E646"/>
  <c r="I646" i="24"/>
  <c r="H646"/>
  <c r="G646"/>
  <c r="G636" s="1"/>
  <c r="F646"/>
  <c r="E646"/>
  <c r="I646" i="26"/>
  <c r="H646"/>
  <c r="G646"/>
  <c r="F646"/>
  <c r="E646"/>
  <c r="I646" i="27"/>
  <c r="I636" s="1"/>
  <c r="H646"/>
  <c r="G646"/>
  <c r="F646"/>
  <c r="E646"/>
  <c r="E636" s="1"/>
  <c r="I646" i="28"/>
  <c r="H646"/>
  <c r="G646"/>
  <c r="F646"/>
  <c r="E646"/>
  <c r="I646" i="29"/>
  <c r="H646"/>
  <c r="G646"/>
  <c r="G636" s="1"/>
  <c r="F646"/>
  <c r="E646"/>
  <c r="I646" i="30"/>
  <c r="H646"/>
  <c r="G646"/>
  <c r="F646"/>
  <c r="E646"/>
  <c r="I646" i="31"/>
  <c r="I636" s="1"/>
  <c r="H646"/>
  <c r="G646"/>
  <c r="F646"/>
  <c r="E646"/>
  <c r="E636" s="1"/>
  <c r="I646" i="32"/>
  <c r="H646"/>
  <c r="G646"/>
  <c r="F646"/>
  <c r="E646"/>
  <c r="I646" i="33"/>
  <c r="H646"/>
  <c r="G646"/>
  <c r="G636" s="1"/>
  <c r="F646"/>
  <c r="E646"/>
  <c r="I646" i="34"/>
  <c r="H646"/>
  <c r="G646"/>
  <c r="F646"/>
  <c r="E646"/>
  <c r="I646" i="35"/>
  <c r="I636" s="1"/>
  <c r="H646"/>
  <c r="G646"/>
  <c r="F646"/>
  <c r="E646"/>
  <c r="E636" s="1"/>
  <c r="I646" i="37"/>
  <c r="H646"/>
  <c r="G646"/>
  <c r="F646"/>
  <c r="E646"/>
  <c r="I646" i="36"/>
  <c r="H646"/>
  <c r="G646"/>
  <c r="G636" s="1"/>
  <c r="F646"/>
  <c r="E646"/>
  <c r="I646" i="38"/>
  <c r="H646"/>
  <c r="G646"/>
  <c r="F646"/>
  <c r="E646"/>
  <c r="I646" i="39"/>
  <c r="I636" s="1"/>
  <c r="H646"/>
  <c r="G646"/>
  <c r="F646"/>
  <c r="E646"/>
  <c r="I646" i="40"/>
  <c r="H646"/>
  <c r="G646"/>
  <c r="F646"/>
  <c r="E646"/>
  <c r="I646" i="41"/>
  <c r="H646"/>
  <c r="G646"/>
  <c r="F646"/>
  <c r="E646"/>
  <c r="I646" i="42"/>
  <c r="H646"/>
  <c r="H636" s="1"/>
  <c r="G646"/>
  <c r="F646"/>
  <c r="E646"/>
  <c r="I646" i="43"/>
  <c r="I636" s="1"/>
  <c r="H646"/>
  <c r="G646"/>
  <c r="F646"/>
  <c r="E646"/>
  <c r="I646" i="44"/>
  <c r="H646"/>
  <c r="G646"/>
  <c r="F646"/>
  <c r="E646"/>
  <c r="I646" i="46"/>
  <c r="H646"/>
  <c r="G646"/>
  <c r="F646"/>
  <c r="E646"/>
  <c r="I646" i="47"/>
  <c r="I636" s="1"/>
  <c r="H646"/>
  <c r="G646"/>
  <c r="F646"/>
  <c r="E646"/>
  <c r="I646" i="9"/>
  <c r="H646"/>
  <c r="G646"/>
  <c r="F646"/>
  <c r="E646"/>
  <c r="D646" i="11"/>
  <c r="D646" i="12"/>
  <c r="D646" i="13"/>
  <c r="D646" i="14"/>
  <c r="D646" i="15"/>
  <c r="D636" s="1"/>
  <c r="D646" i="16"/>
  <c r="D646" i="1"/>
  <c r="D646" i="2"/>
  <c r="D646" i="3"/>
  <c r="D646" i="4"/>
  <c r="D646" i="5"/>
  <c r="D646" i="6"/>
  <c r="D646" i="7"/>
  <c r="D646" i="8"/>
  <c r="D646" i="17"/>
  <c r="D646" i="18"/>
  <c r="D646" i="19"/>
  <c r="D646" i="20"/>
  <c r="D646" i="21"/>
  <c r="D646" i="22"/>
  <c r="D646" i="23"/>
  <c r="D646" i="24"/>
  <c r="D646" i="26"/>
  <c r="D646" i="27"/>
  <c r="D646" i="28"/>
  <c r="D636" s="1"/>
  <c r="D646" i="29"/>
  <c r="D646" i="30"/>
  <c r="D646" i="31"/>
  <c r="D646" i="32"/>
  <c r="D636" s="1"/>
  <c r="D646" i="33"/>
  <c r="D646" i="34"/>
  <c r="D646" i="35"/>
  <c r="D646" i="37"/>
  <c r="D646" i="36"/>
  <c r="D646" i="38"/>
  <c r="D646" i="39"/>
  <c r="D646" i="40"/>
  <c r="D636" s="1"/>
  <c r="D646" i="41"/>
  <c r="D646" i="42"/>
  <c r="D646" i="43"/>
  <c r="D646" i="44"/>
  <c r="D646" i="46"/>
  <c r="D646" i="47"/>
  <c r="D646" i="9"/>
  <c r="D636" i="7"/>
  <c r="D636" i="23"/>
  <c r="I637" i="11"/>
  <c r="H637"/>
  <c r="H636" s="1"/>
  <c r="G637"/>
  <c r="F637"/>
  <c r="E637"/>
  <c r="I636"/>
  <c r="G636"/>
  <c r="E636"/>
  <c r="I637" i="12"/>
  <c r="H637"/>
  <c r="H636" s="1"/>
  <c r="G637"/>
  <c r="F637"/>
  <c r="F636" s="1"/>
  <c r="E637"/>
  <c r="I636"/>
  <c r="E636"/>
  <c r="I637" i="13"/>
  <c r="H637"/>
  <c r="G637"/>
  <c r="F637"/>
  <c r="F636" s="1"/>
  <c r="E637"/>
  <c r="I636"/>
  <c r="G636"/>
  <c r="E636"/>
  <c r="I637" i="14"/>
  <c r="H637"/>
  <c r="H636" s="1"/>
  <c r="G637"/>
  <c r="F637"/>
  <c r="F636" s="1"/>
  <c r="E637"/>
  <c r="G636"/>
  <c r="I637" i="15"/>
  <c r="H637"/>
  <c r="H636" s="1"/>
  <c r="G637"/>
  <c r="F637"/>
  <c r="E637"/>
  <c r="I636"/>
  <c r="G636"/>
  <c r="E636"/>
  <c r="I637" i="16"/>
  <c r="H637"/>
  <c r="H636" s="1"/>
  <c r="G637"/>
  <c r="F637"/>
  <c r="F636" s="1"/>
  <c r="E637"/>
  <c r="I636"/>
  <c r="E636"/>
  <c r="I637" i="1"/>
  <c r="H637"/>
  <c r="G637"/>
  <c r="F637"/>
  <c r="F636" s="1"/>
  <c r="E637"/>
  <c r="I636"/>
  <c r="G636"/>
  <c r="E636"/>
  <c r="I637" i="2"/>
  <c r="H637"/>
  <c r="H636" s="1"/>
  <c r="G637"/>
  <c r="F637"/>
  <c r="F636" s="1"/>
  <c r="E637"/>
  <c r="G636"/>
  <c r="I637" i="3"/>
  <c r="H637"/>
  <c r="H636" s="1"/>
  <c r="G637"/>
  <c r="F637"/>
  <c r="E637"/>
  <c r="I636"/>
  <c r="G636"/>
  <c r="E636"/>
  <c r="I637" i="4"/>
  <c r="H637"/>
  <c r="H636" s="1"/>
  <c r="G637"/>
  <c r="F637"/>
  <c r="F636" s="1"/>
  <c r="E637"/>
  <c r="I636"/>
  <c r="E636"/>
  <c r="I637" i="5"/>
  <c r="H637"/>
  <c r="G637"/>
  <c r="F637"/>
  <c r="F636" s="1"/>
  <c r="E637"/>
  <c r="I636"/>
  <c r="G636"/>
  <c r="E636"/>
  <c r="I637" i="6"/>
  <c r="H637"/>
  <c r="H636" s="1"/>
  <c r="G637"/>
  <c r="F637"/>
  <c r="F636" s="1"/>
  <c r="E637"/>
  <c r="G636"/>
  <c r="I637" i="7"/>
  <c r="H637"/>
  <c r="H636" s="1"/>
  <c r="G637"/>
  <c r="F637"/>
  <c r="E637"/>
  <c r="I636"/>
  <c r="G636"/>
  <c r="E636"/>
  <c r="I637" i="8"/>
  <c r="H637"/>
  <c r="H636" s="1"/>
  <c r="G637"/>
  <c r="F637"/>
  <c r="F636" s="1"/>
  <c r="E637"/>
  <c r="I636"/>
  <c r="E636"/>
  <c r="I637" i="17"/>
  <c r="H637"/>
  <c r="G637"/>
  <c r="F637"/>
  <c r="F636" s="1"/>
  <c r="E637"/>
  <c r="I636"/>
  <c r="G636"/>
  <c r="E636"/>
  <c r="I637" i="18"/>
  <c r="H637"/>
  <c r="H636" s="1"/>
  <c r="G637"/>
  <c r="F637"/>
  <c r="F636" s="1"/>
  <c r="E637"/>
  <c r="G636"/>
  <c r="I637" i="19"/>
  <c r="H637"/>
  <c r="H636" s="1"/>
  <c r="G637"/>
  <c r="F637"/>
  <c r="E637"/>
  <c r="I636"/>
  <c r="G636"/>
  <c r="E636"/>
  <c r="I637" i="20"/>
  <c r="H637"/>
  <c r="H636" s="1"/>
  <c r="G637"/>
  <c r="F637"/>
  <c r="F636" s="1"/>
  <c r="E637"/>
  <c r="I636"/>
  <c r="E636"/>
  <c r="I637" i="21"/>
  <c r="H637"/>
  <c r="G637"/>
  <c r="F637"/>
  <c r="F636" s="1"/>
  <c r="E637"/>
  <c r="I636"/>
  <c r="G636"/>
  <c r="E636"/>
  <c r="I637" i="22"/>
  <c r="H637"/>
  <c r="H636" s="1"/>
  <c r="G637"/>
  <c r="F637"/>
  <c r="F636" s="1"/>
  <c r="E637"/>
  <c r="G636"/>
  <c r="I637" i="23"/>
  <c r="H637"/>
  <c r="H636" s="1"/>
  <c r="G637"/>
  <c r="F637"/>
  <c r="E637"/>
  <c r="I636"/>
  <c r="G636"/>
  <c r="E636"/>
  <c r="I637" i="24"/>
  <c r="H637"/>
  <c r="H636" s="1"/>
  <c r="G637"/>
  <c r="F637"/>
  <c r="F636" s="1"/>
  <c r="E637"/>
  <c r="I636"/>
  <c r="E636"/>
  <c r="I637" i="26"/>
  <c r="H637"/>
  <c r="G637"/>
  <c r="F637"/>
  <c r="F636" s="1"/>
  <c r="E637"/>
  <c r="I636"/>
  <c r="G636"/>
  <c r="E636"/>
  <c r="I637" i="27"/>
  <c r="H637"/>
  <c r="H636" s="1"/>
  <c r="G637"/>
  <c r="F637"/>
  <c r="F636" s="1"/>
  <c r="E637"/>
  <c r="G636"/>
  <c r="I637" i="28"/>
  <c r="H637"/>
  <c r="H636" s="1"/>
  <c r="G637"/>
  <c r="F637"/>
  <c r="E637"/>
  <c r="I636"/>
  <c r="G636"/>
  <c r="E636"/>
  <c r="I637" i="29"/>
  <c r="H637"/>
  <c r="H636" s="1"/>
  <c r="G637"/>
  <c r="F637"/>
  <c r="F636" s="1"/>
  <c r="E637"/>
  <c r="I636"/>
  <c r="E636"/>
  <c r="I637" i="30"/>
  <c r="H637"/>
  <c r="G637"/>
  <c r="F637"/>
  <c r="F636" s="1"/>
  <c r="E637"/>
  <c r="I636"/>
  <c r="G636"/>
  <c r="E636"/>
  <c r="I637" i="31"/>
  <c r="H637"/>
  <c r="H636" s="1"/>
  <c r="G637"/>
  <c r="F637"/>
  <c r="F636" s="1"/>
  <c r="E637"/>
  <c r="G636"/>
  <c r="I637" i="32"/>
  <c r="H637"/>
  <c r="H636" s="1"/>
  <c r="G637"/>
  <c r="F637"/>
  <c r="E637"/>
  <c r="I636"/>
  <c r="G636"/>
  <c r="E636"/>
  <c r="I637" i="33"/>
  <c r="H637"/>
  <c r="H636" s="1"/>
  <c r="G637"/>
  <c r="F637"/>
  <c r="F636" s="1"/>
  <c r="E637"/>
  <c r="I636"/>
  <c r="E636"/>
  <c r="I637" i="34"/>
  <c r="H637"/>
  <c r="G637"/>
  <c r="F637"/>
  <c r="F636" s="1"/>
  <c r="E637"/>
  <c r="I636"/>
  <c r="G636"/>
  <c r="E636"/>
  <c r="I637" i="35"/>
  <c r="H637"/>
  <c r="H636" s="1"/>
  <c r="G637"/>
  <c r="F637"/>
  <c r="F636" s="1"/>
  <c r="E637"/>
  <c r="G636"/>
  <c r="I637" i="37"/>
  <c r="H637"/>
  <c r="H636" s="1"/>
  <c r="G637"/>
  <c r="F637"/>
  <c r="E637"/>
  <c r="I636"/>
  <c r="G636"/>
  <c r="E636"/>
  <c r="I637" i="36"/>
  <c r="H637"/>
  <c r="H636" s="1"/>
  <c r="G637"/>
  <c r="F637"/>
  <c r="F636" s="1"/>
  <c r="E637"/>
  <c r="I636"/>
  <c r="E636"/>
  <c r="I637" i="38"/>
  <c r="H637"/>
  <c r="G637"/>
  <c r="F637"/>
  <c r="F636" s="1"/>
  <c r="E637"/>
  <c r="I636"/>
  <c r="G636"/>
  <c r="E636"/>
  <c r="I637" i="39"/>
  <c r="H637"/>
  <c r="H636" s="1"/>
  <c r="G637"/>
  <c r="F637"/>
  <c r="E637"/>
  <c r="G636"/>
  <c r="F636"/>
  <c r="E636"/>
  <c r="I637" i="40"/>
  <c r="H637"/>
  <c r="G637"/>
  <c r="F637"/>
  <c r="F636" s="1"/>
  <c r="E637"/>
  <c r="I636"/>
  <c r="H636"/>
  <c r="G636"/>
  <c r="E636"/>
  <c r="I637" i="41"/>
  <c r="H637"/>
  <c r="H636" s="1"/>
  <c r="G637"/>
  <c r="F637"/>
  <c r="E637"/>
  <c r="I636"/>
  <c r="G636"/>
  <c r="F636"/>
  <c r="E636"/>
  <c r="I637" i="42"/>
  <c r="H637"/>
  <c r="G637"/>
  <c r="F637"/>
  <c r="F636" s="1"/>
  <c r="E637"/>
  <c r="I636"/>
  <c r="G636"/>
  <c r="E636"/>
  <c r="I637" i="43"/>
  <c r="H637"/>
  <c r="H636" s="1"/>
  <c r="G637"/>
  <c r="F637"/>
  <c r="E637"/>
  <c r="G636"/>
  <c r="F636"/>
  <c r="E636"/>
  <c r="I637" i="44"/>
  <c r="H637"/>
  <c r="G637"/>
  <c r="F637"/>
  <c r="F636" s="1"/>
  <c r="E637"/>
  <c r="I636"/>
  <c r="H636"/>
  <c r="G636"/>
  <c r="E636"/>
  <c r="I637" i="46"/>
  <c r="H637"/>
  <c r="H636" s="1"/>
  <c r="G637"/>
  <c r="F637"/>
  <c r="E637"/>
  <c r="I636"/>
  <c r="G636"/>
  <c r="F636"/>
  <c r="E636"/>
  <c r="I637" i="47"/>
  <c r="H637"/>
  <c r="H636" s="1"/>
  <c r="G637"/>
  <c r="F637"/>
  <c r="E637"/>
  <c r="G636"/>
  <c r="F636"/>
  <c r="E636"/>
  <c r="I637" i="9"/>
  <c r="H637"/>
  <c r="H636" s="1"/>
  <c r="G637"/>
  <c r="F637"/>
  <c r="E637"/>
  <c r="I636"/>
  <c r="G636"/>
  <c r="F636"/>
  <c r="E636"/>
  <c r="D637" i="11"/>
  <c r="D637" i="12"/>
  <c r="D637" i="13"/>
  <c r="D636" s="1"/>
  <c r="D637" i="14"/>
  <c r="D637" i="15"/>
  <c r="D637" i="16"/>
  <c r="D637" i="1"/>
  <c r="D636" s="1"/>
  <c r="D637" i="2"/>
  <c r="D637" i="3"/>
  <c r="D637" i="4"/>
  <c r="D637" i="5"/>
  <c r="D636" s="1"/>
  <c r="D637" i="6"/>
  <c r="D637" i="7"/>
  <c r="D637" i="8"/>
  <c r="D637" i="17"/>
  <c r="D636" s="1"/>
  <c r="D637" i="18"/>
  <c r="D637" i="19"/>
  <c r="D637" i="20"/>
  <c r="D637" i="21"/>
  <c r="D636" s="1"/>
  <c r="D637" i="22"/>
  <c r="D637" i="23"/>
  <c r="D637" i="24"/>
  <c r="D637" i="26"/>
  <c r="D636" s="1"/>
  <c r="D637" i="27"/>
  <c r="D637" i="28"/>
  <c r="D637" i="29"/>
  <c r="D637" i="30"/>
  <c r="D636" s="1"/>
  <c r="D637" i="31"/>
  <c r="D637" i="32"/>
  <c r="D637" i="33"/>
  <c r="D637" i="34"/>
  <c r="D636" s="1"/>
  <c r="D637" i="35"/>
  <c r="D637" i="37"/>
  <c r="D637" i="36"/>
  <c r="D637" i="38"/>
  <c r="D636" s="1"/>
  <c r="D637" i="39"/>
  <c r="D637" i="40"/>
  <c r="D637" i="41"/>
  <c r="D637" i="42"/>
  <c r="D636" s="1"/>
  <c r="D637" i="43"/>
  <c r="D637" i="44"/>
  <c r="D637" i="46"/>
  <c r="D637" i="47"/>
  <c r="D637" i="9"/>
  <c r="D636" i="11"/>
  <c r="D636" i="12"/>
  <c r="D636" i="16"/>
  <c r="D636" i="3"/>
  <c r="D636" i="4"/>
  <c r="D636" i="8"/>
  <c r="D636" i="19"/>
  <c r="D636" i="20"/>
  <c r="D636" i="24"/>
  <c r="D636" i="29"/>
  <c r="D636" i="33"/>
  <c r="D636" i="37"/>
  <c r="D636" i="36"/>
  <c r="D636" i="41"/>
  <c r="D636" i="44"/>
  <c r="D636" i="46"/>
  <c r="D636" i="9"/>
  <c r="I626" i="11"/>
  <c r="H626"/>
  <c r="G626"/>
  <c r="F626"/>
  <c r="E626"/>
  <c r="I626" i="12"/>
  <c r="H626"/>
  <c r="G626"/>
  <c r="F626"/>
  <c r="E626"/>
  <c r="I626" i="13"/>
  <c r="H626"/>
  <c r="H616" s="1"/>
  <c r="G626"/>
  <c r="F626"/>
  <c r="E626"/>
  <c r="I626" i="14"/>
  <c r="H626"/>
  <c r="G626"/>
  <c r="F626"/>
  <c r="F616" s="1"/>
  <c r="E626"/>
  <c r="E616" s="1"/>
  <c r="I626" i="15"/>
  <c r="H626"/>
  <c r="G626"/>
  <c r="G616" s="1"/>
  <c r="F626"/>
  <c r="E626"/>
  <c r="I626" i="16"/>
  <c r="H626"/>
  <c r="G626"/>
  <c r="F626"/>
  <c r="E626"/>
  <c r="I626" i="1"/>
  <c r="H626"/>
  <c r="H616" s="1"/>
  <c r="G626"/>
  <c r="F626"/>
  <c r="E626"/>
  <c r="I626" i="2"/>
  <c r="I616" s="1"/>
  <c r="H626"/>
  <c r="G626"/>
  <c r="F626"/>
  <c r="E626"/>
  <c r="I626" i="3"/>
  <c r="H626"/>
  <c r="G626"/>
  <c r="F626"/>
  <c r="E626"/>
  <c r="I626" i="4"/>
  <c r="H626"/>
  <c r="G626"/>
  <c r="F626"/>
  <c r="E626"/>
  <c r="I626" i="5"/>
  <c r="H626"/>
  <c r="H616" s="1"/>
  <c r="G626"/>
  <c r="F626"/>
  <c r="E626"/>
  <c r="I626" i="6"/>
  <c r="H626"/>
  <c r="G626"/>
  <c r="F626"/>
  <c r="F616" s="1"/>
  <c r="E626"/>
  <c r="E616" s="1"/>
  <c r="I626" i="7"/>
  <c r="H626"/>
  <c r="G626"/>
  <c r="G616" s="1"/>
  <c r="F626"/>
  <c r="E626"/>
  <c r="I626" i="8"/>
  <c r="H626"/>
  <c r="G626"/>
  <c r="F626"/>
  <c r="E626"/>
  <c r="I626" i="17"/>
  <c r="H626"/>
  <c r="H616" s="1"/>
  <c r="G626"/>
  <c r="F626"/>
  <c r="E626"/>
  <c r="I626" i="18"/>
  <c r="I616" s="1"/>
  <c r="H626"/>
  <c r="G626"/>
  <c r="F626"/>
  <c r="E626"/>
  <c r="I626" i="19"/>
  <c r="H626"/>
  <c r="G626"/>
  <c r="F626"/>
  <c r="E626"/>
  <c r="I626" i="20"/>
  <c r="H626"/>
  <c r="G626"/>
  <c r="F626"/>
  <c r="E626"/>
  <c r="I626" i="21"/>
  <c r="H626"/>
  <c r="H616" s="1"/>
  <c r="G626"/>
  <c r="F626"/>
  <c r="E626"/>
  <c r="I626" i="22"/>
  <c r="H626"/>
  <c r="G626"/>
  <c r="F626"/>
  <c r="F616" s="1"/>
  <c r="E626"/>
  <c r="E616" s="1"/>
  <c r="I626" i="23"/>
  <c r="H626"/>
  <c r="G626"/>
  <c r="G616" s="1"/>
  <c r="F626"/>
  <c r="E626"/>
  <c r="I626" i="24"/>
  <c r="H626"/>
  <c r="G626"/>
  <c r="F626"/>
  <c r="E626"/>
  <c r="I626" i="26"/>
  <c r="H626"/>
  <c r="H616" s="1"/>
  <c r="G626"/>
  <c r="F626"/>
  <c r="E626"/>
  <c r="I626" i="27"/>
  <c r="I616" s="1"/>
  <c r="H626"/>
  <c r="G626"/>
  <c r="F626"/>
  <c r="E626"/>
  <c r="E616" s="1"/>
  <c r="I626" i="28"/>
  <c r="H626"/>
  <c r="G626"/>
  <c r="G616" s="1"/>
  <c r="F626"/>
  <c r="E626"/>
  <c r="I626" i="29"/>
  <c r="H626"/>
  <c r="G626"/>
  <c r="G616" s="1"/>
  <c r="F626"/>
  <c r="E626"/>
  <c r="I626" i="30"/>
  <c r="I616" s="1"/>
  <c r="H626"/>
  <c r="H616" s="1"/>
  <c r="G626"/>
  <c r="F626"/>
  <c r="E626"/>
  <c r="I626" i="31"/>
  <c r="I616" s="1"/>
  <c r="H626"/>
  <c r="G626"/>
  <c r="F626"/>
  <c r="E626"/>
  <c r="E616" s="1"/>
  <c r="I626" i="32"/>
  <c r="H626"/>
  <c r="G626"/>
  <c r="G616" s="1"/>
  <c r="F626"/>
  <c r="E626"/>
  <c r="I626" i="33"/>
  <c r="H626"/>
  <c r="G626"/>
  <c r="G616" s="1"/>
  <c r="F626"/>
  <c r="E626"/>
  <c r="I626" i="34"/>
  <c r="I616" s="1"/>
  <c r="H626"/>
  <c r="H616" s="1"/>
  <c r="G626"/>
  <c r="F626"/>
  <c r="E626"/>
  <c r="I626" i="35"/>
  <c r="I616" s="1"/>
  <c r="H626"/>
  <c r="G626"/>
  <c r="F626"/>
  <c r="E626"/>
  <c r="E616" s="1"/>
  <c r="I626" i="37"/>
  <c r="H626"/>
  <c r="G626"/>
  <c r="G616" s="1"/>
  <c r="F626"/>
  <c r="E626"/>
  <c r="I626" i="36"/>
  <c r="H626"/>
  <c r="G626"/>
  <c r="G616" s="1"/>
  <c r="F626"/>
  <c r="E626"/>
  <c r="I626" i="38"/>
  <c r="I616" s="1"/>
  <c r="H626"/>
  <c r="H616" s="1"/>
  <c r="G626"/>
  <c r="F626"/>
  <c r="E626"/>
  <c r="I626" i="39"/>
  <c r="I616" s="1"/>
  <c r="H626"/>
  <c r="G626"/>
  <c r="F626"/>
  <c r="E626"/>
  <c r="E616" s="1"/>
  <c r="I626" i="40"/>
  <c r="H626"/>
  <c r="G626"/>
  <c r="G616" s="1"/>
  <c r="F626"/>
  <c r="E626"/>
  <c r="I626" i="41"/>
  <c r="H626"/>
  <c r="G626"/>
  <c r="G616" s="1"/>
  <c r="F626"/>
  <c r="E626"/>
  <c r="I626" i="42"/>
  <c r="I616" s="1"/>
  <c r="H626"/>
  <c r="H616" s="1"/>
  <c r="G626"/>
  <c r="F626"/>
  <c r="E626"/>
  <c r="I626" i="43"/>
  <c r="I616" s="1"/>
  <c r="H626"/>
  <c r="G626"/>
  <c r="F626"/>
  <c r="E626"/>
  <c r="E616" s="1"/>
  <c r="I626" i="44"/>
  <c r="H626"/>
  <c r="G626"/>
  <c r="G616" s="1"/>
  <c r="F626"/>
  <c r="E626"/>
  <c r="I626" i="46"/>
  <c r="H626"/>
  <c r="G626"/>
  <c r="G616" s="1"/>
  <c r="F626"/>
  <c r="E626"/>
  <c r="I626" i="47"/>
  <c r="I616" s="1"/>
  <c r="H626"/>
  <c r="G626"/>
  <c r="F626"/>
  <c r="E626"/>
  <c r="E616" s="1"/>
  <c r="I626" i="9"/>
  <c r="H626"/>
  <c r="G626"/>
  <c r="G616" s="1"/>
  <c r="F626"/>
  <c r="E626"/>
  <c r="D626" i="11"/>
  <c r="D626" i="12"/>
  <c r="D626" i="13"/>
  <c r="D626" i="14"/>
  <c r="D626" i="15"/>
  <c r="D626" i="16"/>
  <c r="D626" i="1"/>
  <c r="D626" i="2"/>
  <c r="D626" i="3"/>
  <c r="D626" i="4"/>
  <c r="D626" i="5"/>
  <c r="D626" i="6"/>
  <c r="D626" i="7"/>
  <c r="D626" i="8"/>
  <c r="D626" i="17"/>
  <c r="D626" i="18"/>
  <c r="D626" i="19"/>
  <c r="D626" i="20"/>
  <c r="D626" i="21"/>
  <c r="D626" i="22"/>
  <c r="D626" i="23"/>
  <c r="D626" i="24"/>
  <c r="D626" i="26"/>
  <c r="D626" i="27"/>
  <c r="D626" i="28"/>
  <c r="D626" i="29"/>
  <c r="D626" i="30"/>
  <c r="D626" i="31"/>
  <c r="D626" i="32"/>
  <c r="D626" i="33"/>
  <c r="D626" i="34"/>
  <c r="D626" i="35"/>
  <c r="D626" i="37"/>
  <c r="D626" i="36"/>
  <c r="D626" i="38"/>
  <c r="D626" i="39"/>
  <c r="D626" i="40"/>
  <c r="D626" i="41"/>
  <c r="D626" i="42"/>
  <c r="D626" i="43"/>
  <c r="D626" i="44"/>
  <c r="D626" i="46"/>
  <c r="D626" i="47"/>
  <c r="D626" i="9"/>
  <c r="I617" i="11"/>
  <c r="I616" s="1"/>
  <c r="H617"/>
  <c r="G617"/>
  <c r="F617"/>
  <c r="F616" s="1"/>
  <c r="E617"/>
  <c r="E616" s="1"/>
  <c r="H616"/>
  <c r="G616"/>
  <c r="I617" i="12"/>
  <c r="H617"/>
  <c r="G617"/>
  <c r="F617"/>
  <c r="E617"/>
  <c r="I616"/>
  <c r="F616"/>
  <c r="E616"/>
  <c r="I617" i="13"/>
  <c r="I616" s="1"/>
  <c r="H617"/>
  <c r="G617"/>
  <c r="F617"/>
  <c r="F616" s="1"/>
  <c r="E617"/>
  <c r="E616" s="1"/>
  <c r="G616"/>
  <c r="I617" i="14"/>
  <c r="H617"/>
  <c r="H616" s="1"/>
  <c r="G617"/>
  <c r="G616" s="1"/>
  <c r="F617"/>
  <c r="E617"/>
  <c r="I616"/>
  <c r="I617" i="15"/>
  <c r="I616" s="1"/>
  <c r="H617"/>
  <c r="G617"/>
  <c r="F617"/>
  <c r="E617"/>
  <c r="E616" s="1"/>
  <c r="H616"/>
  <c r="I617" i="16"/>
  <c r="H617"/>
  <c r="H616" s="1"/>
  <c r="G617"/>
  <c r="G616" s="1"/>
  <c r="F617"/>
  <c r="E617"/>
  <c r="I616"/>
  <c r="F616"/>
  <c r="E616"/>
  <c r="I617" i="1"/>
  <c r="H617"/>
  <c r="G617"/>
  <c r="F617"/>
  <c r="F616" s="1"/>
  <c r="E617"/>
  <c r="G616"/>
  <c r="I617" i="2"/>
  <c r="H617"/>
  <c r="H616" s="1"/>
  <c r="G617"/>
  <c r="G616" s="1"/>
  <c r="F617"/>
  <c r="E617"/>
  <c r="F616"/>
  <c r="E616"/>
  <c r="I617" i="3"/>
  <c r="I616" s="1"/>
  <c r="H617"/>
  <c r="G617"/>
  <c r="F617"/>
  <c r="F616" s="1"/>
  <c r="E617"/>
  <c r="E616" s="1"/>
  <c r="H616"/>
  <c r="G616"/>
  <c r="I617" i="4"/>
  <c r="H617"/>
  <c r="G617"/>
  <c r="F617"/>
  <c r="E617"/>
  <c r="I616"/>
  <c r="F616"/>
  <c r="E616"/>
  <c r="I617" i="5"/>
  <c r="I616" s="1"/>
  <c r="H617"/>
  <c r="G617"/>
  <c r="F617"/>
  <c r="F616" s="1"/>
  <c r="E617"/>
  <c r="E616" s="1"/>
  <c r="G616"/>
  <c r="I617" i="6"/>
  <c r="H617"/>
  <c r="H616" s="1"/>
  <c r="G617"/>
  <c r="G616" s="1"/>
  <c r="F617"/>
  <c r="E617"/>
  <c r="I616"/>
  <c r="I617" i="7"/>
  <c r="I616" s="1"/>
  <c r="H617"/>
  <c r="G617"/>
  <c r="F617"/>
  <c r="E617"/>
  <c r="E616" s="1"/>
  <c r="H616"/>
  <c r="I617" i="8"/>
  <c r="H617"/>
  <c r="H616" s="1"/>
  <c r="G617"/>
  <c r="G616" s="1"/>
  <c r="F617"/>
  <c r="E617"/>
  <c r="I616"/>
  <c r="F616"/>
  <c r="E616"/>
  <c r="I617" i="17"/>
  <c r="H617"/>
  <c r="G617"/>
  <c r="F617"/>
  <c r="F616" s="1"/>
  <c r="E617"/>
  <c r="G616"/>
  <c r="I617" i="18"/>
  <c r="H617"/>
  <c r="H616" s="1"/>
  <c r="G617"/>
  <c r="G616" s="1"/>
  <c r="F617"/>
  <c r="E617"/>
  <c r="F616"/>
  <c r="E616"/>
  <c r="I617" i="19"/>
  <c r="I616" s="1"/>
  <c r="H617"/>
  <c r="G617"/>
  <c r="F617"/>
  <c r="F616" s="1"/>
  <c r="E617"/>
  <c r="E616" s="1"/>
  <c r="H616"/>
  <c r="G616"/>
  <c r="I617" i="20"/>
  <c r="H617"/>
  <c r="G617"/>
  <c r="F617"/>
  <c r="E617"/>
  <c r="I616"/>
  <c r="F616"/>
  <c r="E616"/>
  <c r="I617" i="21"/>
  <c r="I616" s="1"/>
  <c r="H617"/>
  <c r="G617"/>
  <c r="F617"/>
  <c r="F616" s="1"/>
  <c r="E617"/>
  <c r="E616" s="1"/>
  <c r="G616"/>
  <c r="I617" i="22"/>
  <c r="H617"/>
  <c r="H616" s="1"/>
  <c r="G617"/>
  <c r="G616" s="1"/>
  <c r="F617"/>
  <c r="E617"/>
  <c r="I616"/>
  <c r="I617" i="23"/>
  <c r="I616" s="1"/>
  <c r="H617"/>
  <c r="G617"/>
  <c r="F617"/>
  <c r="E617"/>
  <c r="E616" s="1"/>
  <c r="H616"/>
  <c r="I617" i="24"/>
  <c r="H617"/>
  <c r="H616" s="1"/>
  <c r="G617"/>
  <c r="G616" s="1"/>
  <c r="F617"/>
  <c r="E617"/>
  <c r="I616"/>
  <c r="F616"/>
  <c r="E616"/>
  <c r="I617" i="26"/>
  <c r="H617"/>
  <c r="G617"/>
  <c r="F617"/>
  <c r="F616" s="1"/>
  <c r="E617"/>
  <c r="G616"/>
  <c r="I617" i="27"/>
  <c r="H617"/>
  <c r="H616" s="1"/>
  <c r="G617"/>
  <c r="F617"/>
  <c r="E617"/>
  <c r="G616"/>
  <c r="F616"/>
  <c r="I617" i="28"/>
  <c r="H617"/>
  <c r="G617"/>
  <c r="F617"/>
  <c r="E617"/>
  <c r="I616"/>
  <c r="H616"/>
  <c r="E616"/>
  <c r="I617" i="29"/>
  <c r="H617"/>
  <c r="H616" s="1"/>
  <c r="G617"/>
  <c r="F617"/>
  <c r="E617"/>
  <c r="I616"/>
  <c r="F616"/>
  <c r="E616"/>
  <c r="I617" i="30"/>
  <c r="H617"/>
  <c r="G617"/>
  <c r="F617"/>
  <c r="F616" s="1"/>
  <c r="E617"/>
  <c r="G616"/>
  <c r="E616"/>
  <c r="I617" i="31"/>
  <c r="H617"/>
  <c r="H616" s="1"/>
  <c r="G617"/>
  <c r="F617"/>
  <c r="E617"/>
  <c r="G616"/>
  <c r="F616"/>
  <c r="I617" i="32"/>
  <c r="H617"/>
  <c r="G617"/>
  <c r="F617"/>
  <c r="E617"/>
  <c r="I616"/>
  <c r="H616"/>
  <c r="E616"/>
  <c r="I617" i="33"/>
  <c r="H617"/>
  <c r="H616" s="1"/>
  <c r="G617"/>
  <c r="F617"/>
  <c r="E617"/>
  <c r="I616"/>
  <c r="F616"/>
  <c r="E616"/>
  <c r="I617" i="34"/>
  <c r="H617"/>
  <c r="G617"/>
  <c r="F617"/>
  <c r="F616" s="1"/>
  <c r="E617"/>
  <c r="G616"/>
  <c r="E616"/>
  <c r="I617" i="35"/>
  <c r="H617"/>
  <c r="H616" s="1"/>
  <c r="G617"/>
  <c r="F617"/>
  <c r="E617"/>
  <c r="G616"/>
  <c r="F616"/>
  <c r="I617" i="37"/>
  <c r="H617"/>
  <c r="G617"/>
  <c r="F617"/>
  <c r="E617"/>
  <c r="I616"/>
  <c r="H616"/>
  <c r="E616"/>
  <c r="I617" i="36"/>
  <c r="H617"/>
  <c r="H616" s="1"/>
  <c r="G617"/>
  <c r="F617"/>
  <c r="E617"/>
  <c r="I616"/>
  <c r="F616"/>
  <c r="E616"/>
  <c r="I617" i="38"/>
  <c r="H617"/>
  <c r="G617"/>
  <c r="F617"/>
  <c r="F616" s="1"/>
  <c r="E617"/>
  <c r="G616"/>
  <c r="E616"/>
  <c r="I617" i="39"/>
  <c r="H617"/>
  <c r="H616" s="1"/>
  <c r="G617"/>
  <c r="F617"/>
  <c r="E617"/>
  <c r="G616"/>
  <c r="F616"/>
  <c r="I617" i="40"/>
  <c r="H617"/>
  <c r="G617"/>
  <c r="F617"/>
  <c r="E617"/>
  <c r="I616"/>
  <c r="H616"/>
  <c r="E616"/>
  <c r="I617" i="41"/>
  <c r="H617"/>
  <c r="H616" s="1"/>
  <c r="G617"/>
  <c r="F617"/>
  <c r="E617"/>
  <c r="I616"/>
  <c r="F616"/>
  <c r="E616"/>
  <c r="I617" i="42"/>
  <c r="H617"/>
  <c r="G617"/>
  <c r="F617"/>
  <c r="F616" s="1"/>
  <c r="E617"/>
  <c r="G616"/>
  <c r="E616"/>
  <c r="I617" i="43"/>
  <c r="H617"/>
  <c r="H616" s="1"/>
  <c r="G617"/>
  <c r="F617"/>
  <c r="E617"/>
  <c r="G616"/>
  <c r="F616"/>
  <c r="I617" i="44"/>
  <c r="H617"/>
  <c r="G617"/>
  <c r="F617"/>
  <c r="E617"/>
  <c r="I616"/>
  <c r="H616"/>
  <c r="E616"/>
  <c r="I617" i="46"/>
  <c r="H617"/>
  <c r="H616" s="1"/>
  <c r="G617"/>
  <c r="F617"/>
  <c r="E617"/>
  <c r="I616"/>
  <c r="F616"/>
  <c r="E616"/>
  <c r="I617" i="47"/>
  <c r="H617"/>
  <c r="H616" s="1"/>
  <c r="G617"/>
  <c r="F617"/>
  <c r="E617"/>
  <c r="G616"/>
  <c r="F616"/>
  <c r="I617" i="9"/>
  <c r="H617"/>
  <c r="H616" s="1"/>
  <c r="G617"/>
  <c r="F617"/>
  <c r="E617"/>
  <c r="I616"/>
  <c r="F616"/>
  <c r="E616"/>
  <c r="D617" i="11"/>
  <c r="D617" i="12"/>
  <c r="D617" i="13"/>
  <c r="D617" i="14"/>
  <c r="D617" i="15"/>
  <c r="D616" s="1"/>
  <c r="D617" i="16"/>
  <c r="D617" i="1"/>
  <c r="D617" i="2"/>
  <c r="D617" i="3"/>
  <c r="D616" s="1"/>
  <c r="D617" i="4"/>
  <c r="D617" i="5"/>
  <c r="D617" i="6"/>
  <c r="D617" i="7"/>
  <c r="D616" s="1"/>
  <c r="D617" i="8"/>
  <c r="D617" i="17"/>
  <c r="D617" i="18"/>
  <c r="D617" i="19"/>
  <c r="D617" i="20"/>
  <c r="D617" i="21"/>
  <c r="D617" i="22"/>
  <c r="D617" i="23"/>
  <c r="D616" s="1"/>
  <c r="D617" i="24"/>
  <c r="D617" i="26"/>
  <c r="D617" i="27"/>
  <c r="D617" i="28"/>
  <c r="D616" s="1"/>
  <c r="D617" i="29"/>
  <c r="D617" i="30"/>
  <c r="D617" i="31"/>
  <c r="D617" i="32"/>
  <c r="D617" i="33"/>
  <c r="D617" i="34"/>
  <c r="D617" i="35"/>
  <c r="D617" i="37"/>
  <c r="D616" s="1"/>
  <c r="D617" i="36"/>
  <c r="D617" i="38"/>
  <c r="D617" i="39"/>
  <c r="D617" i="40"/>
  <c r="D616" s="1"/>
  <c r="D617" i="41"/>
  <c r="D617" i="42"/>
  <c r="D617" i="43"/>
  <c r="D617" i="44"/>
  <c r="D616" s="1"/>
  <c r="D617" i="46"/>
  <c r="D617" i="47"/>
  <c r="D617" i="9"/>
  <c r="D616" i="12"/>
  <c r="D616" i="13"/>
  <c r="D616" i="16"/>
  <c r="D616" i="1"/>
  <c r="D616" i="4"/>
  <c r="D616" i="5"/>
  <c r="D616" i="8"/>
  <c r="D616" i="17"/>
  <c r="D616" i="20"/>
  <c r="D616" i="21"/>
  <c r="D616" i="24"/>
  <c r="D616" i="26"/>
  <c r="D616" i="29"/>
  <c r="D616" i="30"/>
  <c r="D616" i="33"/>
  <c r="D616" i="34"/>
  <c r="D616" i="36"/>
  <c r="D616" i="38"/>
  <c r="D616" i="41"/>
  <c r="D616" i="42"/>
  <c r="D616" i="46"/>
  <c r="D616" i="9"/>
  <c r="I606" i="11"/>
  <c r="H606"/>
  <c r="G606"/>
  <c r="F606"/>
  <c r="E606"/>
  <c r="I606" i="12"/>
  <c r="H606"/>
  <c r="G606"/>
  <c r="F606"/>
  <c r="E606"/>
  <c r="I606" i="13"/>
  <c r="H606"/>
  <c r="G606"/>
  <c r="F606"/>
  <c r="E606"/>
  <c r="I606" i="14"/>
  <c r="H606"/>
  <c r="G606"/>
  <c r="F606"/>
  <c r="E606"/>
  <c r="I606" i="15"/>
  <c r="H606"/>
  <c r="G606"/>
  <c r="F606"/>
  <c r="E606"/>
  <c r="I606" i="16"/>
  <c r="H606"/>
  <c r="G606"/>
  <c r="F606"/>
  <c r="E606"/>
  <c r="I606" i="1"/>
  <c r="H606"/>
  <c r="G606"/>
  <c r="F606"/>
  <c r="E606"/>
  <c r="I606" i="2"/>
  <c r="H606"/>
  <c r="G606"/>
  <c r="F606"/>
  <c r="E606"/>
  <c r="I606" i="3"/>
  <c r="H606"/>
  <c r="G606"/>
  <c r="F606"/>
  <c r="E606"/>
  <c r="I606" i="4"/>
  <c r="H606"/>
  <c r="G606"/>
  <c r="F606"/>
  <c r="E606"/>
  <c r="I606" i="5"/>
  <c r="H606"/>
  <c r="G606"/>
  <c r="F606"/>
  <c r="E606"/>
  <c r="I606" i="6"/>
  <c r="H606"/>
  <c r="G606"/>
  <c r="F606"/>
  <c r="E606"/>
  <c r="I606" i="7"/>
  <c r="H606"/>
  <c r="G606"/>
  <c r="F606"/>
  <c r="E606"/>
  <c r="I606" i="8"/>
  <c r="H606"/>
  <c r="G606"/>
  <c r="F606"/>
  <c r="E606"/>
  <c r="I606" i="17"/>
  <c r="H606"/>
  <c r="G606"/>
  <c r="F606"/>
  <c r="E606"/>
  <c r="I606" i="18"/>
  <c r="H606"/>
  <c r="G606"/>
  <c r="F606"/>
  <c r="E606"/>
  <c r="I606" i="19"/>
  <c r="H606"/>
  <c r="G606"/>
  <c r="F606"/>
  <c r="E606"/>
  <c r="I606" i="20"/>
  <c r="H606"/>
  <c r="G606"/>
  <c r="F606"/>
  <c r="E606"/>
  <c r="I606" i="21"/>
  <c r="H606"/>
  <c r="G606"/>
  <c r="F606"/>
  <c r="E606"/>
  <c r="I606" i="22"/>
  <c r="H606"/>
  <c r="G606"/>
  <c r="F606"/>
  <c r="E606"/>
  <c r="I606" i="23"/>
  <c r="H606"/>
  <c r="G606"/>
  <c r="F606"/>
  <c r="E606"/>
  <c r="I606" i="24"/>
  <c r="H606"/>
  <c r="G606"/>
  <c r="F606"/>
  <c r="E606"/>
  <c r="I606" i="26"/>
  <c r="H606"/>
  <c r="G606"/>
  <c r="F606"/>
  <c r="E606"/>
  <c r="I606" i="27"/>
  <c r="H606"/>
  <c r="G606"/>
  <c r="F606"/>
  <c r="E606"/>
  <c r="I606" i="28"/>
  <c r="H606"/>
  <c r="G606"/>
  <c r="F606"/>
  <c r="E606"/>
  <c r="I606" i="29"/>
  <c r="H606"/>
  <c r="G606"/>
  <c r="F606"/>
  <c r="E606"/>
  <c r="I606" i="30"/>
  <c r="H606"/>
  <c r="G606"/>
  <c r="F606"/>
  <c r="E606"/>
  <c r="I606" i="31"/>
  <c r="H606"/>
  <c r="G606"/>
  <c r="F606"/>
  <c r="E606"/>
  <c r="I606" i="32"/>
  <c r="H606"/>
  <c r="G606"/>
  <c r="F606"/>
  <c r="E606"/>
  <c r="I606" i="33"/>
  <c r="H606"/>
  <c r="G606"/>
  <c r="F606"/>
  <c r="E606"/>
  <c r="I606" i="34"/>
  <c r="H606"/>
  <c r="G606"/>
  <c r="F606"/>
  <c r="E606"/>
  <c r="H606" i="35"/>
  <c r="G606"/>
  <c r="G923" s="1"/>
  <c r="E606"/>
  <c r="I606" i="37"/>
  <c r="H606"/>
  <c r="G606"/>
  <c r="F606"/>
  <c r="E606"/>
  <c r="I606" i="36"/>
  <c r="H606"/>
  <c r="G606"/>
  <c r="F606"/>
  <c r="E606"/>
  <c r="I606" i="38"/>
  <c r="H606"/>
  <c r="G606"/>
  <c r="F606"/>
  <c r="E606"/>
  <c r="I606" i="39"/>
  <c r="H606"/>
  <c r="G606"/>
  <c r="F606"/>
  <c r="E606"/>
  <c r="I606" i="40"/>
  <c r="H606"/>
  <c r="G606"/>
  <c r="F606"/>
  <c r="E606"/>
  <c r="I606" i="41"/>
  <c r="H606"/>
  <c r="G606"/>
  <c r="F606"/>
  <c r="E606"/>
  <c r="I606" i="42"/>
  <c r="H606"/>
  <c r="G606"/>
  <c r="F606"/>
  <c r="E606"/>
  <c r="I606" i="43"/>
  <c r="H606"/>
  <c r="G606"/>
  <c r="F606"/>
  <c r="E606"/>
  <c r="I606" i="44"/>
  <c r="H606"/>
  <c r="G606"/>
  <c r="F606"/>
  <c r="E606"/>
  <c r="I606" i="46"/>
  <c r="H606"/>
  <c r="G606"/>
  <c r="F606"/>
  <c r="E606"/>
  <c r="I606" i="47"/>
  <c r="H606"/>
  <c r="G606"/>
  <c r="F606"/>
  <c r="E606"/>
  <c r="I606" i="9"/>
  <c r="H606"/>
  <c r="G606"/>
  <c r="F606"/>
  <c r="E606"/>
  <c r="D606" i="11"/>
  <c r="D606" i="12"/>
  <c r="D606" i="13"/>
  <c r="D606" i="14"/>
  <c r="D606" i="15"/>
  <c r="D606" i="16"/>
  <c r="D606" i="1"/>
  <c r="D606" i="2"/>
  <c r="D606" i="3"/>
  <c r="D606" i="4"/>
  <c r="D606" i="5"/>
  <c r="D606" i="6"/>
  <c r="D606" i="7"/>
  <c r="D606" i="8"/>
  <c r="D606" i="17"/>
  <c r="D606" i="18"/>
  <c r="D606" i="19"/>
  <c r="D606" i="20"/>
  <c r="D606" i="21"/>
  <c r="D606" i="22"/>
  <c r="D606" i="23"/>
  <c r="D606" i="24"/>
  <c r="D606" i="26"/>
  <c r="D606" i="27"/>
  <c r="D606" i="28"/>
  <c r="D606" i="29"/>
  <c r="D606" i="30"/>
  <c r="D606" i="31"/>
  <c r="D606" i="32"/>
  <c r="D606" i="33"/>
  <c r="D606" i="34"/>
  <c r="D606" i="35"/>
  <c r="D606" i="37"/>
  <c r="D606" i="36"/>
  <c r="D606" i="38"/>
  <c r="D606" i="39"/>
  <c r="D606" i="40"/>
  <c r="D606" i="41"/>
  <c r="D606" i="42"/>
  <c r="D606" i="43"/>
  <c r="D606" i="44"/>
  <c r="D606" i="46"/>
  <c r="D606" i="47"/>
  <c r="D606" i="9"/>
  <c r="I596" i="11"/>
  <c r="H596"/>
  <c r="H595" s="1"/>
  <c r="G596"/>
  <c r="F596"/>
  <c r="F595" s="1"/>
  <c r="E596"/>
  <c r="I595"/>
  <c r="G595"/>
  <c r="E595"/>
  <c r="I596" i="12"/>
  <c r="H596"/>
  <c r="H595" s="1"/>
  <c r="G596"/>
  <c r="F596"/>
  <c r="F595" s="1"/>
  <c r="E596"/>
  <c r="I595"/>
  <c r="G595"/>
  <c r="E595"/>
  <c r="I596" i="13"/>
  <c r="H596"/>
  <c r="H595" s="1"/>
  <c r="G596"/>
  <c r="F596"/>
  <c r="F595" s="1"/>
  <c r="E596"/>
  <c r="I595"/>
  <c r="G595"/>
  <c r="E595"/>
  <c r="I596" i="14"/>
  <c r="H596"/>
  <c r="H595" s="1"/>
  <c r="G596"/>
  <c r="F596"/>
  <c r="F595" s="1"/>
  <c r="E596"/>
  <c r="I595"/>
  <c r="G595"/>
  <c r="E595"/>
  <c r="I596" i="15"/>
  <c r="H596"/>
  <c r="H595" s="1"/>
  <c r="G596"/>
  <c r="F596"/>
  <c r="F595" s="1"/>
  <c r="E596"/>
  <c r="I595"/>
  <c r="G595"/>
  <c r="E595"/>
  <c r="I596" i="16"/>
  <c r="H596"/>
  <c r="H595" s="1"/>
  <c r="G596"/>
  <c r="F596"/>
  <c r="F595" s="1"/>
  <c r="E596"/>
  <c r="I595"/>
  <c r="G595"/>
  <c r="E595"/>
  <c r="I596" i="1"/>
  <c r="H596"/>
  <c r="H595" s="1"/>
  <c r="G596"/>
  <c r="F596"/>
  <c r="F595" s="1"/>
  <c r="E596"/>
  <c r="I595"/>
  <c r="G595"/>
  <c r="E595"/>
  <c r="I596" i="2"/>
  <c r="H596"/>
  <c r="H595" s="1"/>
  <c r="G596"/>
  <c r="F596"/>
  <c r="F595" s="1"/>
  <c r="E596"/>
  <c r="I595"/>
  <c r="G595"/>
  <c r="E595"/>
  <c r="I596" i="3"/>
  <c r="H596"/>
  <c r="H595" s="1"/>
  <c r="G596"/>
  <c r="F596"/>
  <c r="F595" s="1"/>
  <c r="E596"/>
  <c r="I595"/>
  <c r="G595"/>
  <c r="E595"/>
  <c r="I596" i="4"/>
  <c r="H596"/>
  <c r="H595" s="1"/>
  <c r="G596"/>
  <c r="F596"/>
  <c r="F595" s="1"/>
  <c r="E596"/>
  <c r="I595"/>
  <c r="G595"/>
  <c r="E595"/>
  <c r="I596" i="5"/>
  <c r="H596"/>
  <c r="H595" s="1"/>
  <c r="G596"/>
  <c r="F596"/>
  <c r="F595" s="1"/>
  <c r="E596"/>
  <c r="I595"/>
  <c r="G595"/>
  <c r="E595"/>
  <c r="I596" i="6"/>
  <c r="H596"/>
  <c r="H595" s="1"/>
  <c r="G596"/>
  <c r="F596"/>
  <c r="F595" s="1"/>
  <c r="E596"/>
  <c r="I595"/>
  <c r="G595"/>
  <c r="E595"/>
  <c r="I596" i="7"/>
  <c r="H596"/>
  <c r="H595" s="1"/>
  <c r="G596"/>
  <c r="F596"/>
  <c r="F595" s="1"/>
  <c r="E596"/>
  <c r="I595"/>
  <c r="G595"/>
  <c r="E595"/>
  <c r="I596" i="8"/>
  <c r="H596"/>
  <c r="H595" s="1"/>
  <c r="G596"/>
  <c r="F596"/>
  <c r="F595" s="1"/>
  <c r="E596"/>
  <c r="I595"/>
  <c r="G595"/>
  <c r="E595"/>
  <c r="I596" i="17"/>
  <c r="H596"/>
  <c r="H595" s="1"/>
  <c r="G596"/>
  <c r="F596"/>
  <c r="F595" s="1"/>
  <c r="E596"/>
  <c r="I595"/>
  <c r="G595"/>
  <c r="E595"/>
  <c r="I596" i="18"/>
  <c r="H596"/>
  <c r="H595" s="1"/>
  <c r="G596"/>
  <c r="F596"/>
  <c r="F595" s="1"/>
  <c r="E596"/>
  <c r="I595"/>
  <c r="G595"/>
  <c r="E595"/>
  <c r="I596" i="19"/>
  <c r="H596"/>
  <c r="H595" s="1"/>
  <c r="G596"/>
  <c r="F596"/>
  <c r="F595" s="1"/>
  <c r="E596"/>
  <c r="I595"/>
  <c r="G595"/>
  <c r="E595"/>
  <c r="I596" i="20"/>
  <c r="H596"/>
  <c r="H595" s="1"/>
  <c r="G596"/>
  <c r="F596"/>
  <c r="F595" s="1"/>
  <c r="E596"/>
  <c r="I595"/>
  <c r="G595"/>
  <c r="E595"/>
  <c r="I596" i="21"/>
  <c r="H596"/>
  <c r="H595" s="1"/>
  <c r="G596"/>
  <c r="F596"/>
  <c r="F595" s="1"/>
  <c r="E596"/>
  <c r="I595"/>
  <c r="G595"/>
  <c r="E595"/>
  <c r="I596" i="22"/>
  <c r="H596"/>
  <c r="H595" s="1"/>
  <c r="G596"/>
  <c r="F596"/>
  <c r="F595" s="1"/>
  <c r="E596"/>
  <c r="I595"/>
  <c r="G595"/>
  <c r="E595"/>
  <c r="I596" i="23"/>
  <c r="H596"/>
  <c r="H595" s="1"/>
  <c r="G596"/>
  <c r="F596"/>
  <c r="F595" s="1"/>
  <c r="E596"/>
  <c r="I595"/>
  <c r="G595"/>
  <c r="E595"/>
  <c r="I596" i="24"/>
  <c r="H596"/>
  <c r="H595" s="1"/>
  <c r="G596"/>
  <c r="F596"/>
  <c r="F595" s="1"/>
  <c r="E596"/>
  <c r="I595"/>
  <c r="G595"/>
  <c r="E595"/>
  <c r="I596" i="26"/>
  <c r="H596"/>
  <c r="H595" s="1"/>
  <c r="G596"/>
  <c r="F596"/>
  <c r="F595" s="1"/>
  <c r="E596"/>
  <c r="I595"/>
  <c r="G595"/>
  <c r="E595"/>
  <c r="I596" i="27"/>
  <c r="H596"/>
  <c r="H595" s="1"/>
  <c r="G596"/>
  <c r="F596"/>
  <c r="F595" s="1"/>
  <c r="E596"/>
  <c r="I595"/>
  <c r="G595"/>
  <c r="E595"/>
  <c r="I596" i="28"/>
  <c r="H596"/>
  <c r="H595" s="1"/>
  <c r="G596"/>
  <c r="F596"/>
  <c r="F595" s="1"/>
  <c r="E596"/>
  <c r="I595"/>
  <c r="G595"/>
  <c r="E595"/>
  <c r="I596" i="29"/>
  <c r="H596"/>
  <c r="H595" s="1"/>
  <c r="G596"/>
  <c r="F596"/>
  <c r="F595" s="1"/>
  <c r="E596"/>
  <c r="I595"/>
  <c r="G595"/>
  <c r="E595"/>
  <c r="I596" i="30"/>
  <c r="H596"/>
  <c r="H595" s="1"/>
  <c r="G596"/>
  <c r="F596"/>
  <c r="F595" s="1"/>
  <c r="E596"/>
  <c r="I595"/>
  <c r="G595"/>
  <c r="E595"/>
  <c r="I596" i="31"/>
  <c r="H596"/>
  <c r="H595" s="1"/>
  <c r="G596"/>
  <c r="F596"/>
  <c r="F595" s="1"/>
  <c r="E596"/>
  <c r="I595"/>
  <c r="G595"/>
  <c r="E595"/>
  <c r="I596" i="32"/>
  <c r="H596"/>
  <c r="H595" s="1"/>
  <c r="G596"/>
  <c r="F596"/>
  <c r="F595" s="1"/>
  <c r="E596"/>
  <c r="I595"/>
  <c r="G595"/>
  <c r="E595"/>
  <c r="I596" i="33"/>
  <c r="H596"/>
  <c r="H595" s="1"/>
  <c r="G596"/>
  <c r="F596"/>
  <c r="F595" s="1"/>
  <c r="E596"/>
  <c r="I595"/>
  <c r="G595"/>
  <c r="E595"/>
  <c r="I596" i="34"/>
  <c r="H596"/>
  <c r="H595" s="1"/>
  <c r="G596"/>
  <c r="F596"/>
  <c r="F595" s="1"/>
  <c r="E596"/>
  <c r="I595"/>
  <c r="G595"/>
  <c r="E595"/>
  <c r="H596" i="35"/>
  <c r="H595" s="1"/>
  <c r="G596"/>
  <c r="G920" s="1"/>
  <c r="E596"/>
  <c r="G595"/>
  <c r="G42" s="1"/>
  <c r="E595"/>
  <c r="I596" i="37"/>
  <c r="H596"/>
  <c r="H595" s="1"/>
  <c r="G596"/>
  <c r="F596"/>
  <c r="F595" s="1"/>
  <c r="E596"/>
  <c r="I595"/>
  <c r="G595"/>
  <c r="E595"/>
  <c r="I596" i="36"/>
  <c r="H596"/>
  <c r="H595" s="1"/>
  <c r="G596"/>
  <c r="F596"/>
  <c r="F595" s="1"/>
  <c r="E596"/>
  <c r="I595"/>
  <c r="G595"/>
  <c r="E595"/>
  <c r="I596" i="38"/>
  <c r="H596"/>
  <c r="H595" s="1"/>
  <c r="G596"/>
  <c r="F596"/>
  <c r="F595" s="1"/>
  <c r="E596"/>
  <c r="I595"/>
  <c r="G595"/>
  <c r="E595"/>
  <c r="I596" i="39"/>
  <c r="H596"/>
  <c r="H595" s="1"/>
  <c r="G596"/>
  <c r="F596"/>
  <c r="F595" s="1"/>
  <c r="E596"/>
  <c r="I595"/>
  <c r="G595"/>
  <c r="E595"/>
  <c r="I596" i="40"/>
  <c r="H596"/>
  <c r="H595" s="1"/>
  <c r="G596"/>
  <c r="F596"/>
  <c r="F595" s="1"/>
  <c r="E596"/>
  <c r="I595"/>
  <c r="G595"/>
  <c r="E595"/>
  <c r="I596" i="41"/>
  <c r="H596"/>
  <c r="H595" s="1"/>
  <c r="G596"/>
  <c r="F596"/>
  <c r="F595" s="1"/>
  <c r="E596"/>
  <c r="I595"/>
  <c r="G595"/>
  <c r="E595"/>
  <c r="I596" i="42"/>
  <c r="H596"/>
  <c r="H595" s="1"/>
  <c r="G596"/>
  <c r="F596"/>
  <c r="F595" s="1"/>
  <c r="E596"/>
  <c r="I595"/>
  <c r="G595"/>
  <c r="E595"/>
  <c r="I596" i="43"/>
  <c r="H596"/>
  <c r="H595" s="1"/>
  <c r="G596"/>
  <c r="F596"/>
  <c r="F595" s="1"/>
  <c r="E596"/>
  <c r="I595"/>
  <c r="G595"/>
  <c r="E595"/>
  <c r="I596" i="44"/>
  <c r="H596"/>
  <c r="H595" s="1"/>
  <c r="G596"/>
  <c r="F596"/>
  <c r="F595" s="1"/>
  <c r="E596"/>
  <c r="I595"/>
  <c r="G595"/>
  <c r="E595"/>
  <c r="I596" i="46"/>
  <c r="H596"/>
  <c r="H595" s="1"/>
  <c r="G596"/>
  <c r="F596"/>
  <c r="F595" s="1"/>
  <c r="E596"/>
  <c r="I595"/>
  <c r="G595"/>
  <c r="E595"/>
  <c r="I596" i="47"/>
  <c r="H596"/>
  <c r="H595" s="1"/>
  <c r="G596"/>
  <c r="F596"/>
  <c r="F595" s="1"/>
  <c r="E596"/>
  <c r="I595"/>
  <c r="G595"/>
  <c r="E595"/>
  <c r="I596" i="9"/>
  <c r="H596"/>
  <c r="H595" s="1"/>
  <c r="G596"/>
  <c r="F596"/>
  <c r="F595" s="1"/>
  <c r="E596"/>
  <c r="I595"/>
  <c r="G595"/>
  <c r="E595"/>
  <c r="D596" i="11"/>
  <c r="D595" s="1"/>
  <c r="D596" i="12"/>
  <c r="D596" i="13"/>
  <c r="D596" i="14"/>
  <c r="D596" i="15"/>
  <c r="D595" s="1"/>
  <c r="D596" i="16"/>
  <c r="D596" i="1"/>
  <c r="D596" i="2"/>
  <c r="D596" i="3"/>
  <c r="D595" s="1"/>
  <c r="D596" i="4"/>
  <c r="D596" i="5"/>
  <c r="D596" i="6"/>
  <c r="D596" i="7"/>
  <c r="D595" s="1"/>
  <c r="D596" i="8"/>
  <c r="D596" i="17"/>
  <c r="D596" i="18"/>
  <c r="D596" i="19"/>
  <c r="D595" s="1"/>
  <c r="D596" i="20"/>
  <c r="D596" i="21"/>
  <c r="D596" i="22"/>
  <c r="D596" i="23"/>
  <c r="D595" s="1"/>
  <c r="D596" i="24"/>
  <c r="D596" i="26"/>
  <c r="D596" i="27"/>
  <c r="D596" i="28"/>
  <c r="D595" s="1"/>
  <c r="D596" i="29"/>
  <c r="D596" i="30"/>
  <c r="D596" i="31"/>
  <c r="D596" i="32"/>
  <c r="D596" i="33"/>
  <c r="D596" i="34"/>
  <c r="D596" i="35"/>
  <c r="D920" s="1"/>
  <c r="D596" i="37"/>
  <c r="D595" s="1"/>
  <c r="D596" i="36"/>
  <c r="D596" i="38"/>
  <c r="D596" i="39"/>
  <c r="D596" i="40"/>
  <c r="D595" s="1"/>
  <c r="D596" i="41"/>
  <c r="D596" i="42"/>
  <c r="D596" i="43"/>
  <c r="D596" i="44"/>
  <c r="D595" s="1"/>
  <c r="D596" i="46"/>
  <c r="D596" i="47"/>
  <c r="D596" i="9"/>
  <c r="D595" i="12"/>
  <c r="D595" i="13"/>
  <c r="D595" i="16"/>
  <c r="D595" i="1"/>
  <c r="D595" i="4"/>
  <c r="D595" i="5"/>
  <c r="D595" i="8"/>
  <c r="D595" i="17"/>
  <c r="D595" i="20"/>
  <c r="D595" i="21"/>
  <c r="D595" i="24"/>
  <c r="D595" i="26"/>
  <c r="D595" i="29"/>
  <c r="D595" i="30"/>
  <c r="D595" i="33"/>
  <c r="D595" i="34"/>
  <c r="D595" i="36"/>
  <c r="D595" i="38"/>
  <c r="D595" i="41"/>
  <c r="D595" i="42"/>
  <c r="D595" i="46"/>
  <c r="D595" i="9"/>
  <c r="I593" i="11"/>
  <c r="H593"/>
  <c r="G593"/>
  <c r="F593"/>
  <c r="E593"/>
  <c r="I593" i="12"/>
  <c r="H593"/>
  <c r="G593"/>
  <c r="F593"/>
  <c r="E593"/>
  <c r="I593" i="13"/>
  <c r="H593"/>
  <c r="G593"/>
  <c r="F593"/>
  <c r="E593"/>
  <c r="I593" i="14"/>
  <c r="H593"/>
  <c r="G593"/>
  <c r="F593"/>
  <c r="E593"/>
  <c r="I593" i="15"/>
  <c r="H593"/>
  <c r="G593"/>
  <c r="F593"/>
  <c r="E593"/>
  <c r="I593" i="16"/>
  <c r="H593"/>
  <c r="G593"/>
  <c r="F593"/>
  <c r="E593"/>
  <c r="I593" i="1"/>
  <c r="H593"/>
  <c r="G593"/>
  <c r="F593"/>
  <c r="E593"/>
  <c r="I593" i="2"/>
  <c r="H593"/>
  <c r="G593"/>
  <c r="F593"/>
  <c r="E593"/>
  <c r="I593" i="3"/>
  <c r="H593"/>
  <c r="G593"/>
  <c r="F593"/>
  <c r="E593"/>
  <c r="I593" i="4"/>
  <c r="H593"/>
  <c r="G593"/>
  <c r="F593"/>
  <c r="E593"/>
  <c r="I593" i="5"/>
  <c r="H593"/>
  <c r="G593"/>
  <c r="F593"/>
  <c r="E593"/>
  <c r="I593" i="6"/>
  <c r="H593"/>
  <c r="G593"/>
  <c r="F593"/>
  <c r="E593"/>
  <c r="I593" i="7"/>
  <c r="H593"/>
  <c r="G593"/>
  <c r="F593"/>
  <c r="E593"/>
  <c r="I593" i="8"/>
  <c r="H593"/>
  <c r="G593"/>
  <c r="F593"/>
  <c r="E593"/>
  <c r="I593" i="17"/>
  <c r="H593"/>
  <c r="G593"/>
  <c r="F593"/>
  <c r="E593"/>
  <c r="I593" i="18"/>
  <c r="H593"/>
  <c r="G593"/>
  <c r="F593"/>
  <c r="E593"/>
  <c r="I593" i="19"/>
  <c r="H593"/>
  <c r="G593"/>
  <c r="F593"/>
  <c r="E593"/>
  <c r="I593" i="20"/>
  <c r="H593"/>
  <c r="G593"/>
  <c r="F593"/>
  <c r="E593"/>
  <c r="I593" i="21"/>
  <c r="H593"/>
  <c r="G593"/>
  <c r="F593"/>
  <c r="E593"/>
  <c r="I593" i="22"/>
  <c r="H593"/>
  <c r="G593"/>
  <c r="F593"/>
  <c r="E593"/>
  <c r="I593" i="23"/>
  <c r="H593"/>
  <c r="G593"/>
  <c r="F593"/>
  <c r="E593"/>
  <c r="I593" i="24"/>
  <c r="H593"/>
  <c r="G593"/>
  <c r="F593"/>
  <c r="E593"/>
  <c r="I593" i="26"/>
  <c r="H593"/>
  <c r="G593"/>
  <c r="F593"/>
  <c r="E593"/>
  <c r="I593" i="27"/>
  <c r="H593"/>
  <c r="G593"/>
  <c r="F593"/>
  <c r="E593"/>
  <c r="I593" i="28"/>
  <c r="H593"/>
  <c r="G593"/>
  <c r="F593"/>
  <c r="E593"/>
  <c r="I593" i="29"/>
  <c r="H593"/>
  <c r="G593"/>
  <c r="F593"/>
  <c r="E593"/>
  <c r="I593" i="30"/>
  <c r="H593"/>
  <c r="G593"/>
  <c r="F593"/>
  <c r="E593"/>
  <c r="I593" i="31"/>
  <c r="H593"/>
  <c r="G593"/>
  <c r="F593"/>
  <c r="E593"/>
  <c r="I593" i="32"/>
  <c r="H593"/>
  <c r="G593"/>
  <c r="F593"/>
  <c r="E593"/>
  <c r="I593" i="33"/>
  <c r="H593"/>
  <c r="G593"/>
  <c r="F593"/>
  <c r="E593"/>
  <c r="I593" i="34"/>
  <c r="H593"/>
  <c r="G593"/>
  <c r="F593"/>
  <c r="E593"/>
  <c r="I593" i="35"/>
  <c r="H593"/>
  <c r="G593"/>
  <c r="F593"/>
  <c r="E593"/>
  <c r="I593" i="37"/>
  <c r="H593"/>
  <c r="G593"/>
  <c r="F593"/>
  <c r="E593"/>
  <c r="I593" i="36"/>
  <c r="H593"/>
  <c r="G593"/>
  <c r="F593"/>
  <c r="E593"/>
  <c r="I593" i="38"/>
  <c r="H593"/>
  <c r="G593"/>
  <c r="F593"/>
  <c r="E593"/>
  <c r="I593" i="39"/>
  <c r="H593"/>
  <c r="G593"/>
  <c r="F593"/>
  <c r="E593"/>
  <c r="I593" i="40"/>
  <c r="H593"/>
  <c r="G593"/>
  <c r="F593"/>
  <c r="E593"/>
  <c r="I593" i="41"/>
  <c r="H593"/>
  <c r="G593"/>
  <c r="F593"/>
  <c r="E593"/>
  <c r="I593" i="42"/>
  <c r="H593"/>
  <c r="G593"/>
  <c r="F593"/>
  <c r="E593"/>
  <c r="I593" i="43"/>
  <c r="H593"/>
  <c r="G593"/>
  <c r="F593"/>
  <c r="E593"/>
  <c r="I593" i="44"/>
  <c r="H593"/>
  <c r="G593"/>
  <c r="F593"/>
  <c r="E593"/>
  <c r="I593" i="46"/>
  <c r="H593"/>
  <c r="G593"/>
  <c r="F593"/>
  <c r="E593"/>
  <c r="I593" i="47"/>
  <c r="H593"/>
  <c r="G593"/>
  <c r="F593"/>
  <c r="E593"/>
  <c r="I593" i="9"/>
  <c r="H593"/>
  <c r="G593"/>
  <c r="F593"/>
  <c r="E593"/>
  <c r="D593" i="11"/>
  <c r="D593" i="12"/>
  <c r="D593" i="13"/>
  <c r="D593" i="14"/>
  <c r="D593" i="15"/>
  <c r="D593" i="16"/>
  <c r="D593" i="1"/>
  <c r="D593" i="2"/>
  <c r="D593" i="3"/>
  <c r="D593" i="4"/>
  <c r="D593" i="5"/>
  <c r="D593" i="6"/>
  <c r="D593" i="7"/>
  <c r="D593" i="8"/>
  <c r="D593" i="17"/>
  <c r="D593" i="18"/>
  <c r="D593" i="19"/>
  <c r="D593" i="20"/>
  <c r="D593" i="21"/>
  <c r="D593" i="22"/>
  <c r="D593" i="23"/>
  <c r="D593" i="24"/>
  <c r="D593" i="26"/>
  <c r="D593" i="27"/>
  <c r="D593" i="28"/>
  <c r="D593" i="29"/>
  <c r="D593" i="30"/>
  <c r="D593" i="31"/>
  <c r="D593" i="32"/>
  <c r="D593" i="33"/>
  <c r="D593" i="34"/>
  <c r="D593" i="35"/>
  <c r="D593" i="37"/>
  <c r="D593" i="36"/>
  <c r="D593" i="38"/>
  <c r="D593" i="39"/>
  <c r="D593" i="40"/>
  <c r="D593" i="41"/>
  <c r="D593" i="42"/>
  <c r="D593" i="43"/>
  <c r="D593" i="44"/>
  <c r="D593" i="46"/>
  <c r="D593" i="47"/>
  <c r="D593" i="9"/>
  <c r="I591" i="11"/>
  <c r="H591"/>
  <c r="G591"/>
  <c r="F591"/>
  <c r="E591"/>
  <c r="I591" i="12"/>
  <c r="H591"/>
  <c r="G591"/>
  <c r="F591"/>
  <c r="E591"/>
  <c r="I591" i="13"/>
  <c r="H591"/>
  <c r="G591"/>
  <c r="F591"/>
  <c r="E591"/>
  <c r="I591" i="14"/>
  <c r="H591"/>
  <c r="G591"/>
  <c r="F591"/>
  <c r="E591"/>
  <c r="I591" i="15"/>
  <c r="H591"/>
  <c r="G591"/>
  <c r="F591"/>
  <c r="E591"/>
  <c r="I591" i="16"/>
  <c r="H591"/>
  <c r="G591"/>
  <c r="F591"/>
  <c r="E591"/>
  <c r="I591" i="1"/>
  <c r="H591"/>
  <c r="G591"/>
  <c r="F591"/>
  <c r="E591"/>
  <c r="I591" i="2"/>
  <c r="H591"/>
  <c r="G591"/>
  <c r="F591"/>
  <c r="E591"/>
  <c r="I591" i="3"/>
  <c r="H591"/>
  <c r="G591"/>
  <c r="F591"/>
  <c r="E591"/>
  <c r="I591" i="4"/>
  <c r="H591"/>
  <c r="G591"/>
  <c r="F591"/>
  <c r="E591"/>
  <c r="I591" i="5"/>
  <c r="H591"/>
  <c r="G591"/>
  <c r="F591"/>
  <c r="E591"/>
  <c r="I591" i="6"/>
  <c r="H591"/>
  <c r="G591"/>
  <c r="F591"/>
  <c r="E591"/>
  <c r="I591" i="7"/>
  <c r="H591"/>
  <c r="G591"/>
  <c r="F591"/>
  <c r="E591"/>
  <c r="I591" i="8"/>
  <c r="H591"/>
  <c r="G591"/>
  <c r="F591"/>
  <c r="E591"/>
  <c r="I591" i="17"/>
  <c r="H591"/>
  <c r="G591"/>
  <c r="F591"/>
  <c r="E591"/>
  <c r="I591" i="18"/>
  <c r="H591"/>
  <c r="G591"/>
  <c r="F591"/>
  <c r="E591"/>
  <c r="I591" i="19"/>
  <c r="H591"/>
  <c r="G591"/>
  <c r="F591"/>
  <c r="E591"/>
  <c r="I591" i="20"/>
  <c r="H591"/>
  <c r="G591"/>
  <c r="F591"/>
  <c r="E591"/>
  <c r="I591" i="21"/>
  <c r="H591"/>
  <c r="G591"/>
  <c r="F591"/>
  <c r="E591"/>
  <c r="I591" i="22"/>
  <c r="H591"/>
  <c r="G591"/>
  <c r="F591"/>
  <c r="E591"/>
  <c r="I591" i="23"/>
  <c r="H591"/>
  <c r="G591"/>
  <c r="F591"/>
  <c r="E591"/>
  <c r="I591" i="24"/>
  <c r="H591"/>
  <c r="G591"/>
  <c r="F591"/>
  <c r="E591"/>
  <c r="I591" i="26"/>
  <c r="H591"/>
  <c r="G591"/>
  <c r="F591"/>
  <c r="E591"/>
  <c r="I591" i="27"/>
  <c r="H591"/>
  <c r="G591"/>
  <c r="F591"/>
  <c r="E591"/>
  <c r="I591" i="28"/>
  <c r="H591"/>
  <c r="G591"/>
  <c r="F591"/>
  <c r="E591"/>
  <c r="I591" i="29"/>
  <c r="H591"/>
  <c r="G591"/>
  <c r="F591"/>
  <c r="E591"/>
  <c r="I591" i="30"/>
  <c r="H591"/>
  <c r="G591"/>
  <c r="F591"/>
  <c r="E591"/>
  <c r="I591" i="31"/>
  <c r="H591"/>
  <c r="G591"/>
  <c r="F591"/>
  <c r="E591"/>
  <c r="I591" i="32"/>
  <c r="H591"/>
  <c r="G591"/>
  <c r="F591"/>
  <c r="E591"/>
  <c r="I591" i="33"/>
  <c r="H591"/>
  <c r="G591"/>
  <c r="F591"/>
  <c r="E591"/>
  <c r="I591" i="34"/>
  <c r="H591"/>
  <c r="G591"/>
  <c r="F591"/>
  <c r="E591"/>
  <c r="I591" i="35"/>
  <c r="H591"/>
  <c r="G591"/>
  <c r="F591"/>
  <c r="E591"/>
  <c r="I591" i="37"/>
  <c r="H591"/>
  <c r="G591"/>
  <c r="F591"/>
  <c r="E591"/>
  <c r="I591" i="36"/>
  <c r="H591"/>
  <c r="G591"/>
  <c r="F591"/>
  <c r="E591"/>
  <c r="I591" i="38"/>
  <c r="H591"/>
  <c r="G591"/>
  <c r="F591"/>
  <c r="E591"/>
  <c r="I591" i="39"/>
  <c r="H591"/>
  <c r="G591"/>
  <c r="F591"/>
  <c r="E591"/>
  <c r="I591" i="40"/>
  <c r="H591"/>
  <c r="G591"/>
  <c r="F591"/>
  <c r="E591"/>
  <c r="I591" i="41"/>
  <c r="H591"/>
  <c r="G591"/>
  <c r="F591"/>
  <c r="E591"/>
  <c r="I591" i="42"/>
  <c r="H591"/>
  <c r="G591"/>
  <c r="F591"/>
  <c r="E591"/>
  <c r="I591" i="43"/>
  <c r="H591"/>
  <c r="G591"/>
  <c r="F591"/>
  <c r="E591"/>
  <c r="I591" i="44"/>
  <c r="H591"/>
  <c r="G591"/>
  <c r="F591"/>
  <c r="E591"/>
  <c r="I591" i="46"/>
  <c r="H591"/>
  <c r="G591"/>
  <c r="F591"/>
  <c r="E591"/>
  <c r="I591" i="47"/>
  <c r="H591"/>
  <c r="G591"/>
  <c r="F591"/>
  <c r="E591"/>
  <c r="I591" i="9"/>
  <c r="H591"/>
  <c r="G591"/>
  <c r="F591"/>
  <c r="E591"/>
  <c r="D591" i="11"/>
  <c r="D591" i="12"/>
  <c r="D591" i="13"/>
  <c r="D591" i="14"/>
  <c r="D591" i="15"/>
  <c r="D591" i="16"/>
  <c r="D591" i="1"/>
  <c r="D591" i="2"/>
  <c r="D591" i="3"/>
  <c r="D591" i="4"/>
  <c r="D591" i="5"/>
  <c r="D591" i="6"/>
  <c r="D591" i="7"/>
  <c r="D591" i="8"/>
  <c r="D591" i="17"/>
  <c r="D591" i="18"/>
  <c r="D591" i="19"/>
  <c r="D591" i="20"/>
  <c r="D591" i="21"/>
  <c r="D591" i="22"/>
  <c r="D591" i="23"/>
  <c r="D591" i="24"/>
  <c r="D591" i="26"/>
  <c r="D591" i="27"/>
  <c r="D591" i="28"/>
  <c r="D591" i="29"/>
  <c r="D591" i="30"/>
  <c r="D591" i="31"/>
  <c r="D591" i="32"/>
  <c r="D591" i="33"/>
  <c r="D591" i="34"/>
  <c r="D591" i="35"/>
  <c r="D591" i="37"/>
  <c r="D591" i="36"/>
  <c r="D591" i="38"/>
  <c r="D591" i="39"/>
  <c r="D591" i="40"/>
  <c r="D591" i="41"/>
  <c r="D591" i="42"/>
  <c r="D591" i="43"/>
  <c r="D591" i="44"/>
  <c r="D591" i="46"/>
  <c r="D591" i="47"/>
  <c r="D591" i="9"/>
  <c r="I589" i="11"/>
  <c r="H589"/>
  <c r="G589"/>
  <c r="F589"/>
  <c r="E589"/>
  <c r="I589" i="12"/>
  <c r="H589"/>
  <c r="G589"/>
  <c r="F589"/>
  <c r="E589"/>
  <c r="I589" i="13"/>
  <c r="H589"/>
  <c r="G589"/>
  <c r="F589"/>
  <c r="E589"/>
  <c r="E584" s="1"/>
  <c r="I589" i="14"/>
  <c r="H589"/>
  <c r="G589"/>
  <c r="F589"/>
  <c r="E589"/>
  <c r="I589" i="15"/>
  <c r="H589"/>
  <c r="G589"/>
  <c r="G584" s="1"/>
  <c r="F589"/>
  <c r="E589"/>
  <c r="I589" i="16"/>
  <c r="H589"/>
  <c r="G589"/>
  <c r="F589"/>
  <c r="E589"/>
  <c r="I589" i="1"/>
  <c r="I584" s="1"/>
  <c r="H589"/>
  <c r="G589"/>
  <c r="F589"/>
  <c r="E589"/>
  <c r="I589" i="2"/>
  <c r="H589"/>
  <c r="G589"/>
  <c r="F589"/>
  <c r="E589"/>
  <c r="I589" i="3"/>
  <c r="H589"/>
  <c r="G589"/>
  <c r="G584" s="1"/>
  <c r="F589"/>
  <c r="E589"/>
  <c r="I589" i="4"/>
  <c r="H589"/>
  <c r="G589"/>
  <c r="G584" s="1"/>
  <c r="F589"/>
  <c r="E589"/>
  <c r="I589" i="5"/>
  <c r="I584" s="1"/>
  <c r="H589"/>
  <c r="G589"/>
  <c r="F589"/>
  <c r="E589"/>
  <c r="I589" i="6"/>
  <c r="H589"/>
  <c r="G589"/>
  <c r="F589"/>
  <c r="E589"/>
  <c r="I589" i="7"/>
  <c r="H589"/>
  <c r="G589"/>
  <c r="F589"/>
  <c r="E589"/>
  <c r="I589" i="8"/>
  <c r="H589"/>
  <c r="G589"/>
  <c r="F589"/>
  <c r="E589"/>
  <c r="I589" i="17"/>
  <c r="H589"/>
  <c r="G589"/>
  <c r="F589"/>
  <c r="E589"/>
  <c r="E584" s="1"/>
  <c r="I589" i="18"/>
  <c r="H589"/>
  <c r="G589"/>
  <c r="F589"/>
  <c r="E589"/>
  <c r="I589" i="19"/>
  <c r="H589"/>
  <c r="G589"/>
  <c r="G584" s="1"/>
  <c r="F589"/>
  <c r="E589"/>
  <c r="I589" i="20"/>
  <c r="H589"/>
  <c r="G589"/>
  <c r="F589"/>
  <c r="E589"/>
  <c r="I589" i="21"/>
  <c r="H589"/>
  <c r="G589"/>
  <c r="F589"/>
  <c r="E589"/>
  <c r="I589" i="22"/>
  <c r="H589"/>
  <c r="G589"/>
  <c r="F589"/>
  <c r="E589"/>
  <c r="I589" i="23"/>
  <c r="H589"/>
  <c r="G589"/>
  <c r="F589"/>
  <c r="E589"/>
  <c r="I589" i="24"/>
  <c r="H589"/>
  <c r="G589"/>
  <c r="F589"/>
  <c r="E589"/>
  <c r="I589" i="26"/>
  <c r="I584" s="1"/>
  <c r="H589"/>
  <c r="G589"/>
  <c r="F589"/>
  <c r="E589"/>
  <c r="E584" s="1"/>
  <c r="I589" i="27"/>
  <c r="H589"/>
  <c r="G589"/>
  <c r="F589"/>
  <c r="E589"/>
  <c r="I589" i="28"/>
  <c r="H589"/>
  <c r="G589"/>
  <c r="G584" s="1"/>
  <c r="F589"/>
  <c r="E589"/>
  <c r="I589" i="29"/>
  <c r="H589"/>
  <c r="G589"/>
  <c r="F589"/>
  <c r="E589"/>
  <c r="I589" i="30"/>
  <c r="H589"/>
  <c r="G589"/>
  <c r="F589"/>
  <c r="E589"/>
  <c r="I589" i="31"/>
  <c r="H589"/>
  <c r="G589"/>
  <c r="F589"/>
  <c r="E589"/>
  <c r="I589" i="32"/>
  <c r="H589"/>
  <c r="G589"/>
  <c r="F589"/>
  <c r="E589"/>
  <c r="I589" i="33"/>
  <c r="H589"/>
  <c r="G589"/>
  <c r="F589"/>
  <c r="E589"/>
  <c r="I589" i="34"/>
  <c r="H589"/>
  <c r="G589"/>
  <c r="F589"/>
  <c r="E589"/>
  <c r="E584" s="1"/>
  <c r="I589" i="35"/>
  <c r="H589"/>
  <c r="G589"/>
  <c r="F589"/>
  <c r="E589"/>
  <c r="I589" i="37"/>
  <c r="H589"/>
  <c r="G589"/>
  <c r="G584" s="1"/>
  <c r="F589"/>
  <c r="E589"/>
  <c r="I589" i="36"/>
  <c r="H589"/>
  <c r="G589"/>
  <c r="F589"/>
  <c r="E589"/>
  <c r="I589" i="38"/>
  <c r="H589"/>
  <c r="G589"/>
  <c r="F589"/>
  <c r="E589"/>
  <c r="I589" i="39"/>
  <c r="H589"/>
  <c r="G589"/>
  <c r="F589"/>
  <c r="E589"/>
  <c r="I589" i="40"/>
  <c r="H589"/>
  <c r="G589"/>
  <c r="F589"/>
  <c r="E589"/>
  <c r="I589" i="41"/>
  <c r="H589"/>
  <c r="G589"/>
  <c r="F589"/>
  <c r="E589"/>
  <c r="I589" i="42"/>
  <c r="H589"/>
  <c r="G589"/>
  <c r="F589"/>
  <c r="E589"/>
  <c r="E584" s="1"/>
  <c r="I589" i="43"/>
  <c r="H589"/>
  <c r="G589"/>
  <c r="F589"/>
  <c r="E589"/>
  <c r="I589" i="44"/>
  <c r="H589"/>
  <c r="G589"/>
  <c r="G584" s="1"/>
  <c r="F589"/>
  <c r="E589"/>
  <c r="I589" i="46"/>
  <c r="H589"/>
  <c r="G589"/>
  <c r="F589"/>
  <c r="E589"/>
  <c r="I589" i="47"/>
  <c r="H589"/>
  <c r="G589"/>
  <c r="F589"/>
  <c r="E589"/>
  <c r="I589" i="9"/>
  <c r="H589"/>
  <c r="G589"/>
  <c r="F589"/>
  <c r="E589"/>
  <c r="D589" i="11"/>
  <c r="D589" i="12"/>
  <c r="D589" i="13"/>
  <c r="D589" i="14"/>
  <c r="D589" i="15"/>
  <c r="D589" i="16"/>
  <c r="D589" i="1"/>
  <c r="D589" i="2"/>
  <c r="D589" i="3"/>
  <c r="D589" i="4"/>
  <c r="D589" i="5"/>
  <c r="D589" i="6"/>
  <c r="D589" i="7"/>
  <c r="D589" i="8"/>
  <c r="D589" i="17"/>
  <c r="D589" i="18"/>
  <c r="D589" i="19"/>
  <c r="D589" i="20"/>
  <c r="D589" i="21"/>
  <c r="D589" i="22"/>
  <c r="D589" i="23"/>
  <c r="D589" i="24"/>
  <c r="D589" i="26"/>
  <c r="D589" i="27"/>
  <c r="D589" i="28"/>
  <c r="D589" i="29"/>
  <c r="D589" i="30"/>
  <c r="D589" i="31"/>
  <c r="D589" i="32"/>
  <c r="D589" i="33"/>
  <c r="D589" i="34"/>
  <c r="D589" i="35"/>
  <c r="D589" i="37"/>
  <c r="D589" i="36"/>
  <c r="D589" i="38"/>
  <c r="D589" i="39"/>
  <c r="D589" i="40"/>
  <c r="D589" i="41"/>
  <c r="D589" i="42"/>
  <c r="D589" i="43"/>
  <c r="D589" i="44"/>
  <c r="D589" i="46"/>
  <c r="D589" i="47"/>
  <c r="D589" i="9"/>
  <c r="I587" i="11"/>
  <c r="H587"/>
  <c r="G587"/>
  <c r="F587"/>
  <c r="E587"/>
  <c r="I587" i="12"/>
  <c r="H587"/>
  <c r="G587"/>
  <c r="G584" s="1"/>
  <c r="F587"/>
  <c r="E587"/>
  <c r="I587" i="13"/>
  <c r="H587"/>
  <c r="G587"/>
  <c r="F587"/>
  <c r="E587"/>
  <c r="I587" i="14"/>
  <c r="I584" s="1"/>
  <c r="H587"/>
  <c r="G587"/>
  <c r="F587"/>
  <c r="E587"/>
  <c r="E584" s="1"/>
  <c r="I587" i="15"/>
  <c r="H587"/>
  <c r="G587"/>
  <c r="F587"/>
  <c r="E587"/>
  <c r="I587" i="16"/>
  <c r="H587"/>
  <c r="G587"/>
  <c r="G584" s="1"/>
  <c r="F587"/>
  <c r="E587"/>
  <c r="I587" i="1"/>
  <c r="H587"/>
  <c r="G587"/>
  <c r="F587"/>
  <c r="E587"/>
  <c r="I587" i="2"/>
  <c r="H587"/>
  <c r="G587"/>
  <c r="F587"/>
  <c r="E587"/>
  <c r="E584" s="1"/>
  <c r="I587" i="3"/>
  <c r="H587"/>
  <c r="G587"/>
  <c r="F587"/>
  <c r="E587"/>
  <c r="I587" i="4"/>
  <c r="H587"/>
  <c r="G587"/>
  <c r="F587"/>
  <c r="E587"/>
  <c r="I587" i="5"/>
  <c r="H587"/>
  <c r="G587"/>
  <c r="F587"/>
  <c r="E587"/>
  <c r="I587" i="6"/>
  <c r="I584" s="1"/>
  <c r="H587"/>
  <c r="G587"/>
  <c r="F587"/>
  <c r="E587"/>
  <c r="E584" s="1"/>
  <c r="I587" i="7"/>
  <c r="H587"/>
  <c r="G587"/>
  <c r="F587"/>
  <c r="E587"/>
  <c r="I587" i="8"/>
  <c r="H587"/>
  <c r="G587"/>
  <c r="G584" s="1"/>
  <c r="F587"/>
  <c r="E587"/>
  <c r="I587" i="17"/>
  <c r="H587"/>
  <c r="G587"/>
  <c r="F587"/>
  <c r="E587"/>
  <c r="I587" i="18"/>
  <c r="I584" s="1"/>
  <c r="H587"/>
  <c r="G587"/>
  <c r="F587"/>
  <c r="E587"/>
  <c r="E584" s="1"/>
  <c r="I587" i="19"/>
  <c r="H587"/>
  <c r="G587"/>
  <c r="F587"/>
  <c r="E587"/>
  <c r="I587" i="20"/>
  <c r="H587"/>
  <c r="G587"/>
  <c r="G584" s="1"/>
  <c r="F587"/>
  <c r="E587"/>
  <c r="I587" i="21"/>
  <c r="H587"/>
  <c r="G587"/>
  <c r="F587"/>
  <c r="E587"/>
  <c r="I587" i="22"/>
  <c r="I584" s="1"/>
  <c r="H587"/>
  <c r="G587"/>
  <c r="F587"/>
  <c r="E587"/>
  <c r="E584" s="1"/>
  <c r="I587" i="23"/>
  <c r="H587"/>
  <c r="G587"/>
  <c r="F587"/>
  <c r="E587"/>
  <c r="I587" i="24"/>
  <c r="H587"/>
  <c r="G587"/>
  <c r="G584" s="1"/>
  <c r="F587"/>
  <c r="E587"/>
  <c r="I587" i="26"/>
  <c r="H587"/>
  <c r="G587"/>
  <c r="F587"/>
  <c r="E587"/>
  <c r="I587" i="27"/>
  <c r="I584" s="1"/>
  <c r="H587"/>
  <c r="G587"/>
  <c r="F587"/>
  <c r="E587"/>
  <c r="E584" s="1"/>
  <c r="I587" i="28"/>
  <c r="H587"/>
  <c r="G587"/>
  <c r="F587"/>
  <c r="E587"/>
  <c r="I587" i="29"/>
  <c r="H587"/>
  <c r="G587"/>
  <c r="G584" s="1"/>
  <c r="F587"/>
  <c r="E587"/>
  <c r="I587" i="30"/>
  <c r="H587"/>
  <c r="G587"/>
  <c r="F587"/>
  <c r="E587"/>
  <c r="I587" i="31"/>
  <c r="I584" s="1"/>
  <c r="H587"/>
  <c r="G587"/>
  <c r="F587"/>
  <c r="E587"/>
  <c r="E584" s="1"/>
  <c r="I587" i="32"/>
  <c r="H587"/>
  <c r="G587"/>
  <c r="F587"/>
  <c r="E587"/>
  <c r="I587" i="33"/>
  <c r="H587"/>
  <c r="G587"/>
  <c r="G584" s="1"/>
  <c r="F587"/>
  <c r="E587"/>
  <c r="I587" i="34"/>
  <c r="H587"/>
  <c r="G587"/>
  <c r="F587"/>
  <c r="E587"/>
  <c r="I587" i="35"/>
  <c r="I584" s="1"/>
  <c r="H587"/>
  <c r="G587"/>
  <c r="F587"/>
  <c r="E587"/>
  <c r="E584" s="1"/>
  <c r="I587" i="37"/>
  <c r="H587"/>
  <c r="G587"/>
  <c r="F587"/>
  <c r="E587"/>
  <c r="I587" i="36"/>
  <c r="H587"/>
  <c r="G587"/>
  <c r="G584" s="1"/>
  <c r="F587"/>
  <c r="E587"/>
  <c r="I587" i="38"/>
  <c r="H587"/>
  <c r="G587"/>
  <c r="F587"/>
  <c r="E587"/>
  <c r="I587" i="39"/>
  <c r="I584" s="1"/>
  <c r="H587"/>
  <c r="G587"/>
  <c r="F587"/>
  <c r="E587"/>
  <c r="E584" s="1"/>
  <c r="I587" i="40"/>
  <c r="H587"/>
  <c r="G587"/>
  <c r="F587"/>
  <c r="E587"/>
  <c r="I587" i="41"/>
  <c r="H587"/>
  <c r="G587"/>
  <c r="G584" s="1"/>
  <c r="F587"/>
  <c r="E587"/>
  <c r="I587" i="42"/>
  <c r="H587"/>
  <c r="G587"/>
  <c r="F587"/>
  <c r="E587"/>
  <c r="I587" i="43"/>
  <c r="I584" s="1"/>
  <c r="H587"/>
  <c r="G587"/>
  <c r="F587"/>
  <c r="E587"/>
  <c r="E584" s="1"/>
  <c r="I587" i="44"/>
  <c r="H587"/>
  <c r="G587"/>
  <c r="F587"/>
  <c r="E587"/>
  <c r="I587" i="46"/>
  <c r="H587"/>
  <c r="G587"/>
  <c r="G584" s="1"/>
  <c r="F587"/>
  <c r="E587"/>
  <c r="I587" i="47"/>
  <c r="I584" s="1"/>
  <c r="H587"/>
  <c r="G587"/>
  <c r="F587"/>
  <c r="E587"/>
  <c r="E584" s="1"/>
  <c r="I587" i="9"/>
  <c r="H587"/>
  <c r="G587"/>
  <c r="G584" s="1"/>
  <c r="F587"/>
  <c r="E587"/>
  <c r="G584" i="40"/>
  <c r="E584" i="38"/>
  <c r="G584" i="32"/>
  <c r="E584" i="30"/>
  <c r="G584" i="23"/>
  <c r="E584" i="21"/>
  <c r="G584" i="7"/>
  <c r="E584" i="5"/>
  <c r="G584"/>
  <c r="E584" i="1"/>
  <c r="G584"/>
  <c r="G584" i="13"/>
  <c r="G584" i="11"/>
  <c r="I585"/>
  <c r="H585"/>
  <c r="H584" s="1"/>
  <c r="G585"/>
  <c r="F585"/>
  <c r="E585"/>
  <c r="I584"/>
  <c r="E584"/>
  <c r="I585" i="12"/>
  <c r="H585"/>
  <c r="G585"/>
  <c r="F585"/>
  <c r="F584" s="1"/>
  <c r="E585"/>
  <c r="I584"/>
  <c r="E584"/>
  <c r="I585" i="13"/>
  <c r="H585"/>
  <c r="G585"/>
  <c r="F585"/>
  <c r="F584" s="1"/>
  <c r="E585"/>
  <c r="I584"/>
  <c r="I585" i="14"/>
  <c r="H585"/>
  <c r="H584" s="1"/>
  <c r="G585"/>
  <c r="F585"/>
  <c r="E585"/>
  <c r="G584"/>
  <c r="I585" i="15"/>
  <c r="H585"/>
  <c r="H584" s="1"/>
  <c r="G585"/>
  <c r="F585"/>
  <c r="E585"/>
  <c r="I584"/>
  <c r="E584"/>
  <c r="I585" i="16"/>
  <c r="H585"/>
  <c r="H584" s="1"/>
  <c r="G585"/>
  <c r="F585"/>
  <c r="F584" s="1"/>
  <c r="E585"/>
  <c r="I584"/>
  <c r="E584"/>
  <c r="I585" i="1"/>
  <c r="H585"/>
  <c r="G585"/>
  <c r="F585"/>
  <c r="F584" s="1"/>
  <c r="E585"/>
  <c r="I585" i="2"/>
  <c r="H585"/>
  <c r="H584" s="1"/>
  <c r="G585"/>
  <c r="F585"/>
  <c r="E585"/>
  <c r="I584"/>
  <c r="G584"/>
  <c r="I585" i="3"/>
  <c r="H585"/>
  <c r="H584" s="1"/>
  <c r="G585"/>
  <c r="F585"/>
  <c r="E585"/>
  <c r="I584"/>
  <c r="E584"/>
  <c r="I585" i="4"/>
  <c r="H585"/>
  <c r="G585"/>
  <c r="F585"/>
  <c r="F584" s="1"/>
  <c r="E585"/>
  <c r="I584"/>
  <c r="E584"/>
  <c r="I585" i="5"/>
  <c r="H585"/>
  <c r="G585"/>
  <c r="F585"/>
  <c r="F584" s="1"/>
  <c r="E585"/>
  <c r="I585" i="6"/>
  <c r="H585"/>
  <c r="H584" s="1"/>
  <c r="G585"/>
  <c r="F585"/>
  <c r="E585"/>
  <c r="G584"/>
  <c r="I585" i="7"/>
  <c r="H585"/>
  <c r="H584" s="1"/>
  <c r="G585"/>
  <c r="F585"/>
  <c r="E585"/>
  <c r="I584"/>
  <c r="E584"/>
  <c r="I585" i="8"/>
  <c r="H585"/>
  <c r="G585"/>
  <c r="F585"/>
  <c r="F584" s="1"/>
  <c r="E585"/>
  <c r="I584"/>
  <c r="E584"/>
  <c r="I585" i="17"/>
  <c r="H585"/>
  <c r="G585"/>
  <c r="F585"/>
  <c r="F584" s="1"/>
  <c r="E585"/>
  <c r="I584"/>
  <c r="G584"/>
  <c r="I585" i="18"/>
  <c r="H585"/>
  <c r="H584" s="1"/>
  <c r="G585"/>
  <c r="F585"/>
  <c r="E585"/>
  <c r="G584"/>
  <c r="I585" i="19"/>
  <c r="H585"/>
  <c r="H584" s="1"/>
  <c r="G585"/>
  <c r="F585"/>
  <c r="E585"/>
  <c r="I584"/>
  <c r="E584"/>
  <c r="I585" i="20"/>
  <c r="H585"/>
  <c r="H584" s="1"/>
  <c r="G585"/>
  <c r="F585"/>
  <c r="F584" s="1"/>
  <c r="E585"/>
  <c r="I584"/>
  <c r="E584"/>
  <c r="I585" i="21"/>
  <c r="H585"/>
  <c r="G585"/>
  <c r="F585"/>
  <c r="F584" s="1"/>
  <c r="E585"/>
  <c r="I584"/>
  <c r="G584"/>
  <c r="I585" i="22"/>
  <c r="H585"/>
  <c r="H584" s="1"/>
  <c r="G585"/>
  <c r="F585"/>
  <c r="E585"/>
  <c r="G584"/>
  <c r="I585" i="23"/>
  <c r="H585"/>
  <c r="H584" s="1"/>
  <c r="G585"/>
  <c r="F585"/>
  <c r="E585"/>
  <c r="I584"/>
  <c r="E584"/>
  <c r="I585" i="24"/>
  <c r="H585"/>
  <c r="H584" s="1"/>
  <c r="G585"/>
  <c r="F585"/>
  <c r="F584" s="1"/>
  <c r="E585"/>
  <c r="I584"/>
  <c r="E584"/>
  <c r="I585" i="26"/>
  <c r="H585"/>
  <c r="G585"/>
  <c r="F585"/>
  <c r="F584" s="1"/>
  <c r="E585"/>
  <c r="G584"/>
  <c r="I585" i="27"/>
  <c r="H585"/>
  <c r="H584" s="1"/>
  <c r="G585"/>
  <c r="F585"/>
  <c r="E585"/>
  <c r="G584"/>
  <c r="I585" i="28"/>
  <c r="H585"/>
  <c r="H584" s="1"/>
  <c r="G585"/>
  <c r="F585"/>
  <c r="E585"/>
  <c r="I584"/>
  <c r="E584"/>
  <c r="I585" i="29"/>
  <c r="H585"/>
  <c r="G585"/>
  <c r="F585"/>
  <c r="F584" s="1"/>
  <c r="E585"/>
  <c r="I584"/>
  <c r="E584"/>
  <c r="I585" i="30"/>
  <c r="H585"/>
  <c r="G585"/>
  <c r="F585"/>
  <c r="F584" s="1"/>
  <c r="E585"/>
  <c r="I584"/>
  <c r="G584"/>
  <c r="I585" i="31"/>
  <c r="H585"/>
  <c r="H584" s="1"/>
  <c r="G585"/>
  <c r="F585"/>
  <c r="E585"/>
  <c r="G584"/>
  <c r="I585" i="32"/>
  <c r="H585"/>
  <c r="H584" s="1"/>
  <c r="G585"/>
  <c r="F585"/>
  <c r="E585"/>
  <c r="I584"/>
  <c r="E584"/>
  <c r="I585" i="33"/>
  <c r="H585"/>
  <c r="H584" s="1"/>
  <c r="G585"/>
  <c r="F585"/>
  <c r="F584" s="1"/>
  <c r="E585"/>
  <c r="I584"/>
  <c r="E584"/>
  <c r="I585" i="34"/>
  <c r="H585"/>
  <c r="G585"/>
  <c r="F585"/>
  <c r="F584" s="1"/>
  <c r="E585"/>
  <c r="I584"/>
  <c r="G584"/>
  <c r="I585" i="35"/>
  <c r="H585"/>
  <c r="H584" s="1"/>
  <c r="G585"/>
  <c r="F585"/>
  <c r="E585"/>
  <c r="G584"/>
  <c r="I585" i="37"/>
  <c r="H585"/>
  <c r="H584" s="1"/>
  <c r="G585"/>
  <c r="F585"/>
  <c r="E585"/>
  <c r="I584"/>
  <c r="E584"/>
  <c r="I585" i="36"/>
  <c r="H585"/>
  <c r="H584" s="1"/>
  <c r="G585"/>
  <c r="F585"/>
  <c r="F584" s="1"/>
  <c r="E585"/>
  <c r="I584"/>
  <c r="E584"/>
  <c r="I585" i="38"/>
  <c r="H585"/>
  <c r="G585"/>
  <c r="F585"/>
  <c r="F584" s="1"/>
  <c r="E585"/>
  <c r="I584"/>
  <c r="G584"/>
  <c r="I585" i="39"/>
  <c r="H585"/>
  <c r="H584" s="1"/>
  <c r="G585"/>
  <c r="F585"/>
  <c r="E585"/>
  <c r="G584"/>
  <c r="I585" i="40"/>
  <c r="H585"/>
  <c r="H584" s="1"/>
  <c r="G585"/>
  <c r="F585"/>
  <c r="E585"/>
  <c r="I584"/>
  <c r="E584"/>
  <c r="I585" i="41"/>
  <c r="H585"/>
  <c r="H584" s="1"/>
  <c r="G585"/>
  <c r="F585"/>
  <c r="F584" s="1"/>
  <c r="E585"/>
  <c r="I584"/>
  <c r="E584"/>
  <c r="I585" i="42"/>
  <c r="H585"/>
  <c r="G585"/>
  <c r="F585"/>
  <c r="F584" s="1"/>
  <c r="E585"/>
  <c r="I584"/>
  <c r="G584"/>
  <c r="I585" i="43"/>
  <c r="H585"/>
  <c r="H584" s="1"/>
  <c r="G585"/>
  <c r="F585"/>
  <c r="E585"/>
  <c r="G584"/>
  <c r="I585" i="44"/>
  <c r="H585"/>
  <c r="H584" s="1"/>
  <c r="G585"/>
  <c r="F585"/>
  <c r="E585"/>
  <c r="I584"/>
  <c r="E584"/>
  <c r="I585" i="46"/>
  <c r="H585"/>
  <c r="H584" s="1"/>
  <c r="G585"/>
  <c r="F585"/>
  <c r="F584" s="1"/>
  <c r="E585"/>
  <c r="I584"/>
  <c r="E584"/>
  <c r="I585" i="47"/>
  <c r="H585"/>
  <c r="H584" s="1"/>
  <c r="G585"/>
  <c r="F585"/>
  <c r="E585"/>
  <c r="G584"/>
  <c r="I585" i="9"/>
  <c r="H585"/>
  <c r="H584" s="1"/>
  <c r="G585"/>
  <c r="F585"/>
  <c r="F584" s="1"/>
  <c r="E585"/>
  <c r="I584"/>
  <c r="E584"/>
  <c r="D587" i="11"/>
  <c r="D587" i="12"/>
  <c r="D587" i="13"/>
  <c r="D587" i="14"/>
  <c r="D587" i="15"/>
  <c r="D587" i="16"/>
  <c r="D587" i="1"/>
  <c r="D587" i="2"/>
  <c r="D587" i="3"/>
  <c r="D587" i="4"/>
  <c r="D587" i="5"/>
  <c r="D587" i="6"/>
  <c r="D587" i="7"/>
  <c r="D587" i="8"/>
  <c r="D587" i="17"/>
  <c r="D587" i="18"/>
  <c r="D587" i="19"/>
  <c r="D587" i="20"/>
  <c r="D587" i="21"/>
  <c r="D587" i="22"/>
  <c r="D587" i="23"/>
  <c r="D587" i="24"/>
  <c r="D587" i="26"/>
  <c r="D587" i="27"/>
  <c r="D587" i="28"/>
  <c r="D587" i="29"/>
  <c r="D587" i="30"/>
  <c r="D587" i="31"/>
  <c r="D587" i="32"/>
  <c r="D587" i="33"/>
  <c r="D587" i="34"/>
  <c r="D587" i="35"/>
  <c r="D587" i="37"/>
  <c r="D587" i="36"/>
  <c r="D587" i="38"/>
  <c r="D587" i="39"/>
  <c r="D587" i="40"/>
  <c r="D587" i="41"/>
  <c r="D587" i="42"/>
  <c r="D587" i="43"/>
  <c r="D587" i="44"/>
  <c r="D587" i="46"/>
  <c r="D587" i="47"/>
  <c r="D587" i="9"/>
  <c r="D585" i="11"/>
  <c r="D585" i="12"/>
  <c r="D585" i="13"/>
  <c r="D585" i="14"/>
  <c r="D585" i="15"/>
  <c r="D585" i="16"/>
  <c r="D585" i="1"/>
  <c r="D585" i="2"/>
  <c r="D585" i="3"/>
  <c r="D585" i="4"/>
  <c r="D585" i="5"/>
  <c r="D585" i="6"/>
  <c r="D585" i="7"/>
  <c r="D585" i="8"/>
  <c r="D585" i="17"/>
  <c r="D585" i="18"/>
  <c r="D585" i="19"/>
  <c r="D585" i="20"/>
  <c r="D585" i="21"/>
  <c r="D585" i="22"/>
  <c r="D585" i="23"/>
  <c r="D585" i="24"/>
  <c r="D585" i="26"/>
  <c r="D585" i="27"/>
  <c r="D585" i="28"/>
  <c r="D585" i="29"/>
  <c r="D585" i="30"/>
  <c r="D585" i="31"/>
  <c r="D585" i="32"/>
  <c r="D585" i="33"/>
  <c r="D585" i="34"/>
  <c r="D585" i="35"/>
  <c r="D585" i="37"/>
  <c r="D585" i="36"/>
  <c r="D585" i="38"/>
  <c r="D585" i="39"/>
  <c r="D585" i="40"/>
  <c r="D585" i="41"/>
  <c r="D585" i="42"/>
  <c r="D585" i="43"/>
  <c r="D585" i="44"/>
  <c r="D585" i="46"/>
  <c r="D585" i="47"/>
  <c r="D585" i="9"/>
  <c r="D584" i="12"/>
  <c r="D584" i="13"/>
  <c r="D584" i="16"/>
  <c r="D584" i="1"/>
  <c r="D584" i="4"/>
  <c r="D584" i="5"/>
  <c r="D584" i="8"/>
  <c r="D584" i="17"/>
  <c r="D584" i="20"/>
  <c r="D584" i="21"/>
  <c r="D584" i="24"/>
  <c r="D584" i="26"/>
  <c r="D584" i="29"/>
  <c r="D584" i="30"/>
  <c r="D584" i="33"/>
  <c r="D584" i="34"/>
  <c r="D584" i="36"/>
  <c r="D584" i="38"/>
  <c r="D584" i="41"/>
  <c r="D584" i="42"/>
  <c r="D584" i="46"/>
  <c r="D584" i="9"/>
  <c r="I574" i="11"/>
  <c r="H574"/>
  <c r="G574"/>
  <c r="F574"/>
  <c r="E574"/>
  <c r="I574" i="12"/>
  <c r="H574"/>
  <c r="G574"/>
  <c r="F574"/>
  <c r="E574"/>
  <c r="I574" i="13"/>
  <c r="H574"/>
  <c r="G574"/>
  <c r="F574"/>
  <c r="E574"/>
  <c r="I574" i="14"/>
  <c r="H574"/>
  <c r="G574"/>
  <c r="F574"/>
  <c r="E574"/>
  <c r="I574" i="15"/>
  <c r="H574"/>
  <c r="G574"/>
  <c r="F574"/>
  <c r="E574"/>
  <c r="I574" i="16"/>
  <c r="H574"/>
  <c r="G574"/>
  <c r="F574"/>
  <c r="E574"/>
  <c r="I574" i="1"/>
  <c r="H574"/>
  <c r="G574"/>
  <c r="F574"/>
  <c r="E574"/>
  <c r="I574" i="2"/>
  <c r="H574"/>
  <c r="G574"/>
  <c r="F574"/>
  <c r="E574"/>
  <c r="I574" i="3"/>
  <c r="H574"/>
  <c r="G574"/>
  <c r="F574"/>
  <c r="E574"/>
  <c r="I574" i="4"/>
  <c r="H574"/>
  <c r="G574"/>
  <c r="F574"/>
  <c r="E574"/>
  <c r="I574" i="5"/>
  <c r="H574"/>
  <c r="G574"/>
  <c r="F574"/>
  <c r="E574"/>
  <c r="I574" i="6"/>
  <c r="H574"/>
  <c r="G574"/>
  <c r="F574"/>
  <c r="E574"/>
  <c r="I574" i="7"/>
  <c r="H574"/>
  <c r="G574"/>
  <c r="F574"/>
  <c r="E574"/>
  <c r="I574" i="8"/>
  <c r="H574"/>
  <c r="G574"/>
  <c r="F574"/>
  <c r="E574"/>
  <c r="I574" i="17"/>
  <c r="H574"/>
  <c r="G574"/>
  <c r="F574"/>
  <c r="E574"/>
  <c r="I574" i="18"/>
  <c r="H574"/>
  <c r="G574"/>
  <c r="F574"/>
  <c r="E574"/>
  <c r="I574" i="19"/>
  <c r="H574"/>
  <c r="G574"/>
  <c r="F574"/>
  <c r="E574"/>
  <c r="I574" i="20"/>
  <c r="H574"/>
  <c r="G574"/>
  <c r="F574"/>
  <c r="E574"/>
  <c r="I574" i="21"/>
  <c r="H574"/>
  <c r="G574"/>
  <c r="F574"/>
  <c r="E574"/>
  <c r="I574" i="22"/>
  <c r="H574"/>
  <c r="G574"/>
  <c r="F574"/>
  <c r="E574"/>
  <c r="I574" i="23"/>
  <c r="H574"/>
  <c r="G574"/>
  <c r="F574"/>
  <c r="E574"/>
  <c r="I574" i="24"/>
  <c r="H574"/>
  <c r="G574"/>
  <c r="F574"/>
  <c r="E574"/>
  <c r="I574" i="26"/>
  <c r="H574"/>
  <c r="G574"/>
  <c r="F574"/>
  <c r="E574"/>
  <c r="I574" i="27"/>
  <c r="I540" s="1"/>
  <c r="H574"/>
  <c r="G574"/>
  <c r="F574"/>
  <c r="E574"/>
  <c r="E540" s="1"/>
  <c r="I574" i="28"/>
  <c r="H574"/>
  <c r="G574"/>
  <c r="F574"/>
  <c r="E574"/>
  <c r="I574" i="29"/>
  <c r="H574"/>
  <c r="G574"/>
  <c r="F574"/>
  <c r="E574"/>
  <c r="I574" i="30"/>
  <c r="H574"/>
  <c r="G574"/>
  <c r="F574"/>
  <c r="E574"/>
  <c r="I574" i="31"/>
  <c r="H574"/>
  <c r="G574"/>
  <c r="F574"/>
  <c r="E574"/>
  <c r="I574" i="32"/>
  <c r="H574"/>
  <c r="G574"/>
  <c r="F574"/>
  <c r="E574"/>
  <c r="I574" i="33"/>
  <c r="H574"/>
  <c r="G574"/>
  <c r="F574"/>
  <c r="E574"/>
  <c r="I574" i="34"/>
  <c r="H574"/>
  <c r="G574"/>
  <c r="F574"/>
  <c r="E574"/>
  <c r="I574" i="35"/>
  <c r="H574"/>
  <c r="G574"/>
  <c r="F574"/>
  <c r="E574"/>
  <c r="I574" i="37"/>
  <c r="H574"/>
  <c r="G574"/>
  <c r="F574"/>
  <c r="E574"/>
  <c r="I574" i="36"/>
  <c r="H574"/>
  <c r="G574"/>
  <c r="F574"/>
  <c r="E574"/>
  <c r="I574" i="38"/>
  <c r="H574"/>
  <c r="G574"/>
  <c r="F574"/>
  <c r="E574"/>
  <c r="I574" i="39"/>
  <c r="H574"/>
  <c r="G574"/>
  <c r="F574"/>
  <c r="E574"/>
  <c r="I574" i="40"/>
  <c r="H574"/>
  <c r="G574"/>
  <c r="F574"/>
  <c r="E574"/>
  <c r="I574" i="41"/>
  <c r="H574"/>
  <c r="G574"/>
  <c r="F574"/>
  <c r="E574"/>
  <c r="I574" i="42"/>
  <c r="H574"/>
  <c r="G574"/>
  <c r="F574"/>
  <c r="E574"/>
  <c r="I574" i="43"/>
  <c r="H574"/>
  <c r="G574"/>
  <c r="F574"/>
  <c r="E574"/>
  <c r="I574" i="44"/>
  <c r="H574"/>
  <c r="G574"/>
  <c r="F574"/>
  <c r="E574"/>
  <c r="I574" i="46"/>
  <c r="H574"/>
  <c r="G574"/>
  <c r="F574"/>
  <c r="E574"/>
  <c r="I574" i="47"/>
  <c r="H574"/>
  <c r="G574"/>
  <c r="F574"/>
  <c r="E574"/>
  <c r="I574" i="9"/>
  <c r="H574"/>
  <c r="G574"/>
  <c r="F574"/>
  <c r="E574"/>
  <c r="D574" i="11"/>
  <c r="D574" i="12"/>
  <c r="D574" i="13"/>
  <c r="D574" i="14"/>
  <c r="D574" i="15"/>
  <c r="D574" i="16"/>
  <c r="D574" i="1"/>
  <c r="D574" i="2"/>
  <c r="D574" i="3"/>
  <c r="D574" i="4"/>
  <c r="D574" i="5"/>
  <c r="D574" i="6"/>
  <c r="D574" i="7"/>
  <c r="D574" i="8"/>
  <c r="D574" i="17"/>
  <c r="D574" i="18"/>
  <c r="D574" i="19"/>
  <c r="D574" i="20"/>
  <c r="D574" i="21"/>
  <c r="D574" i="22"/>
  <c r="D574" i="23"/>
  <c r="D574" i="24"/>
  <c r="D574" i="26"/>
  <c r="D574" i="27"/>
  <c r="D574" i="28"/>
  <c r="D574" i="29"/>
  <c r="D574" i="30"/>
  <c r="D574" i="31"/>
  <c r="D574" i="32"/>
  <c r="D574" i="33"/>
  <c r="D574" i="34"/>
  <c r="D574" i="35"/>
  <c r="D574" i="37"/>
  <c r="D574" i="36"/>
  <c r="D574" i="38"/>
  <c r="D574" i="39"/>
  <c r="D574" i="40"/>
  <c r="D574" i="41"/>
  <c r="D574" i="42"/>
  <c r="D574" i="43"/>
  <c r="D574" i="44"/>
  <c r="D574" i="46"/>
  <c r="D574" i="47"/>
  <c r="D574" i="9"/>
  <c r="I563" i="11"/>
  <c r="H563"/>
  <c r="G563"/>
  <c r="F563"/>
  <c r="E563"/>
  <c r="I563" i="12"/>
  <c r="H563"/>
  <c r="G563"/>
  <c r="F563"/>
  <c r="E563"/>
  <c r="I563" i="13"/>
  <c r="H563"/>
  <c r="G563"/>
  <c r="F563"/>
  <c r="E563"/>
  <c r="I563" i="14"/>
  <c r="I540" s="1"/>
  <c r="H563"/>
  <c r="G563"/>
  <c r="F563"/>
  <c r="E563"/>
  <c r="E540" s="1"/>
  <c r="I563" i="15"/>
  <c r="H563"/>
  <c r="G563"/>
  <c r="F563"/>
  <c r="E563"/>
  <c r="I563" i="16"/>
  <c r="H563"/>
  <c r="G563"/>
  <c r="F563"/>
  <c r="E563"/>
  <c r="I563" i="1"/>
  <c r="H563"/>
  <c r="G563"/>
  <c r="F563"/>
  <c r="E563"/>
  <c r="I563" i="2"/>
  <c r="H563"/>
  <c r="G563"/>
  <c r="F563"/>
  <c r="E563"/>
  <c r="I563" i="3"/>
  <c r="H563"/>
  <c r="G563"/>
  <c r="F563"/>
  <c r="E563"/>
  <c r="I563" i="4"/>
  <c r="H563"/>
  <c r="G563"/>
  <c r="F563"/>
  <c r="E563"/>
  <c r="I563" i="5"/>
  <c r="H563"/>
  <c r="G563"/>
  <c r="F563"/>
  <c r="E563"/>
  <c r="I563" i="6"/>
  <c r="I540" s="1"/>
  <c r="H563"/>
  <c r="G563"/>
  <c r="F563"/>
  <c r="E563"/>
  <c r="E540" s="1"/>
  <c r="I563" i="7"/>
  <c r="H563"/>
  <c r="G563"/>
  <c r="F563"/>
  <c r="E563"/>
  <c r="I563" i="8"/>
  <c r="H563"/>
  <c r="G563"/>
  <c r="F563"/>
  <c r="E563"/>
  <c r="I563" i="17"/>
  <c r="H563"/>
  <c r="G563"/>
  <c r="F563"/>
  <c r="E563"/>
  <c r="I563" i="18"/>
  <c r="I540" s="1"/>
  <c r="H563"/>
  <c r="G563"/>
  <c r="F563"/>
  <c r="E563"/>
  <c r="E540" s="1"/>
  <c r="I563" i="19"/>
  <c r="H563"/>
  <c r="G563"/>
  <c r="F563"/>
  <c r="E563"/>
  <c r="I563" i="20"/>
  <c r="H563"/>
  <c r="G563"/>
  <c r="F563"/>
  <c r="E563"/>
  <c r="I563" i="21"/>
  <c r="H563"/>
  <c r="G563"/>
  <c r="F563"/>
  <c r="E563"/>
  <c r="I563" i="22"/>
  <c r="I540" s="1"/>
  <c r="H563"/>
  <c r="G563"/>
  <c r="F563"/>
  <c r="E563"/>
  <c r="E540" s="1"/>
  <c r="I563" i="23"/>
  <c r="H563"/>
  <c r="G563"/>
  <c r="F563"/>
  <c r="E563"/>
  <c r="I563" i="24"/>
  <c r="H563"/>
  <c r="G563"/>
  <c r="F563"/>
  <c r="E563"/>
  <c r="I563" i="26"/>
  <c r="H563"/>
  <c r="G563"/>
  <c r="F563"/>
  <c r="E563"/>
  <c r="I563" i="27"/>
  <c r="H563"/>
  <c r="G563"/>
  <c r="F563"/>
  <c r="E563"/>
  <c r="I563" i="28"/>
  <c r="H563"/>
  <c r="G563"/>
  <c r="F563"/>
  <c r="E563"/>
  <c r="I563" i="29"/>
  <c r="H563"/>
  <c r="G563"/>
  <c r="F563"/>
  <c r="E563"/>
  <c r="I563" i="30"/>
  <c r="H563"/>
  <c r="G563"/>
  <c r="F563"/>
  <c r="E563"/>
  <c r="I563" i="31"/>
  <c r="I540" s="1"/>
  <c r="H563"/>
  <c r="G563"/>
  <c r="F563"/>
  <c r="E563"/>
  <c r="E540" s="1"/>
  <c r="I563" i="32"/>
  <c r="H563"/>
  <c r="G563"/>
  <c r="F563"/>
  <c r="E563"/>
  <c r="I563" i="33"/>
  <c r="H563"/>
  <c r="G563"/>
  <c r="F563"/>
  <c r="E563"/>
  <c r="I563" i="34"/>
  <c r="H563"/>
  <c r="G563"/>
  <c r="F563"/>
  <c r="E563"/>
  <c r="I563" i="35"/>
  <c r="I540" s="1"/>
  <c r="H563"/>
  <c r="G563"/>
  <c r="F563"/>
  <c r="E563"/>
  <c r="E540" s="1"/>
  <c r="I563" i="37"/>
  <c r="H563"/>
  <c r="G563"/>
  <c r="F563"/>
  <c r="E563"/>
  <c r="H563" i="36"/>
  <c r="H923" s="1"/>
  <c r="G563"/>
  <c r="F563"/>
  <c r="E563"/>
  <c r="I563" i="38"/>
  <c r="H563"/>
  <c r="G563"/>
  <c r="F563"/>
  <c r="E563"/>
  <c r="I563" i="39"/>
  <c r="I540" s="1"/>
  <c r="H563"/>
  <c r="G563"/>
  <c r="F563"/>
  <c r="E563"/>
  <c r="E540" s="1"/>
  <c r="I563" i="40"/>
  <c r="H563"/>
  <c r="G563"/>
  <c r="F563"/>
  <c r="E563"/>
  <c r="I563" i="41"/>
  <c r="H563"/>
  <c r="G563"/>
  <c r="F563"/>
  <c r="E563"/>
  <c r="I563" i="42"/>
  <c r="H563"/>
  <c r="G563"/>
  <c r="F563"/>
  <c r="E563"/>
  <c r="I563" i="43"/>
  <c r="H563"/>
  <c r="G563"/>
  <c r="F563"/>
  <c r="E563"/>
  <c r="I563" i="44"/>
  <c r="H563"/>
  <c r="G563"/>
  <c r="F563"/>
  <c r="E563"/>
  <c r="I563" i="46"/>
  <c r="H563"/>
  <c r="G563"/>
  <c r="F563"/>
  <c r="E563"/>
  <c r="I563" i="47"/>
  <c r="H563"/>
  <c r="G563"/>
  <c r="F563"/>
  <c r="E563"/>
  <c r="I563" i="9"/>
  <c r="H563"/>
  <c r="G563"/>
  <c r="F563"/>
  <c r="E563"/>
  <c r="D563" i="11"/>
  <c r="D563" i="12"/>
  <c r="D563" i="13"/>
  <c r="D563" i="14"/>
  <c r="D563" i="15"/>
  <c r="D563" i="16"/>
  <c r="D563" i="1"/>
  <c r="D563" i="2"/>
  <c r="D563" i="3"/>
  <c r="D563" i="4"/>
  <c r="D563" i="5"/>
  <c r="D563" i="6"/>
  <c r="D563" i="7"/>
  <c r="D563" i="8"/>
  <c r="D563" i="17"/>
  <c r="D563" i="18"/>
  <c r="D563" i="19"/>
  <c r="D563" i="20"/>
  <c r="D563" i="21"/>
  <c r="D563" i="22"/>
  <c r="D563" i="23"/>
  <c r="D563" i="24"/>
  <c r="D563" i="26"/>
  <c r="D563" i="27"/>
  <c r="D563" i="28"/>
  <c r="D563" i="29"/>
  <c r="D563" i="30"/>
  <c r="D563" i="31"/>
  <c r="D563" i="32"/>
  <c r="D563" i="33"/>
  <c r="D563" i="34"/>
  <c r="D563" i="35"/>
  <c r="D563" i="37"/>
  <c r="D563" i="36"/>
  <c r="D563" i="38"/>
  <c r="D563" i="39"/>
  <c r="D563" i="40"/>
  <c r="D563" i="41"/>
  <c r="D563" i="42"/>
  <c r="D563" i="43"/>
  <c r="D563" i="44"/>
  <c r="D563" i="46"/>
  <c r="D563" i="47"/>
  <c r="D563" i="9"/>
  <c r="I552" i="11"/>
  <c r="H552"/>
  <c r="G552"/>
  <c r="F552"/>
  <c r="E552"/>
  <c r="I552" i="12"/>
  <c r="H552"/>
  <c r="G552"/>
  <c r="F552"/>
  <c r="E552"/>
  <c r="I552" i="13"/>
  <c r="H552"/>
  <c r="G552"/>
  <c r="F552"/>
  <c r="E552"/>
  <c r="I552" i="14"/>
  <c r="H552"/>
  <c r="G552"/>
  <c r="F552"/>
  <c r="E552"/>
  <c r="I552" i="15"/>
  <c r="H552"/>
  <c r="G552"/>
  <c r="F552"/>
  <c r="E552"/>
  <c r="I552" i="16"/>
  <c r="H552"/>
  <c r="G552"/>
  <c r="F552"/>
  <c r="E552"/>
  <c r="I552" i="1"/>
  <c r="H552"/>
  <c r="G552"/>
  <c r="F552"/>
  <c r="E552"/>
  <c r="I552" i="2"/>
  <c r="H552"/>
  <c r="G552"/>
  <c r="F552"/>
  <c r="E552"/>
  <c r="I552" i="3"/>
  <c r="H552"/>
  <c r="G552"/>
  <c r="F552"/>
  <c r="E552"/>
  <c r="I552" i="4"/>
  <c r="H552"/>
  <c r="G552"/>
  <c r="F552"/>
  <c r="E552"/>
  <c r="I552" i="5"/>
  <c r="H552"/>
  <c r="G552"/>
  <c r="F552"/>
  <c r="E552"/>
  <c r="I552" i="6"/>
  <c r="H552"/>
  <c r="G552"/>
  <c r="F552"/>
  <c r="E552"/>
  <c r="I552" i="7"/>
  <c r="H552"/>
  <c r="G552"/>
  <c r="F552"/>
  <c r="E552"/>
  <c r="I552" i="8"/>
  <c r="H552"/>
  <c r="G552"/>
  <c r="F552"/>
  <c r="E552"/>
  <c r="I552" i="17"/>
  <c r="H552"/>
  <c r="G552"/>
  <c r="F552"/>
  <c r="E552"/>
  <c r="I552" i="18"/>
  <c r="H552"/>
  <c r="G552"/>
  <c r="F552"/>
  <c r="E552"/>
  <c r="I552" i="19"/>
  <c r="H552"/>
  <c r="G552"/>
  <c r="F552"/>
  <c r="E552"/>
  <c r="I552" i="20"/>
  <c r="H552"/>
  <c r="G552"/>
  <c r="F552"/>
  <c r="E552"/>
  <c r="I552" i="21"/>
  <c r="H552"/>
  <c r="G552"/>
  <c r="F552"/>
  <c r="E552"/>
  <c r="I552" i="22"/>
  <c r="H552"/>
  <c r="G552"/>
  <c r="F552"/>
  <c r="E552"/>
  <c r="I552" i="23"/>
  <c r="H552"/>
  <c r="G552"/>
  <c r="F552"/>
  <c r="E552"/>
  <c r="I552" i="24"/>
  <c r="H552"/>
  <c r="G552"/>
  <c r="F552"/>
  <c r="E552"/>
  <c r="I552" i="26"/>
  <c r="H552"/>
  <c r="G552"/>
  <c r="F552"/>
  <c r="E552"/>
  <c r="I552" i="27"/>
  <c r="H552"/>
  <c r="G552"/>
  <c r="F552"/>
  <c r="E552"/>
  <c r="I552" i="28"/>
  <c r="H552"/>
  <c r="G552"/>
  <c r="F552"/>
  <c r="E552"/>
  <c r="I552" i="29"/>
  <c r="H552"/>
  <c r="G552"/>
  <c r="F552"/>
  <c r="E552"/>
  <c r="I552" i="30"/>
  <c r="H552"/>
  <c r="G552"/>
  <c r="F552"/>
  <c r="E552"/>
  <c r="I552" i="31"/>
  <c r="H552"/>
  <c r="G552"/>
  <c r="F552"/>
  <c r="E552"/>
  <c r="I552" i="32"/>
  <c r="H552"/>
  <c r="G552"/>
  <c r="F552"/>
  <c r="E552"/>
  <c r="I552" i="33"/>
  <c r="H552"/>
  <c r="G552"/>
  <c r="F552"/>
  <c r="E552"/>
  <c r="I552" i="34"/>
  <c r="H552"/>
  <c r="G552"/>
  <c r="F552"/>
  <c r="E552"/>
  <c r="I552" i="35"/>
  <c r="H552"/>
  <c r="G552"/>
  <c r="F552"/>
  <c r="E552"/>
  <c r="I552" i="37"/>
  <c r="H552"/>
  <c r="G552"/>
  <c r="F552"/>
  <c r="E552"/>
  <c r="I552" i="36"/>
  <c r="H552"/>
  <c r="G552"/>
  <c r="F552"/>
  <c r="E552"/>
  <c r="I552" i="38"/>
  <c r="H552"/>
  <c r="G552"/>
  <c r="F552"/>
  <c r="E552"/>
  <c r="I552" i="39"/>
  <c r="H552"/>
  <c r="G552"/>
  <c r="F552"/>
  <c r="E552"/>
  <c r="I552" i="40"/>
  <c r="H552"/>
  <c r="G552"/>
  <c r="F552"/>
  <c r="E552"/>
  <c r="I552" i="41"/>
  <c r="H552"/>
  <c r="G552"/>
  <c r="F552"/>
  <c r="E552"/>
  <c r="I552" i="42"/>
  <c r="H552"/>
  <c r="G552"/>
  <c r="F552"/>
  <c r="E552"/>
  <c r="I552" i="43"/>
  <c r="H552"/>
  <c r="G552"/>
  <c r="F552"/>
  <c r="E552"/>
  <c r="I552" i="44"/>
  <c r="H552"/>
  <c r="G552"/>
  <c r="F552"/>
  <c r="E552"/>
  <c r="I552" i="46"/>
  <c r="H552"/>
  <c r="G552"/>
  <c r="F552"/>
  <c r="E552"/>
  <c r="I552" i="47"/>
  <c r="H552"/>
  <c r="G552"/>
  <c r="F552"/>
  <c r="E552"/>
  <c r="I552" i="9"/>
  <c r="H552"/>
  <c r="G552"/>
  <c r="F552"/>
  <c r="E552"/>
  <c r="D552" i="11"/>
  <c r="D552" i="12"/>
  <c r="D552" i="13"/>
  <c r="D552" i="14"/>
  <c r="D552" i="15"/>
  <c r="D552" i="16"/>
  <c r="D552" i="1"/>
  <c r="D552" i="2"/>
  <c r="D552" i="3"/>
  <c r="D552" i="4"/>
  <c r="D552" i="5"/>
  <c r="D552" i="6"/>
  <c r="D552" i="7"/>
  <c r="D552" i="8"/>
  <c r="D552" i="17"/>
  <c r="D552" i="18"/>
  <c r="D552" i="19"/>
  <c r="D552" i="20"/>
  <c r="D552" i="21"/>
  <c r="D552" i="22"/>
  <c r="D552" i="23"/>
  <c r="D552" i="24"/>
  <c r="D552" i="26"/>
  <c r="D552" i="27"/>
  <c r="D552" i="28"/>
  <c r="D552" i="29"/>
  <c r="D552" i="30"/>
  <c r="D552" i="31"/>
  <c r="D552" i="32"/>
  <c r="D552" i="33"/>
  <c r="D552" i="34"/>
  <c r="D552" i="35"/>
  <c r="D552" i="37"/>
  <c r="D552" i="36"/>
  <c r="D552" i="38"/>
  <c r="D552" i="39"/>
  <c r="D552" i="40"/>
  <c r="D552" i="41"/>
  <c r="D552" i="42"/>
  <c r="D552" i="43"/>
  <c r="D552" i="44"/>
  <c r="D552" i="46"/>
  <c r="D552" i="47"/>
  <c r="D552" i="9"/>
  <c r="I541" i="11"/>
  <c r="H541"/>
  <c r="G541"/>
  <c r="F541"/>
  <c r="E541"/>
  <c r="I540"/>
  <c r="H540"/>
  <c r="G540"/>
  <c r="E540"/>
  <c r="I541" i="12"/>
  <c r="H541"/>
  <c r="G541"/>
  <c r="F541"/>
  <c r="E541"/>
  <c r="I540"/>
  <c r="H540"/>
  <c r="F540"/>
  <c r="E540"/>
  <c r="I541" i="13"/>
  <c r="H541"/>
  <c r="G541"/>
  <c r="F541"/>
  <c r="E541"/>
  <c r="I540"/>
  <c r="G540"/>
  <c r="F540"/>
  <c r="E540"/>
  <c r="I541" i="14"/>
  <c r="H541"/>
  <c r="G541"/>
  <c r="F541"/>
  <c r="E541"/>
  <c r="H540"/>
  <c r="G540"/>
  <c r="F540"/>
  <c r="I541" i="15"/>
  <c r="H541"/>
  <c r="G541"/>
  <c r="F541"/>
  <c r="E541"/>
  <c r="I540"/>
  <c r="H540"/>
  <c r="G540"/>
  <c r="E540"/>
  <c r="I541" i="16"/>
  <c r="H541"/>
  <c r="G541"/>
  <c r="F541"/>
  <c r="E541"/>
  <c r="I540"/>
  <c r="H540"/>
  <c r="F540"/>
  <c r="E540"/>
  <c r="I541" i="1"/>
  <c r="H541"/>
  <c r="G541"/>
  <c r="F541"/>
  <c r="E541"/>
  <c r="I540"/>
  <c r="G540"/>
  <c r="F540"/>
  <c r="E540"/>
  <c r="I541" i="2"/>
  <c r="H541"/>
  <c r="G541"/>
  <c r="F541"/>
  <c r="E541"/>
  <c r="I540"/>
  <c r="H540"/>
  <c r="G540"/>
  <c r="F540"/>
  <c r="E540"/>
  <c r="I541" i="3"/>
  <c r="H541"/>
  <c r="G541"/>
  <c r="F541"/>
  <c r="E541"/>
  <c r="I540"/>
  <c r="H540"/>
  <c r="G540"/>
  <c r="E540"/>
  <c r="I541" i="4"/>
  <c r="H541"/>
  <c r="G541"/>
  <c r="F541"/>
  <c r="E541"/>
  <c r="I540"/>
  <c r="H540"/>
  <c r="F540"/>
  <c r="E540"/>
  <c r="I541" i="5"/>
  <c r="H541"/>
  <c r="G541"/>
  <c r="F541"/>
  <c r="E541"/>
  <c r="I540"/>
  <c r="G540"/>
  <c r="F540"/>
  <c r="E540"/>
  <c r="I541" i="6"/>
  <c r="H541"/>
  <c r="G541"/>
  <c r="F541"/>
  <c r="E541"/>
  <c r="H540"/>
  <c r="G540"/>
  <c r="F540"/>
  <c r="I541" i="7"/>
  <c r="H541"/>
  <c r="G541"/>
  <c r="F541"/>
  <c r="E541"/>
  <c r="I540"/>
  <c r="H540"/>
  <c r="G540"/>
  <c r="E540"/>
  <c r="I541" i="8"/>
  <c r="H541"/>
  <c r="G541"/>
  <c r="F541"/>
  <c r="E541"/>
  <c r="I540"/>
  <c r="H540"/>
  <c r="F540"/>
  <c r="E540"/>
  <c r="I541" i="17"/>
  <c r="H541"/>
  <c r="G541"/>
  <c r="F541"/>
  <c r="E541"/>
  <c r="I540"/>
  <c r="G540"/>
  <c r="F540"/>
  <c r="E540"/>
  <c r="I541" i="18"/>
  <c r="H541"/>
  <c r="G541"/>
  <c r="F541"/>
  <c r="E541"/>
  <c r="H540"/>
  <c r="G540"/>
  <c r="F540"/>
  <c r="I541" i="19"/>
  <c r="H541"/>
  <c r="G541"/>
  <c r="F541"/>
  <c r="E541"/>
  <c r="I540"/>
  <c r="H540"/>
  <c r="G540"/>
  <c r="E540"/>
  <c r="I541" i="20"/>
  <c r="H541"/>
  <c r="G541"/>
  <c r="F541"/>
  <c r="E541"/>
  <c r="I540"/>
  <c r="H540"/>
  <c r="F540"/>
  <c r="E540"/>
  <c r="I541" i="21"/>
  <c r="H541"/>
  <c r="G541"/>
  <c r="F541"/>
  <c r="E541"/>
  <c r="I540"/>
  <c r="G540"/>
  <c r="F540"/>
  <c r="E540"/>
  <c r="I541" i="22"/>
  <c r="H541"/>
  <c r="G541"/>
  <c r="F541"/>
  <c r="E541"/>
  <c r="H540"/>
  <c r="G540"/>
  <c r="F540"/>
  <c r="I541" i="23"/>
  <c r="H541"/>
  <c r="G541"/>
  <c r="F541"/>
  <c r="E541"/>
  <c r="I540"/>
  <c r="H540"/>
  <c r="G540"/>
  <c r="E540"/>
  <c r="I541" i="24"/>
  <c r="H541"/>
  <c r="G541"/>
  <c r="F541"/>
  <c r="E541"/>
  <c r="I540"/>
  <c r="H540"/>
  <c r="F540"/>
  <c r="E540"/>
  <c r="I541" i="26"/>
  <c r="H541"/>
  <c r="G541"/>
  <c r="F541"/>
  <c r="E541"/>
  <c r="I540"/>
  <c r="G540"/>
  <c r="F540"/>
  <c r="E540"/>
  <c r="I541" i="27"/>
  <c r="H541"/>
  <c r="G541"/>
  <c r="F541"/>
  <c r="E541"/>
  <c r="H540"/>
  <c r="G540"/>
  <c r="F540"/>
  <c r="I541" i="28"/>
  <c r="H541"/>
  <c r="G541"/>
  <c r="F541"/>
  <c r="E541"/>
  <c r="I540"/>
  <c r="H540"/>
  <c r="G540"/>
  <c r="E540"/>
  <c r="I541" i="29"/>
  <c r="H541"/>
  <c r="G541"/>
  <c r="F541"/>
  <c r="E541"/>
  <c r="I540"/>
  <c r="H540"/>
  <c r="F540"/>
  <c r="E540"/>
  <c r="I541" i="30"/>
  <c r="H541"/>
  <c r="G541"/>
  <c r="F541"/>
  <c r="E541"/>
  <c r="I540"/>
  <c r="G540"/>
  <c r="F540"/>
  <c r="E540"/>
  <c r="I541" i="31"/>
  <c r="H541"/>
  <c r="G541"/>
  <c r="F541"/>
  <c r="E541"/>
  <c r="H540"/>
  <c r="G540"/>
  <c r="F540"/>
  <c r="I541" i="32"/>
  <c r="H541"/>
  <c r="G541"/>
  <c r="F541"/>
  <c r="E541"/>
  <c r="I540"/>
  <c r="H540"/>
  <c r="G540"/>
  <c r="E540"/>
  <c r="I541" i="33"/>
  <c r="H541"/>
  <c r="G541"/>
  <c r="F541"/>
  <c r="E541"/>
  <c r="I540"/>
  <c r="H540"/>
  <c r="F540"/>
  <c r="E540"/>
  <c r="I541" i="34"/>
  <c r="H541"/>
  <c r="G541"/>
  <c r="F541"/>
  <c r="E541"/>
  <c r="I540"/>
  <c r="G540"/>
  <c r="F540"/>
  <c r="E540"/>
  <c r="I541" i="35"/>
  <c r="H541"/>
  <c r="G541"/>
  <c r="F541"/>
  <c r="E541"/>
  <c r="H540"/>
  <c r="G540"/>
  <c r="F540"/>
  <c r="I541" i="37"/>
  <c r="H541"/>
  <c r="G541"/>
  <c r="F541"/>
  <c r="E541"/>
  <c r="I540"/>
  <c r="H540"/>
  <c r="G540"/>
  <c r="E540"/>
  <c r="I541" i="36"/>
  <c r="H541"/>
  <c r="G541"/>
  <c r="F541"/>
  <c r="E541"/>
  <c r="H540"/>
  <c r="F540"/>
  <c r="E540"/>
  <c r="I541" i="38"/>
  <c r="H541"/>
  <c r="G541"/>
  <c r="F541"/>
  <c r="E541"/>
  <c r="I540"/>
  <c r="G540"/>
  <c r="F540"/>
  <c r="E540"/>
  <c r="I541" i="39"/>
  <c r="H541"/>
  <c r="G541"/>
  <c r="F541"/>
  <c r="E541"/>
  <c r="H540"/>
  <c r="G540"/>
  <c r="F540"/>
  <c r="I541" i="40"/>
  <c r="H541"/>
  <c r="G541"/>
  <c r="F541"/>
  <c r="E541"/>
  <c r="I540"/>
  <c r="H540"/>
  <c r="G540"/>
  <c r="E540"/>
  <c r="I541" i="41"/>
  <c r="H541"/>
  <c r="G541"/>
  <c r="F541"/>
  <c r="E541"/>
  <c r="I540"/>
  <c r="H540"/>
  <c r="F540"/>
  <c r="E540"/>
  <c r="I541" i="42"/>
  <c r="H541"/>
  <c r="G541"/>
  <c r="F541"/>
  <c r="E541"/>
  <c r="I540"/>
  <c r="G540"/>
  <c r="F540"/>
  <c r="E540"/>
  <c r="I541" i="43"/>
  <c r="H541"/>
  <c r="G541"/>
  <c r="F541"/>
  <c r="E541"/>
  <c r="I540"/>
  <c r="H540"/>
  <c r="G540"/>
  <c r="F540"/>
  <c r="E540"/>
  <c r="I541" i="44"/>
  <c r="H541"/>
  <c r="G541"/>
  <c r="F541"/>
  <c r="E541"/>
  <c r="I540"/>
  <c r="H540"/>
  <c r="G540"/>
  <c r="E540"/>
  <c r="I541" i="46"/>
  <c r="H541"/>
  <c r="G541"/>
  <c r="F541"/>
  <c r="E541"/>
  <c r="I540"/>
  <c r="H540"/>
  <c r="F540"/>
  <c r="E540"/>
  <c r="I541" i="47"/>
  <c r="H541"/>
  <c r="G541"/>
  <c r="F541"/>
  <c r="E541"/>
  <c r="H540"/>
  <c r="G540"/>
  <c r="F540"/>
  <c r="I541" i="9"/>
  <c r="H541"/>
  <c r="G541"/>
  <c r="F541"/>
  <c r="E541"/>
  <c r="I540"/>
  <c r="H540"/>
  <c r="G540"/>
  <c r="F540"/>
  <c r="E540"/>
  <c r="D541" i="11"/>
  <c r="D541" i="12"/>
  <c r="D541" i="13"/>
  <c r="D541" i="14"/>
  <c r="D541" i="15"/>
  <c r="D541" i="16"/>
  <c r="D541" i="1"/>
  <c r="D541" i="2"/>
  <c r="D541" i="3"/>
  <c r="D541" i="4"/>
  <c r="D541" i="5"/>
  <c r="D541" i="6"/>
  <c r="D541" i="7"/>
  <c r="D541" i="8"/>
  <c r="D541" i="17"/>
  <c r="D541" i="18"/>
  <c r="D541" i="19"/>
  <c r="D541" i="20"/>
  <c r="D541" i="21"/>
  <c r="D541" i="22"/>
  <c r="D541" i="23"/>
  <c r="D541" i="24"/>
  <c r="D541" i="26"/>
  <c r="D541" i="27"/>
  <c r="D541" i="28"/>
  <c r="D541" i="29"/>
  <c r="D541" i="30"/>
  <c r="D541" i="31"/>
  <c r="D541" i="32"/>
  <c r="D541" i="33"/>
  <c r="D541" i="34"/>
  <c r="D541" i="35"/>
  <c r="D541" i="37"/>
  <c r="D540" s="1"/>
  <c r="D541" i="36"/>
  <c r="D541" i="38"/>
  <c r="D541" i="39"/>
  <c r="D541" i="40"/>
  <c r="D540" s="1"/>
  <c r="D541" i="41"/>
  <c r="D541" i="42"/>
  <c r="D541" i="43"/>
  <c r="D541" i="44"/>
  <c r="D540" s="1"/>
  <c r="D541" i="46"/>
  <c r="D541" i="47"/>
  <c r="D541" i="9"/>
  <c r="D540" i="12"/>
  <c r="D540" i="13"/>
  <c r="D540" i="16"/>
  <c r="D540" i="1"/>
  <c r="D540" i="4"/>
  <c r="D540" i="5"/>
  <c r="D540" i="8"/>
  <c r="D540" i="17"/>
  <c r="D540" i="20"/>
  <c r="D540" i="21"/>
  <c r="D540" i="24"/>
  <c r="D540" i="26"/>
  <c r="D540" i="29"/>
  <c r="D540" i="30"/>
  <c r="D540" i="33"/>
  <c r="D540" i="34"/>
  <c r="D540" i="36"/>
  <c r="D540" i="38"/>
  <c r="D540" i="41"/>
  <c r="D540" i="42"/>
  <c r="D540" i="46"/>
  <c r="D540" i="9"/>
  <c r="I538" i="11"/>
  <c r="H538"/>
  <c r="G538"/>
  <c r="F538"/>
  <c r="E538"/>
  <c r="I538" i="12"/>
  <c r="H538"/>
  <c r="G538"/>
  <c r="G533" s="1"/>
  <c r="F538"/>
  <c r="E538"/>
  <c r="I538" i="13"/>
  <c r="H538"/>
  <c r="G538"/>
  <c r="F538"/>
  <c r="E538"/>
  <c r="I538" i="14"/>
  <c r="I533" s="1"/>
  <c r="H538"/>
  <c r="G538"/>
  <c r="F538"/>
  <c r="E538"/>
  <c r="I538" i="15"/>
  <c r="H538"/>
  <c r="G538"/>
  <c r="F538"/>
  <c r="E538"/>
  <c r="I538" i="16"/>
  <c r="H538"/>
  <c r="G538"/>
  <c r="G533" s="1"/>
  <c r="F538"/>
  <c r="E538"/>
  <c r="I538" i="1"/>
  <c r="H538"/>
  <c r="G538"/>
  <c r="F538"/>
  <c r="E538"/>
  <c r="I538" i="2"/>
  <c r="I533" s="1"/>
  <c r="H538"/>
  <c r="G538"/>
  <c r="F538"/>
  <c r="E538"/>
  <c r="I538" i="3"/>
  <c r="H538"/>
  <c r="G538"/>
  <c r="F538"/>
  <c r="E538"/>
  <c r="I538" i="4"/>
  <c r="H538"/>
  <c r="G538"/>
  <c r="G533" s="1"/>
  <c r="F538"/>
  <c r="E538"/>
  <c r="I538" i="5"/>
  <c r="H538"/>
  <c r="G538"/>
  <c r="F538"/>
  <c r="E538"/>
  <c r="I538" i="6"/>
  <c r="I533" s="1"/>
  <c r="H538"/>
  <c r="G538"/>
  <c r="F538"/>
  <c r="E538"/>
  <c r="I538" i="7"/>
  <c r="H538"/>
  <c r="G538"/>
  <c r="F538"/>
  <c r="E538"/>
  <c r="I538" i="8"/>
  <c r="H538"/>
  <c r="G538"/>
  <c r="G533" s="1"/>
  <c r="F538"/>
  <c r="E538"/>
  <c r="I538" i="17"/>
  <c r="H538"/>
  <c r="G538"/>
  <c r="F538"/>
  <c r="E538"/>
  <c r="I538" i="18"/>
  <c r="I533" s="1"/>
  <c r="H538"/>
  <c r="G538"/>
  <c r="F538"/>
  <c r="E538"/>
  <c r="I538" i="19"/>
  <c r="H538"/>
  <c r="G538"/>
  <c r="F538"/>
  <c r="E538"/>
  <c r="I538" i="20"/>
  <c r="H538"/>
  <c r="G538"/>
  <c r="G533" s="1"/>
  <c r="F538"/>
  <c r="E538"/>
  <c r="I538" i="21"/>
  <c r="H538"/>
  <c r="G538"/>
  <c r="F538"/>
  <c r="E538"/>
  <c r="I538" i="22"/>
  <c r="I533" s="1"/>
  <c r="H538"/>
  <c r="G538"/>
  <c r="F538"/>
  <c r="E538"/>
  <c r="I538" i="23"/>
  <c r="H538"/>
  <c r="G538"/>
  <c r="F538"/>
  <c r="E538"/>
  <c r="I538" i="24"/>
  <c r="H538"/>
  <c r="G538"/>
  <c r="G533" s="1"/>
  <c r="F538"/>
  <c r="E538"/>
  <c r="I538" i="26"/>
  <c r="H538"/>
  <c r="G538"/>
  <c r="F538"/>
  <c r="E538"/>
  <c r="I538" i="27"/>
  <c r="I533" s="1"/>
  <c r="H538"/>
  <c r="G538"/>
  <c r="F538"/>
  <c r="E538"/>
  <c r="I538" i="28"/>
  <c r="H538"/>
  <c r="G538"/>
  <c r="F538"/>
  <c r="E538"/>
  <c r="I538" i="29"/>
  <c r="H538"/>
  <c r="G538"/>
  <c r="G533" s="1"/>
  <c r="F538"/>
  <c r="E538"/>
  <c r="I538" i="30"/>
  <c r="H538"/>
  <c r="G538"/>
  <c r="F538"/>
  <c r="E538"/>
  <c r="I538" i="31"/>
  <c r="I533" s="1"/>
  <c r="H538"/>
  <c r="G538"/>
  <c r="F538"/>
  <c r="E538"/>
  <c r="I538" i="32"/>
  <c r="H538"/>
  <c r="G538"/>
  <c r="F538"/>
  <c r="E538"/>
  <c r="I538" i="33"/>
  <c r="H538"/>
  <c r="G538"/>
  <c r="G533" s="1"/>
  <c r="F538"/>
  <c r="E538"/>
  <c r="I538" i="34"/>
  <c r="H538"/>
  <c r="G538"/>
  <c r="F538"/>
  <c r="E538"/>
  <c r="I538" i="35"/>
  <c r="I533" s="1"/>
  <c r="H538"/>
  <c r="G538"/>
  <c r="F538"/>
  <c r="E538"/>
  <c r="I538" i="37"/>
  <c r="H538"/>
  <c r="G538"/>
  <c r="F538"/>
  <c r="E538"/>
  <c r="H538" i="36"/>
  <c r="G538"/>
  <c r="G533" s="1"/>
  <c r="F538"/>
  <c r="E538"/>
  <c r="I538" i="38"/>
  <c r="H538"/>
  <c r="G538"/>
  <c r="F538"/>
  <c r="E538"/>
  <c r="I538" i="39"/>
  <c r="I533" s="1"/>
  <c r="H538"/>
  <c r="G538"/>
  <c r="F538"/>
  <c r="E538"/>
  <c r="I538" i="40"/>
  <c r="H538"/>
  <c r="G538"/>
  <c r="F538"/>
  <c r="E538"/>
  <c r="I538" i="41"/>
  <c r="H538"/>
  <c r="G538"/>
  <c r="G533" s="1"/>
  <c r="F538"/>
  <c r="E538"/>
  <c r="I538" i="42"/>
  <c r="H538"/>
  <c r="G538"/>
  <c r="F538"/>
  <c r="E538"/>
  <c r="I538" i="43"/>
  <c r="H538"/>
  <c r="G538"/>
  <c r="F538"/>
  <c r="E538"/>
  <c r="E533" s="1"/>
  <c r="I538" i="44"/>
  <c r="H538"/>
  <c r="G538"/>
  <c r="F538"/>
  <c r="E538"/>
  <c r="I538" i="46"/>
  <c r="H538"/>
  <c r="G538"/>
  <c r="G533" s="1"/>
  <c r="F538"/>
  <c r="E538"/>
  <c r="I538" i="47"/>
  <c r="H538"/>
  <c r="G538"/>
  <c r="F538"/>
  <c r="E538"/>
  <c r="E533" s="1"/>
  <c r="I538" i="9"/>
  <c r="H538"/>
  <c r="G538"/>
  <c r="G533" s="1"/>
  <c r="F538"/>
  <c r="E538"/>
  <c r="D538" i="11"/>
  <c r="D538" i="12"/>
  <c r="D538" i="13"/>
  <c r="D538" i="14"/>
  <c r="D538" i="15"/>
  <c r="D538" i="16"/>
  <c r="D538" i="1"/>
  <c r="D538" i="2"/>
  <c r="D538" i="3"/>
  <c r="D538" i="4"/>
  <c r="D538" i="5"/>
  <c r="D538" i="6"/>
  <c r="D538" i="7"/>
  <c r="D538" i="8"/>
  <c r="D538" i="17"/>
  <c r="D538" i="18"/>
  <c r="D538" i="19"/>
  <c r="D538" i="20"/>
  <c r="D538" i="21"/>
  <c r="D538" i="22"/>
  <c r="D538" i="23"/>
  <c r="D538" i="24"/>
  <c r="D538" i="26"/>
  <c r="D538" i="27"/>
  <c r="D538" i="28"/>
  <c r="D538" i="29"/>
  <c r="D538" i="30"/>
  <c r="D538" i="31"/>
  <c r="D538" i="32"/>
  <c r="D538" i="33"/>
  <c r="D538" i="34"/>
  <c r="D538" i="35"/>
  <c r="D538" i="37"/>
  <c r="D538" i="36"/>
  <c r="D538" i="38"/>
  <c r="D538" i="39"/>
  <c r="D538" i="40"/>
  <c r="D538" i="41"/>
  <c r="D538" i="42"/>
  <c r="D538" i="43"/>
  <c r="D538" i="44"/>
  <c r="D538" i="46"/>
  <c r="D538" i="47"/>
  <c r="D538" i="9"/>
  <c r="I534" i="11"/>
  <c r="H534"/>
  <c r="H533" s="1"/>
  <c r="G534"/>
  <c r="F534"/>
  <c r="F533" s="1"/>
  <c r="E534"/>
  <c r="I533"/>
  <c r="G533"/>
  <c r="E533"/>
  <c r="I534" i="12"/>
  <c r="H534"/>
  <c r="H533" s="1"/>
  <c r="G534"/>
  <c r="F534"/>
  <c r="F533" s="1"/>
  <c r="E534"/>
  <c r="I533"/>
  <c r="E533"/>
  <c r="I534" i="13"/>
  <c r="H534"/>
  <c r="G534"/>
  <c r="F534"/>
  <c r="F533" s="1"/>
  <c r="E534"/>
  <c r="I533"/>
  <c r="G533"/>
  <c r="E533"/>
  <c r="I534" i="14"/>
  <c r="H534"/>
  <c r="H533" s="1"/>
  <c r="G534"/>
  <c r="F534"/>
  <c r="F533" s="1"/>
  <c r="E534"/>
  <c r="G533"/>
  <c r="E533"/>
  <c r="I534" i="15"/>
  <c r="H534"/>
  <c r="H533" s="1"/>
  <c r="G534"/>
  <c r="F534"/>
  <c r="F533" s="1"/>
  <c r="E534"/>
  <c r="I533"/>
  <c r="G533"/>
  <c r="E533"/>
  <c r="I534" i="16"/>
  <c r="H534"/>
  <c r="H533" s="1"/>
  <c r="G534"/>
  <c r="F534"/>
  <c r="F533" s="1"/>
  <c r="E534"/>
  <c r="I533"/>
  <c r="E533"/>
  <c r="I534" i="1"/>
  <c r="H534"/>
  <c r="G534"/>
  <c r="F534"/>
  <c r="F533" s="1"/>
  <c r="E534"/>
  <c r="I533"/>
  <c r="G533"/>
  <c r="E533"/>
  <c r="I534" i="2"/>
  <c r="H534"/>
  <c r="H533" s="1"/>
  <c r="G534"/>
  <c r="F534"/>
  <c r="F533" s="1"/>
  <c r="E534"/>
  <c r="G533"/>
  <c r="E533"/>
  <c r="I534" i="3"/>
  <c r="H534"/>
  <c r="H533" s="1"/>
  <c r="G534"/>
  <c r="F534"/>
  <c r="F533" s="1"/>
  <c r="E534"/>
  <c r="I533"/>
  <c r="G533"/>
  <c r="E533"/>
  <c r="I534" i="4"/>
  <c r="H534"/>
  <c r="H533" s="1"/>
  <c r="G534"/>
  <c r="F534"/>
  <c r="F533" s="1"/>
  <c r="E534"/>
  <c r="I533"/>
  <c r="E533"/>
  <c r="I534" i="5"/>
  <c r="H534"/>
  <c r="G534"/>
  <c r="F534"/>
  <c r="F533" s="1"/>
  <c r="E534"/>
  <c r="I533"/>
  <c r="G533"/>
  <c r="E533"/>
  <c r="I534" i="6"/>
  <c r="H534"/>
  <c r="H533" s="1"/>
  <c r="G534"/>
  <c r="F534"/>
  <c r="F533" s="1"/>
  <c r="E534"/>
  <c r="G533"/>
  <c r="E533"/>
  <c r="I534" i="7"/>
  <c r="H534"/>
  <c r="H533" s="1"/>
  <c r="G534"/>
  <c r="F534"/>
  <c r="F533" s="1"/>
  <c r="E534"/>
  <c r="I533"/>
  <c r="G533"/>
  <c r="E533"/>
  <c r="I534" i="8"/>
  <c r="H534"/>
  <c r="H533" s="1"/>
  <c r="G534"/>
  <c r="F534"/>
  <c r="F533" s="1"/>
  <c r="E534"/>
  <c r="I533"/>
  <c r="E533"/>
  <c r="I534" i="17"/>
  <c r="H534"/>
  <c r="G534"/>
  <c r="F534"/>
  <c r="F533" s="1"/>
  <c r="E534"/>
  <c r="I533"/>
  <c r="G533"/>
  <c r="E533"/>
  <c r="I534" i="18"/>
  <c r="H534"/>
  <c r="H533" s="1"/>
  <c r="G534"/>
  <c r="F534"/>
  <c r="F533" s="1"/>
  <c r="E534"/>
  <c r="G533"/>
  <c r="E533"/>
  <c r="I534" i="19"/>
  <c r="H534"/>
  <c r="H533" s="1"/>
  <c r="G534"/>
  <c r="F534"/>
  <c r="F533" s="1"/>
  <c r="E534"/>
  <c r="I533"/>
  <c r="G533"/>
  <c r="E533"/>
  <c r="I534" i="20"/>
  <c r="H534"/>
  <c r="H533" s="1"/>
  <c r="G534"/>
  <c r="F534"/>
  <c r="F533" s="1"/>
  <c r="E534"/>
  <c r="I533"/>
  <c r="E533"/>
  <c r="I534" i="21"/>
  <c r="H534"/>
  <c r="G534"/>
  <c r="F534"/>
  <c r="F533" s="1"/>
  <c r="E534"/>
  <c r="I533"/>
  <c r="G533"/>
  <c r="E533"/>
  <c r="I534" i="22"/>
  <c r="H534"/>
  <c r="H533" s="1"/>
  <c r="G534"/>
  <c r="F534"/>
  <c r="F533" s="1"/>
  <c r="E534"/>
  <c r="G533"/>
  <c r="E533"/>
  <c r="I534" i="23"/>
  <c r="H534"/>
  <c r="H533" s="1"/>
  <c r="G534"/>
  <c r="F534"/>
  <c r="F533" s="1"/>
  <c r="E534"/>
  <c r="I533"/>
  <c r="G533"/>
  <c r="E533"/>
  <c r="I534" i="24"/>
  <c r="H534"/>
  <c r="H533" s="1"/>
  <c r="G534"/>
  <c r="F534"/>
  <c r="F533" s="1"/>
  <c r="E534"/>
  <c r="I533"/>
  <c r="E533"/>
  <c r="I534" i="26"/>
  <c r="H534"/>
  <c r="G534"/>
  <c r="F534"/>
  <c r="F533" s="1"/>
  <c r="E534"/>
  <c r="I533"/>
  <c r="G533"/>
  <c r="E533"/>
  <c r="I534" i="27"/>
  <c r="H534"/>
  <c r="H533" s="1"/>
  <c r="G534"/>
  <c r="F534"/>
  <c r="F533" s="1"/>
  <c r="E534"/>
  <c r="G533"/>
  <c r="E533"/>
  <c r="I534" i="28"/>
  <c r="H534"/>
  <c r="H533" s="1"/>
  <c r="G534"/>
  <c r="F534"/>
  <c r="F533" s="1"/>
  <c r="E534"/>
  <c r="I533"/>
  <c r="G533"/>
  <c r="E533"/>
  <c r="I534" i="29"/>
  <c r="H534"/>
  <c r="H533" s="1"/>
  <c r="G534"/>
  <c r="F534"/>
  <c r="F533" s="1"/>
  <c r="E534"/>
  <c r="I533"/>
  <c r="E533"/>
  <c r="I534" i="30"/>
  <c r="H534"/>
  <c r="G534"/>
  <c r="F534"/>
  <c r="F533" s="1"/>
  <c r="E534"/>
  <c r="I533"/>
  <c r="G533"/>
  <c r="E533"/>
  <c r="I534" i="31"/>
  <c r="H534"/>
  <c r="H533" s="1"/>
  <c r="G534"/>
  <c r="F534"/>
  <c r="F533" s="1"/>
  <c r="E534"/>
  <c r="G533"/>
  <c r="E533"/>
  <c r="I534" i="32"/>
  <c r="H534"/>
  <c r="H533" s="1"/>
  <c r="G534"/>
  <c r="F534"/>
  <c r="F533" s="1"/>
  <c r="E534"/>
  <c r="I533"/>
  <c r="G533"/>
  <c r="E533"/>
  <c r="I534" i="33"/>
  <c r="H534"/>
  <c r="H533" s="1"/>
  <c r="G534"/>
  <c r="F534"/>
  <c r="F533" s="1"/>
  <c r="E534"/>
  <c r="I533"/>
  <c r="E533"/>
  <c r="I534" i="34"/>
  <c r="H534"/>
  <c r="G534"/>
  <c r="F534"/>
  <c r="F533" s="1"/>
  <c r="E534"/>
  <c r="I533"/>
  <c r="G533"/>
  <c r="E533"/>
  <c r="I534" i="35"/>
  <c r="H534"/>
  <c r="H533" s="1"/>
  <c r="G534"/>
  <c r="F534"/>
  <c r="F533" s="1"/>
  <c r="E534"/>
  <c r="G533"/>
  <c r="E533"/>
  <c r="I534" i="37"/>
  <c r="H534"/>
  <c r="H533" s="1"/>
  <c r="G534"/>
  <c r="F534"/>
  <c r="F533" s="1"/>
  <c r="E534"/>
  <c r="I533"/>
  <c r="G533"/>
  <c r="E533"/>
  <c r="I534" i="36"/>
  <c r="H534"/>
  <c r="H533" s="1"/>
  <c r="G534"/>
  <c r="F534"/>
  <c r="F533" s="1"/>
  <c r="E534"/>
  <c r="E533"/>
  <c r="I534" i="38"/>
  <c r="H534"/>
  <c r="G534"/>
  <c r="F534"/>
  <c r="F533" s="1"/>
  <c r="E534"/>
  <c r="I533"/>
  <c r="G533"/>
  <c r="E533"/>
  <c r="I534" i="39"/>
  <c r="H534"/>
  <c r="H533" s="1"/>
  <c r="G534"/>
  <c r="F534"/>
  <c r="F533" s="1"/>
  <c r="E534"/>
  <c r="G533"/>
  <c r="E533"/>
  <c r="I534" i="40"/>
  <c r="H534"/>
  <c r="H533" s="1"/>
  <c r="G534"/>
  <c r="F534"/>
  <c r="F533" s="1"/>
  <c r="E534"/>
  <c r="I533"/>
  <c r="G533"/>
  <c r="E533"/>
  <c r="I534" i="41"/>
  <c r="H534"/>
  <c r="H533" s="1"/>
  <c r="G534"/>
  <c r="F534"/>
  <c r="E534"/>
  <c r="I533"/>
  <c r="F533"/>
  <c r="E533"/>
  <c r="I534" i="42"/>
  <c r="H534"/>
  <c r="G534"/>
  <c r="F534"/>
  <c r="F533" s="1"/>
  <c r="E534"/>
  <c r="I533"/>
  <c r="H533"/>
  <c r="G533"/>
  <c r="E533"/>
  <c r="I534" i="43"/>
  <c r="H534"/>
  <c r="H533" s="1"/>
  <c r="G534"/>
  <c r="F534"/>
  <c r="E534"/>
  <c r="I533"/>
  <c r="G533"/>
  <c r="F533"/>
  <c r="I534" i="44"/>
  <c r="H534"/>
  <c r="G534"/>
  <c r="F534"/>
  <c r="E534"/>
  <c r="I533"/>
  <c r="H533"/>
  <c r="G533"/>
  <c r="E533"/>
  <c r="I534" i="46"/>
  <c r="H534"/>
  <c r="H533" s="1"/>
  <c r="G534"/>
  <c r="F534"/>
  <c r="E534"/>
  <c r="I533"/>
  <c r="F533"/>
  <c r="E533"/>
  <c r="I534" i="47"/>
  <c r="H534"/>
  <c r="H533" s="1"/>
  <c r="G534"/>
  <c r="F534"/>
  <c r="E534"/>
  <c r="I533"/>
  <c r="G533"/>
  <c r="F533"/>
  <c r="I534" i="9"/>
  <c r="H534"/>
  <c r="H533" s="1"/>
  <c r="G534"/>
  <c r="F534"/>
  <c r="E534"/>
  <c r="I533"/>
  <c r="F533"/>
  <c r="E533"/>
  <c r="D534" i="11"/>
  <c r="D533" s="1"/>
  <c r="D534" i="12"/>
  <c r="D534" i="13"/>
  <c r="D534" i="14"/>
  <c r="D534" i="15"/>
  <c r="D533" s="1"/>
  <c r="D534" i="16"/>
  <c r="D534" i="1"/>
  <c r="D534" i="2"/>
  <c r="D534" i="3"/>
  <c r="D533" s="1"/>
  <c r="D534" i="4"/>
  <c r="D534" i="5"/>
  <c r="D534" i="6"/>
  <c r="D534" i="7"/>
  <c r="D533" s="1"/>
  <c r="D534" i="8"/>
  <c r="D534" i="17"/>
  <c r="D534" i="18"/>
  <c r="D534" i="19"/>
  <c r="D533" s="1"/>
  <c r="D534" i="20"/>
  <c r="D534" i="21"/>
  <c r="D534" i="22"/>
  <c r="D534" i="23"/>
  <c r="D533" s="1"/>
  <c r="D534" i="24"/>
  <c r="D534" i="26"/>
  <c r="D534" i="27"/>
  <c r="D534" i="28"/>
  <c r="D533" s="1"/>
  <c r="D534" i="29"/>
  <c r="D534" i="30"/>
  <c r="D534" i="31"/>
  <c r="D534" i="32"/>
  <c r="D533" s="1"/>
  <c r="D534" i="33"/>
  <c r="D534" i="34"/>
  <c r="D534" i="35"/>
  <c r="D534" i="37"/>
  <c r="D533" s="1"/>
  <c r="D534" i="36"/>
  <c r="D534" i="38"/>
  <c r="D534" i="39"/>
  <c r="D534" i="40"/>
  <c r="D533" s="1"/>
  <c r="D534" i="41"/>
  <c r="D534" i="42"/>
  <c r="D534" i="43"/>
  <c r="D534" i="44"/>
  <c r="D533" s="1"/>
  <c r="D534" i="46"/>
  <c r="D534" i="47"/>
  <c r="D534" i="9"/>
  <c r="D533" i="12"/>
  <c r="D533" i="13"/>
  <c r="D533" i="16"/>
  <c r="D533" i="1"/>
  <c r="D533" i="4"/>
  <c r="D533" i="5"/>
  <c r="D533" i="8"/>
  <c r="D533" i="17"/>
  <c r="D533" i="20"/>
  <c r="D533" i="21"/>
  <c r="D533" i="24"/>
  <c r="D533" i="26"/>
  <c r="D533" i="29"/>
  <c r="D533" i="30"/>
  <c r="D533" i="33"/>
  <c r="D533" i="34"/>
  <c r="D533" i="36"/>
  <c r="D533" i="38"/>
  <c r="D533" i="41"/>
  <c r="D533" i="42"/>
  <c r="D533" i="46"/>
  <c r="D533" i="9"/>
  <c r="H514" i="11"/>
  <c r="G514"/>
  <c r="F514"/>
  <c r="E514"/>
  <c r="H514" i="12"/>
  <c r="G514"/>
  <c r="G507" s="1"/>
  <c r="F514"/>
  <c r="E514"/>
  <c r="H514" i="13"/>
  <c r="G514"/>
  <c r="F514"/>
  <c r="E514"/>
  <c r="H514" i="14"/>
  <c r="G514"/>
  <c r="F514"/>
  <c r="E514"/>
  <c r="H514" i="15"/>
  <c r="G514"/>
  <c r="F514"/>
  <c r="E514"/>
  <c r="H514" i="16"/>
  <c r="G514"/>
  <c r="G507" s="1"/>
  <c r="F514"/>
  <c r="E514"/>
  <c r="H514" i="1"/>
  <c r="G514"/>
  <c r="F514"/>
  <c r="E514"/>
  <c r="H514" i="2"/>
  <c r="G514"/>
  <c r="F514"/>
  <c r="E514"/>
  <c r="H514" i="3"/>
  <c r="G514"/>
  <c r="F514"/>
  <c r="E514"/>
  <c r="H514" i="4"/>
  <c r="G514"/>
  <c r="G507" s="1"/>
  <c r="F514"/>
  <c r="E514"/>
  <c r="H514" i="5"/>
  <c r="G514"/>
  <c r="F514"/>
  <c r="E514"/>
  <c r="H514" i="6"/>
  <c r="G514"/>
  <c r="F514"/>
  <c r="E514"/>
  <c r="H514" i="7"/>
  <c r="G514"/>
  <c r="F514"/>
  <c r="E514"/>
  <c r="H514" i="8"/>
  <c r="G514"/>
  <c r="G507" s="1"/>
  <c r="F514"/>
  <c r="E514"/>
  <c r="H514" i="17"/>
  <c r="G514"/>
  <c r="F514"/>
  <c r="E514"/>
  <c r="H514" i="18"/>
  <c r="G514"/>
  <c r="F514"/>
  <c r="E514"/>
  <c r="H514" i="19"/>
  <c r="G514"/>
  <c r="F514"/>
  <c r="E514"/>
  <c r="H514" i="20"/>
  <c r="G514"/>
  <c r="G507" s="1"/>
  <c r="F514"/>
  <c r="E514"/>
  <c r="H514" i="21"/>
  <c r="G514"/>
  <c r="F514"/>
  <c r="E514"/>
  <c r="H514" i="22"/>
  <c r="G514"/>
  <c r="F514"/>
  <c r="E514"/>
  <c r="H514" i="23"/>
  <c r="G514"/>
  <c r="F514"/>
  <c r="E514"/>
  <c r="H514" i="24"/>
  <c r="G514"/>
  <c r="G507" s="1"/>
  <c r="F514"/>
  <c r="E514"/>
  <c r="H514" i="26"/>
  <c r="G514"/>
  <c r="F514"/>
  <c r="E514"/>
  <c r="H514" i="27"/>
  <c r="G514"/>
  <c r="F514"/>
  <c r="E514"/>
  <c r="H514" i="28"/>
  <c r="G514"/>
  <c r="F514"/>
  <c r="E514"/>
  <c r="H514" i="29"/>
  <c r="G514"/>
  <c r="G507" s="1"/>
  <c r="F514"/>
  <c r="E514"/>
  <c r="H514" i="30"/>
  <c r="G514"/>
  <c r="F514"/>
  <c r="E514"/>
  <c r="H514" i="31"/>
  <c r="G514"/>
  <c r="F514"/>
  <c r="E514"/>
  <c r="H514" i="32"/>
  <c r="G514"/>
  <c r="F514"/>
  <c r="E514"/>
  <c r="H514" i="33"/>
  <c r="G514"/>
  <c r="F514"/>
  <c r="E514"/>
  <c r="H514" i="34"/>
  <c r="H507" s="1"/>
  <c r="G514"/>
  <c r="F514"/>
  <c r="E514"/>
  <c r="H514" i="35"/>
  <c r="G514"/>
  <c r="F514"/>
  <c r="E514"/>
  <c r="H514" i="37"/>
  <c r="G514"/>
  <c r="F514"/>
  <c r="E514"/>
  <c r="H514" i="36"/>
  <c r="G514"/>
  <c r="F514"/>
  <c r="E514"/>
  <c r="H514" i="38"/>
  <c r="H507" s="1"/>
  <c r="G514"/>
  <c r="F514"/>
  <c r="E514"/>
  <c r="I514" i="39"/>
  <c r="I507" s="1"/>
  <c r="H514"/>
  <c r="G514"/>
  <c r="F514"/>
  <c r="E514"/>
  <c r="H514" i="40"/>
  <c r="G514"/>
  <c r="F514"/>
  <c r="E514"/>
  <c r="H514" i="41"/>
  <c r="G514"/>
  <c r="F514"/>
  <c r="E514"/>
  <c r="H514" i="42"/>
  <c r="H507" s="1"/>
  <c r="G514"/>
  <c r="F514"/>
  <c r="E514"/>
  <c r="H514" i="43"/>
  <c r="G514"/>
  <c r="F514"/>
  <c r="E514"/>
  <c r="H514" i="44"/>
  <c r="G514"/>
  <c r="F514"/>
  <c r="E514"/>
  <c r="H514" i="46"/>
  <c r="G514"/>
  <c r="F514"/>
  <c r="E514"/>
  <c r="H514" i="47"/>
  <c r="G514"/>
  <c r="F514"/>
  <c r="E514"/>
  <c r="H514" i="9"/>
  <c r="G514"/>
  <c r="F514"/>
  <c r="E514"/>
  <c r="D514" i="11"/>
  <c r="D514" i="12"/>
  <c r="D514" i="13"/>
  <c r="D514" i="14"/>
  <c r="D514" i="15"/>
  <c r="D514" i="16"/>
  <c r="D514" i="1"/>
  <c r="D514" i="2"/>
  <c r="D514" i="3"/>
  <c r="D514" i="4"/>
  <c r="D514" i="5"/>
  <c r="D514" i="6"/>
  <c r="D514" i="7"/>
  <c r="D514" i="8"/>
  <c r="D514" i="17"/>
  <c r="D514" i="18"/>
  <c r="D514" i="19"/>
  <c r="D514" i="20"/>
  <c r="D514" i="21"/>
  <c r="D514" i="22"/>
  <c r="D514" i="23"/>
  <c r="D514" i="24"/>
  <c r="D514" i="26"/>
  <c r="D514" i="27"/>
  <c r="D514" i="28"/>
  <c r="D514" i="29"/>
  <c r="D514" i="30"/>
  <c r="D514" i="31"/>
  <c r="D514" i="32"/>
  <c r="D514" i="33"/>
  <c r="D514" i="34"/>
  <c r="D514" i="35"/>
  <c r="D514" i="37"/>
  <c r="D514" i="36"/>
  <c r="D514" i="38"/>
  <c r="D514" i="39"/>
  <c r="D514" i="40"/>
  <c r="D514" i="41"/>
  <c r="D514" i="42"/>
  <c r="D514" i="43"/>
  <c r="D514" i="44"/>
  <c r="D514" i="46"/>
  <c r="D514" i="47"/>
  <c r="D514" i="9"/>
  <c r="H508" i="11"/>
  <c r="H507" s="1"/>
  <c r="G508"/>
  <c r="F508"/>
  <c r="F507" s="1"/>
  <c r="E508"/>
  <c r="G507"/>
  <c r="E507"/>
  <c r="H508" i="12"/>
  <c r="H507" s="1"/>
  <c r="G508"/>
  <c r="F508"/>
  <c r="F507" s="1"/>
  <c r="E508"/>
  <c r="E507"/>
  <c r="H508" i="13"/>
  <c r="G508"/>
  <c r="F508"/>
  <c r="F507" s="1"/>
  <c r="E508"/>
  <c r="G507"/>
  <c r="E507"/>
  <c r="H508" i="14"/>
  <c r="H507" s="1"/>
  <c r="G508"/>
  <c r="F508"/>
  <c r="F507" s="1"/>
  <c r="E508"/>
  <c r="G507"/>
  <c r="E507"/>
  <c r="H508" i="15"/>
  <c r="H507" s="1"/>
  <c r="G508"/>
  <c r="F508"/>
  <c r="F507" s="1"/>
  <c r="E508"/>
  <c r="G507"/>
  <c r="E507"/>
  <c r="H508" i="16"/>
  <c r="H507" s="1"/>
  <c r="G508"/>
  <c r="F508"/>
  <c r="F507" s="1"/>
  <c r="E508"/>
  <c r="E507"/>
  <c r="H508" i="1"/>
  <c r="G508"/>
  <c r="F508"/>
  <c r="F507" s="1"/>
  <c r="E508"/>
  <c r="G507"/>
  <c r="E507"/>
  <c r="H508" i="2"/>
  <c r="H507" s="1"/>
  <c r="G508"/>
  <c r="F508"/>
  <c r="F507" s="1"/>
  <c r="E508"/>
  <c r="G507"/>
  <c r="E507"/>
  <c r="H508" i="3"/>
  <c r="H507" s="1"/>
  <c r="G508"/>
  <c r="F508"/>
  <c r="F507" s="1"/>
  <c r="E508"/>
  <c r="G507"/>
  <c r="E507"/>
  <c r="H508" i="4"/>
  <c r="H507" s="1"/>
  <c r="G508"/>
  <c r="F508"/>
  <c r="F507" s="1"/>
  <c r="E508"/>
  <c r="E507"/>
  <c r="H508" i="5"/>
  <c r="G508"/>
  <c r="F508"/>
  <c r="F507" s="1"/>
  <c r="E508"/>
  <c r="G507"/>
  <c r="E507"/>
  <c r="H508" i="6"/>
  <c r="H507" s="1"/>
  <c r="G508"/>
  <c r="F508"/>
  <c r="F507" s="1"/>
  <c r="E508"/>
  <c r="G507"/>
  <c r="E507"/>
  <c r="H508" i="7"/>
  <c r="H507" s="1"/>
  <c r="G508"/>
  <c r="F508"/>
  <c r="F507" s="1"/>
  <c r="E508"/>
  <c r="G507"/>
  <c r="E507"/>
  <c r="H508" i="8"/>
  <c r="H507" s="1"/>
  <c r="G508"/>
  <c r="F508"/>
  <c r="F507" s="1"/>
  <c r="E508"/>
  <c r="E507"/>
  <c r="H508" i="17"/>
  <c r="G508"/>
  <c r="F508"/>
  <c r="F507" s="1"/>
  <c r="E508"/>
  <c r="G507"/>
  <c r="E507"/>
  <c r="H508" i="18"/>
  <c r="H507" s="1"/>
  <c r="G508"/>
  <c r="F508"/>
  <c r="F507" s="1"/>
  <c r="E508"/>
  <c r="G507"/>
  <c r="E507"/>
  <c r="H508" i="19"/>
  <c r="H507" s="1"/>
  <c r="G508"/>
  <c r="F508"/>
  <c r="F507" s="1"/>
  <c r="E508"/>
  <c r="G507"/>
  <c r="E507"/>
  <c r="H508" i="20"/>
  <c r="H507" s="1"/>
  <c r="G508"/>
  <c r="F508"/>
  <c r="F507" s="1"/>
  <c r="E508"/>
  <c r="E507"/>
  <c r="H508" i="21"/>
  <c r="G508"/>
  <c r="F508"/>
  <c r="F507" s="1"/>
  <c r="E508"/>
  <c r="G507"/>
  <c r="E507"/>
  <c r="H508" i="22"/>
  <c r="H507" s="1"/>
  <c r="G508"/>
  <c r="F508"/>
  <c r="F507" s="1"/>
  <c r="E508"/>
  <c r="G507"/>
  <c r="E507"/>
  <c r="H508" i="23"/>
  <c r="H507" s="1"/>
  <c r="G508"/>
  <c r="F508"/>
  <c r="F507" s="1"/>
  <c r="E508"/>
  <c r="G507"/>
  <c r="E507"/>
  <c r="H508" i="24"/>
  <c r="H507" s="1"/>
  <c r="G508"/>
  <c r="F508"/>
  <c r="F507" s="1"/>
  <c r="E508"/>
  <c r="E507"/>
  <c r="H508" i="26"/>
  <c r="G508"/>
  <c r="F508"/>
  <c r="F507" s="1"/>
  <c r="E508"/>
  <c r="G507"/>
  <c r="E507"/>
  <c r="H508" i="27"/>
  <c r="H507" s="1"/>
  <c r="G508"/>
  <c r="F508"/>
  <c r="F507" s="1"/>
  <c r="E508"/>
  <c r="G507"/>
  <c r="E507"/>
  <c r="H508" i="28"/>
  <c r="H507" s="1"/>
  <c r="G508"/>
  <c r="F508"/>
  <c r="F507" s="1"/>
  <c r="E508"/>
  <c r="G507"/>
  <c r="E507"/>
  <c r="H508" i="29"/>
  <c r="H507" s="1"/>
  <c r="G508"/>
  <c r="F508"/>
  <c r="F507" s="1"/>
  <c r="E508"/>
  <c r="E507"/>
  <c r="H508" i="30"/>
  <c r="G508"/>
  <c r="F508"/>
  <c r="F507" s="1"/>
  <c r="E508"/>
  <c r="G507"/>
  <c r="E507"/>
  <c r="H508" i="31"/>
  <c r="H507" s="1"/>
  <c r="G508"/>
  <c r="F508"/>
  <c r="F507" s="1"/>
  <c r="E508"/>
  <c r="G507"/>
  <c r="E507"/>
  <c r="H508" i="32"/>
  <c r="G508"/>
  <c r="F508"/>
  <c r="F507" s="1"/>
  <c r="E508"/>
  <c r="H507"/>
  <c r="G507"/>
  <c r="E507"/>
  <c r="H508" i="33"/>
  <c r="H507" s="1"/>
  <c r="G508"/>
  <c r="F508"/>
  <c r="E508"/>
  <c r="G507"/>
  <c r="F507"/>
  <c r="E507"/>
  <c r="H508" i="34"/>
  <c r="G508"/>
  <c r="F508"/>
  <c r="F507" s="1"/>
  <c r="E508"/>
  <c r="G507"/>
  <c r="E507"/>
  <c r="H508" i="35"/>
  <c r="H507" s="1"/>
  <c r="G508"/>
  <c r="F508"/>
  <c r="E508"/>
  <c r="G507"/>
  <c r="F507"/>
  <c r="E507"/>
  <c r="H508" i="37"/>
  <c r="G508"/>
  <c r="F508"/>
  <c r="F507" s="1"/>
  <c r="E508"/>
  <c r="H507"/>
  <c r="G507"/>
  <c r="E507"/>
  <c r="H508" i="36"/>
  <c r="H507" s="1"/>
  <c r="G508"/>
  <c r="F508"/>
  <c r="E508"/>
  <c r="G507"/>
  <c r="F507"/>
  <c r="E507"/>
  <c r="H508" i="38"/>
  <c r="G508"/>
  <c r="F508"/>
  <c r="F507" s="1"/>
  <c r="E508"/>
  <c r="G507"/>
  <c r="E507"/>
  <c r="I508" i="39"/>
  <c r="H508"/>
  <c r="H507" s="1"/>
  <c r="G508"/>
  <c r="F508"/>
  <c r="E508"/>
  <c r="G507"/>
  <c r="F507"/>
  <c r="E507"/>
  <c r="H508" i="40"/>
  <c r="G508"/>
  <c r="F508"/>
  <c r="F507" s="1"/>
  <c r="E508"/>
  <c r="H507"/>
  <c r="G507"/>
  <c r="E507"/>
  <c r="H508" i="41"/>
  <c r="H507" s="1"/>
  <c r="G508"/>
  <c r="F508"/>
  <c r="E508"/>
  <c r="G507"/>
  <c r="F507"/>
  <c r="E507"/>
  <c r="H508" i="42"/>
  <c r="G508"/>
  <c r="F508"/>
  <c r="F507" s="1"/>
  <c r="E508"/>
  <c r="G507"/>
  <c r="E507"/>
  <c r="H508" i="43"/>
  <c r="H507" s="1"/>
  <c r="G508"/>
  <c r="F508"/>
  <c r="E508"/>
  <c r="G507"/>
  <c r="F507"/>
  <c r="E507"/>
  <c r="H508" i="44"/>
  <c r="G508"/>
  <c r="F508"/>
  <c r="F507" s="1"/>
  <c r="E508"/>
  <c r="H507"/>
  <c r="G507"/>
  <c r="E507"/>
  <c r="H508" i="46"/>
  <c r="H507" s="1"/>
  <c r="G508"/>
  <c r="F508"/>
  <c r="E508"/>
  <c r="G507"/>
  <c r="F507"/>
  <c r="E507"/>
  <c r="H508" i="47"/>
  <c r="H507" s="1"/>
  <c r="G508"/>
  <c r="F508"/>
  <c r="E508"/>
  <c r="G507"/>
  <c r="F507"/>
  <c r="E507"/>
  <c r="H508" i="9"/>
  <c r="H507" s="1"/>
  <c r="G508"/>
  <c r="F508"/>
  <c r="E508"/>
  <c r="G507"/>
  <c r="F507"/>
  <c r="E507"/>
  <c r="D508" i="11"/>
  <c r="D507" s="1"/>
  <c r="D508" i="12"/>
  <c r="D508" i="13"/>
  <c r="D508" i="14"/>
  <c r="D507" s="1"/>
  <c r="D508" i="15"/>
  <c r="D507" s="1"/>
  <c r="D508" i="16"/>
  <c r="D508" i="1"/>
  <c r="D508" i="2"/>
  <c r="D507" s="1"/>
  <c r="D508" i="3"/>
  <c r="D507" s="1"/>
  <c r="D508" i="4"/>
  <c r="D508" i="5"/>
  <c r="D508" i="6"/>
  <c r="D507" s="1"/>
  <c r="D508" i="7"/>
  <c r="D507" s="1"/>
  <c r="D508" i="8"/>
  <c r="D508" i="17"/>
  <c r="D508" i="18"/>
  <c r="D507" s="1"/>
  <c r="D508" i="19"/>
  <c r="D507" s="1"/>
  <c r="D508" i="20"/>
  <c r="D508" i="21"/>
  <c r="D508" i="22"/>
  <c r="D507" s="1"/>
  <c r="D508" i="23"/>
  <c r="D507" s="1"/>
  <c r="D508" i="24"/>
  <c r="D508" i="26"/>
  <c r="D508" i="27"/>
  <c r="D507" s="1"/>
  <c r="D508" i="28"/>
  <c r="D507" s="1"/>
  <c r="D508" i="29"/>
  <c r="D508" i="30"/>
  <c r="D508" i="31"/>
  <c r="D507" s="1"/>
  <c r="D508" i="32"/>
  <c r="D507" s="1"/>
  <c r="D508" i="33"/>
  <c r="D508" i="34"/>
  <c r="D508" i="35"/>
  <c r="D507" s="1"/>
  <c r="D508" i="37"/>
  <c r="D507" s="1"/>
  <c r="D508" i="36"/>
  <c r="D508" i="38"/>
  <c r="D508" i="39"/>
  <c r="D507" s="1"/>
  <c r="D508" i="40"/>
  <c r="D507" s="1"/>
  <c r="D508" i="41"/>
  <c r="D508" i="42"/>
  <c r="D508" i="43"/>
  <c r="D507" s="1"/>
  <c r="D508" i="44"/>
  <c r="D507" s="1"/>
  <c r="D508" i="46"/>
  <c r="D508" i="47"/>
  <c r="D507" s="1"/>
  <c r="D508" i="9"/>
  <c r="D507" i="12"/>
  <c r="D507" i="13"/>
  <c r="D507" i="16"/>
  <c r="D507" i="1"/>
  <c r="D507" i="4"/>
  <c r="D507" i="5"/>
  <c r="D507" i="8"/>
  <c r="D507" i="17"/>
  <c r="D507" i="20"/>
  <c r="D507" i="21"/>
  <c r="D507" i="24"/>
  <c r="D507" i="26"/>
  <c r="D507" i="29"/>
  <c r="D507" i="30"/>
  <c r="D507" i="33"/>
  <c r="D507" i="34"/>
  <c r="D507" i="36"/>
  <c r="D507" i="38"/>
  <c r="D507" i="41"/>
  <c r="D507" i="42"/>
  <c r="D507" i="46"/>
  <c r="D507" i="9"/>
  <c r="H498" i="11"/>
  <c r="G498"/>
  <c r="E498"/>
  <c r="H497"/>
  <c r="G497"/>
  <c r="E497"/>
  <c r="H498" i="12"/>
  <c r="H497" s="1"/>
  <c r="G498"/>
  <c r="E498"/>
  <c r="G497"/>
  <c r="E497"/>
  <c r="H498" i="13"/>
  <c r="G498"/>
  <c r="E498"/>
  <c r="H497"/>
  <c r="G497"/>
  <c r="E497"/>
  <c r="H498" i="14"/>
  <c r="H497" s="1"/>
  <c r="G498"/>
  <c r="E498"/>
  <c r="G497"/>
  <c r="E497"/>
  <c r="H498" i="15"/>
  <c r="G498"/>
  <c r="E498"/>
  <c r="H497"/>
  <c r="G497"/>
  <c r="E497"/>
  <c r="H498" i="16"/>
  <c r="H497" s="1"/>
  <c r="G498"/>
  <c r="E498"/>
  <c r="G497"/>
  <c r="E497"/>
  <c r="H498" i="1"/>
  <c r="G498"/>
  <c r="E498"/>
  <c r="H497"/>
  <c r="G497"/>
  <c r="E497"/>
  <c r="H498" i="2"/>
  <c r="H497" s="1"/>
  <c r="G498"/>
  <c r="E498"/>
  <c r="G497"/>
  <c r="E497"/>
  <c r="H498" i="3"/>
  <c r="G498"/>
  <c r="E498"/>
  <c r="H497"/>
  <c r="G497"/>
  <c r="E497"/>
  <c r="H498" i="4"/>
  <c r="H497" s="1"/>
  <c r="G498"/>
  <c r="E498"/>
  <c r="G497"/>
  <c r="E497"/>
  <c r="H498" i="5"/>
  <c r="G498"/>
  <c r="E498"/>
  <c r="H497"/>
  <c r="G497"/>
  <c r="E497"/>
  <c r="H498" i="6"/>
  <c r="H497" s="1"/>
  <c r="G498"/>
  <c r="E498"/>
  <c r="G497"/>
  <c r="E497"/>
  <c r="H498" i="7"/>
  <c r="G498"/>
  <c r="E498"/>
  <c r="H497"/>
  <c r="G497"/>
  <c r="E497"/>
  <c r="H498" i="8"/>
  <c r="H497" s="1"/>
  <c r="G498"/>
  <c r="E498"/>
  <c r="G497"/>
  <c r="E497"/>
  <c r="H498" i="17"/>
  <c r="G498"/>
  <c r="E498"/>
  <c r="H497"/>
  <c r="G497"/>
  <c r="E497"/>
  <c r="H498" i="18"/>
  <c r="H497" s="1"/>
  <c r="G498"/>
  <c r="E498"/>
  <c r="G497"/>
  <c r="E497"/>
  <c r="H498" i="19"/>
  <c r="G498"/>
  <c r="E498"/>
  <c r="H497"/>
  <c r="G497"/>
  <c r="E497"/>
  <c r="H498" i="20"/>
  <c r="H497" s="1"/>
  <c r="G498"/>
  <c r="E498"/>
  <c r="G497"/>
  <c r="E497"/>
  <c r="H498" i="21"/>
  <c r="G498"/>
  <c r="E498"/>
  <c r="H497"/>
  <c r="G497"/>
  <c r="E497"/>
  <c r="H498" i="22"/>
  <c r="H497" s="1"/>
  <c r="G498"/>
  <c r="E498"/>
  <c r="G497"/>
  <c r="E497"/>
  <c r="H498" i="23"/>
  <c r="G498"/>
  <c r="E498"/>
  <c r="H497"/>
  <c r="G497"/>
  <c r="E497"/>
  <c r="H498" i="24"/>
  <c r="H497" s="1"/>
  <c r="G498"/>
  <c r="E498"/>
  <c r="G497"/>
  <c r="E497"/>
  <c r="H498" i="26"/>
  <c r="G498"/>
  <c r="E498"/>
  <c r="H497"/>
  <c r="G497"/>
  <c r="E497"/>
  <c r="H498" i="27"/>
  <c r="H497" s="1"/>
  <c r="G498"/>
  <c r="E498"/>
  <c r="G497"/>
  <c r="E497"/>
  <c r="H498" i="28"/>
  <c r="G498"/>
  <c r="E498"/>
  <c r="H497"/>
  <c r="G497"/>
  <c r="E497"/>
  <c r="H498" i="29"/>
  <c r="H497" s="1"/>
  <c r="G498"/>
  <c r="E498"/>
  <c r="G497"/>
  <c r="E497"/>
  <c r="H498" i="30"/>
  <c r="G498"/>
  <c r="E498"/>
  <c r="H497"/>
  <c r="G497"/>
  <c r="E497"/>
  <c r="H498" i="31"/>
  <c r="H497" s="1"/>
  <c r="G498"/>
  <c r="E498"/>
  <c r="G497"/>
  <c r="E497"/>
  <c r="H498" i="32"/>
  <c r="G498"/>
  <c r="E498"/>
  <c r="H497"/>
  <c r="G497"/>
  <c r="E497"/>
  <c r="H498" i="33"/>
  <c r="H497" s="1"/>
  <c r="G498"/>
  <c r="E498"/>
  <c r="G497"/>
  <c r="E497"/>
  <c r="H498" i="34"/>
  <c r="G498"/>
  <c r="E498"/>
  <c r="H497"/>
  <c r="G497"/>
  <c r="E497"/>
  <c r="H498" i="35"/>
  <c r="H497" s="1"/>
  <c r="G498"/>
  <c r="E498"/>
  <c r="G497"/>
  <c r="E497"/>
  <c r="H498" i="37"/>
  <c r="G498"/>
  <c r="E498"/>
  <c r="H497"/>
  <c r="G497"/>
  <c r="E497"/>
  <c r="H498" i="36"/>
  <c r="H497" s="1"/>
  <c r="G498"/>
  <c r="E498"/>
  <c r="G497"/>
  <c r="E497"/>
  <c r="H498" i="38"/>
  <c r="G498"/>
  <c r="E498"/>
  <c r="H497"/>
  <c r="G497"/>
  <c r="E497"/>
  <c r="H498" i="39"/>
  <c r="H497" s="1"/>
  <c r="G498"/>
  <c r="E498"/>
  <c r="G497"/>
  <c r="E497"/>
  <c r="H498" i="40"/>
  <c r="G498"/>
  <c r="E498"/>
  <c r="H497"/>
  <c r="G497"/>
  <c r="E497"/>
  <c r="H498" i="41"/>
  <c r="H497" s="1"/>
  <c r="G498"/>
  <c r="E498"/>
  <c r="G497"/>
  <c r="E497"/>
  <c r="H498" i="42"/>
  <c r="G498"/>
  <c r="E498"/>
  <c r="H497"/>
  <c r="G497"/>
  <c r="E497"/>
  <c r="H498" i="43"/>
  <c r="H497" s="1"/>
  <c r="G498"/>
  <c r="E498"/>
  <c r="G497"/>
  <c r="E497"/>
  <c r="H498" i="44"/>
  <c r="G498"/>
  <c r="E498"/>
  <c r="H497"/>
  <c r="G497"/>
  <c r="E497"/>
  <c r="H498" i="46"/>
  <c r="H497" s="1"/>
  <c r="G498"/>
  <c r="E498"/>
  <c r="G497"/>
  <c r="E497"/>
  <c r="H498" i="47"/>
  <c r="H497" s="1"/>
  <c r="G498"/>
  <c r="E498"/>
  <c r="G497"/>
  <c r="E497"/>
  <c r="H498" i="9"/>
  <c r="H497" s="1"/>
  <c r="G498"/>
  <c r="E498"/>
  <c r="G497"/>
  <c r="E497"/>
  <c r="D498" i="11"/>
  <c r="D498" i="12"/>
  <c r="D497" s="1"/>
  <c r="D498" i="13"/>
  <c r="D497" s="1"/>
  <c r="D498" i="14"/>
  <c r="D498" i="15"/>
  <c r="D498" i="16"/>
  <c r="D497" s="1"/>
  <c r="D498" i="1"/>
  <c r="D497" s="1"/>
  <c r="D498" i="2"/>
  <c r="D498" i="3"/>
  <c r="D498" i="4"/>
  <c r="D497" s="1"/>
  <c r="D498" i="5"/>
  <c r="D497" s="1"/>
  <c r="D498" i="6"/>
  <c r="D498" i="7"/>
  <c r="D498" i="8"/>
  <c r="D497" s="1"/>
  <c r="D498" i="17"/>
  <c r="D497" s="1"/>
  <c r="D498" i="18"/>
  <c r="D498" i="19"/>
  <c r="D498" i="20"/>
  <c r="D497" s="1"/>
  <c r="D498" i="21"/>
  <c r="D497" s="1"/>
  <c r="D498" i="22"/>
  <c r="D498" i="23"/>
  <c r="D498" i="24"/>
  <c r="D497" s="1"/>
  <c r="D498" i="26"/>
  <c r="D497" s="1"/>
  <c r="D498" i="27"/>
  <c r="D498" i="28"/>
  <c r="D498" i="29"/>
  <c r="D497" s="1"/>
  <c r="D498" i="30"/>
  <c r="D497" s="1"/>
  <c r="D498" i="31"/>
  <c r="D498" i="32"/>
  <c r="D498" i="33"/>
  <c r="D497" s="1"/>
  <c r="D498" i="34"/>
  <c r="D497" s="1"/>
  <c r="D498" i="35"/>
  <c r="D498" i="37"/>
  <c r="D498" i="36"/>
  <c r="D497" s="1"/>
  <c r="D498" i="38"/>
  <c r="D497" s="1"/>
  <c r="D498" i="39"/>
  <c r="D498" i="40"/>
  <c r="D498" i="41"/>
  <c r="D497" s="1"/>
  <c r="D498" i="42"/>
  <c r="D497" s="1"/>
  <c r="D498" i="43"/>
  <c r="D498" i="44"/>
  <c r="D498" i="46"/>
  <c r="D497" s="1"/>
  <c r="D498" i="47"/>
  <c r="D498" i="9"/>
  <c r="D497" s="1"/>
  <c r="D497" i="11"/>
  <c r="D497" i="14"/>
  <c r="D497" i="15"/>
  <c r="D497" i="2"/>
  <c r="D497" i="3"/>
  <c r="D497" i="6"/>
  <c r="D497" i="7"/>
  <c r="D497" i="18"/>
  <c r="D497" i="19"/>
  <c r="D497" i="22"/>
  <c r="D497" i="23"/>
  <c r="D497" i="27"/>
  <c r="D497" i="28"/>
  <c r="D497" i="31"/>
  <c r="D497" i="32"/>
  <c r="D497" i="35"/>
  <c r="D497" i="37"/>
  <c r="D497" i="39"/>
  <c r="D497" i="40"/>
  <c r="D497" i="43"/>
  <c r="D497" i="44"/>
  <c r="D497" i="47"/>
  <c r="I495" i="11"/>
  <c r="I494" s="1"/>
  <c r="H495"/>
  <c r="G495"/>
  <c r="F495"/>
  <c r="F494" s="1"/>
  <c r="E495"/>
  <c r="H494"/>
  <c r="G494"/>
  <c r="I495" i="12"/>
  <c r="H495"/>
  <c r="G495"/>
  <c r="F495"/>
  <c r="F494" s="1"/>
  <c r="E495"/>
  <c r="I494"/>
  <c r="E494"/>
  <c r="I495" i="13"/>
  <c r="I494" s="1"/>
  <c r="H495"/>
  <c r="G495"/>
  <c r="F495"/>
  <c r="F494" s="1"/>
  <c r="E495"/>
  <c r="H494"/>
  <c r="G494"/>
  <c r="I495" i="14"/>
  <c r="I494" s="1"/>
  <c r="H495"/>
  <c r="G495"/>
  <c r="F495"/>
  <c r="E495"/>
  <c r="F494"/>
  <c r="I495" i="15"/>
  <c r="I494" s="1"/>
  <c r="H495"/>
  <c r="G495"/>
  <c r="F495"/>
  <c r="F494" s="1"/>
  <c r="E495"/>
  <c r="H494"/>
  <c r="G494"/>
  <c r="I495" i="16"/>
  <c r="H495"/>
  <c r="G495"/>
  <c r="F495"/>
  <c r="E495"/>
  <c r="I494"/>
  <c r="F494"/>
  <c r="E494"/>
  <c r="I495" i="1"/>
  <c r="I494" s="1"/>
  <c r="H495"/>
  <c r="G495"/>
  <c r="F495"/>
  <c r="F494" s="1"/>
  <c r="E495"/>
  <c r="H494"/>
  <c r="G494"/>
  <c r="I495" i="2"/>
  <c r="H495"/>
  <c r="G495"/>
  <c r="F495"/>
  <c r="E495"/>
  <c r="I494"/>
  <c r="F494"/>
  <c r="E494"/>
  <c r="I495" i="3"/>
  <c r="I494" s="1"/>
  <c r="H495"/>
  <c r="G495"/>
  <c r="F495"/>
  <c r="F494" s="1"/>
  <c r="E495"/>
  <c r="H494"/>
  <c r="G494"/>
  <c r="I495" i="4"/>
  <c r="H495"/>
  <c r="G495"/>
  <c r="F495"/>
  <c r="F494" s="1"/>
  <c r="E495"/>
  <c r="I494"/>
  <c r="E494"/>
  <c r="I495" i="5"/>
  <c r="I494" s="1"/>
  <c r="H495"/>
  <c r="G495"/>
  <c r="F495"/>
  <c r="F494" s="1"/>
  <c r="E495"/>
  <c r="H494"/>
  <c r="G494"/>
  <c r="I495" i="6"/>
  <c r="I494" s="1"/>
  <c r="H495"/>
  <c r="G495"/>
  <c r="F495"/>
  <c r="E495"/>
  <c r="F494"/>
  <c r="I495" i="7"/>
  <c r="I494" s="1"/>
  <c r="H495"/>
  <c r="G495"/>
  <c r="F495"/>
  <c r="F494" s="1"/>
  <c r="E495"/>
  <c r="H494"/>
  <c r="G494"/>
  <c r="I495" i="8"/>
  <c r="H495"/>
  <c r="G495"/>
  <c r="F495"/>
  <c r="F494" s="1"/>
  <c r="E495"/>
  <c r="I494"/>
  <c r="E494"/>
  <c r="I495" i="17"/>
  <c r="I494" s="1"/>
  <c r="H495"/>
  <c r="G495"/>
  <c r="F495"/>
  <c r="F494" s="1"/>
  <c r="E495"/>
  <c r="H494"/>
  <c r="G494"/>
  <c r="I495" i="18"/>
  <c r="H495"/>
  <c r="G495"/>
  <c r="F495"/>
  <c r="E495"/>
  <c r="I494"/>
  <c r="F494"/>
  <c r="E494"/>
  <c r="I495" i="19"/>
  <c r="I494" s="1"/>
  <c r="H495"/>
  <c r="G495"/>
  <c r="F495"/>
  <c r="F494" s="1"/>
  <c r="E495"/>
  <c r="H494"/>
  <c r="G494"/>
  <c r="I495" i="20"/>
  <c r="H495"/>
  <c r="G495"/>
  <c r="F495"/>
  <c r="F494" s="1"/>
  <c r="E495"/>
  <c r="I494"/>
  <c r="E494"/>
  <c r="I495" i="21"/>
  <c r="I494" s="1"/>
  <c r="H495"/>
  <c r="G495"/>
  <c r="F495"/>
  <c r="F494" s="1"/>
  <c r="E495"/>
  <c r="H494"/>
  <c r="G494"/>
  <c r="I495" i="22"/>
  <c r="I494" s="1"/>
  <c r="H495"/>
  <c r="G495"/>
  <c r="F495"/>
  <c r="E495"/>
  <c r="F494"/>
  <c r="I495" i="23"/>
  <c r="I494" s="1"/>
  <c r="H495"/>
  <c r="G495"/>
  <c r="F495"/>
  <c r="F494" s="1"/>
  <c r="E495"/>
  <c r="H494"/>
  <c r="G494"/>
  <c r="I495" i="24"/>
  <c r="H495"/>
  <c r="G495"/>
  <c r="F495"/>
  <c r="F494" s="1"/>
  <c r="E495"/>
  <c r="I494"/>
  <c r="E494"/>
  <c r="I495" i="26"/>
  <c r="I494" s="1"/>
  <c r="H495"/>
  <c r="G495"/>
  <c r="F495"/>
  <c r="F494" s="1"/>
  <c r="E495"/>
  <c r="H494"/>
  <c r="G494"/>
  <c r="I495" i="27"/>
  <c r="H495"/>
  <c r="G495"/>
  <c r="F495"/>
  <c r="E495"/>
  <c r="I494"/>
  <c r="F494"/>
  <c r="E494"/>
  <c r="I495" i="28"/>
  <c r="I494" s="1"/>
  <c r="H495"/>
  <c r="G495"/>
  <c r="F495"/>
  <c r="F494" s="1"/>
  <c r="E495"/>
  <c r="H494"/>
  <c r="G494"/>
  <c r="I495" i="29"/>
  <c r="H495"/>
  <c r="G495"/>
  <c r="F495"/>
  <c r="F494" s="1"/>
  <c r="E495"/>
  <c r="I494"/>
  <c r="E494"/>
  <c r="I495" i="30"/>
  <c r="I494" s="1"/>
  <c r="H495"/>
  <c r="G495"/>
  <c r="F495"/>
  <c r="F494" s="1"/>
  <c r="E495"/>
  <c r="H494"/>
  <c r="G494"/>
  <c r="I495" i="31"/>
  <c r="I494" s="1"/>
  <c r="H495"/>
  <c r="G495"/>
  <c r="F495"/>
  <c r="E495"/>
  <c r="F494"/>
  <c r="I495" i="32"/>
  <c r="I494" s="1"/>
  <c r="H495"/>
  <c r="G495"/>
  <c r="F495"/>
  <c r="F494" s="1"/>
  <c r="E495"/>
  <c r="H494"/>
  <c r="G494"/>
  <c r="I495" i="33"/>
  <c r="H495"/>
  <c r="G495"/>
  <c r="F495"/>
  <c r="E495"/>
  <c r="I494"/>
  <c r="F494"/>
  <c r="E494"/>
  <c r="I495" i="34"/>
  <c r="I494" s="1"/>
  <c r="H495"/>
  <c r="G495"/>
  <c r="F495"/>
  <c r="F494" s="1"/>
  <c r="E495"/>
  <c r="H494"/>
  <c r="G494"/>
  <c r="I495" i="35"/>
  <c r="H495"/>
  <c r="G495"/>
  <c r="F495"/>
  <c r="E495"/>
  <c r="I494"/>
  <c r="F494"/>
  <c r="E494"/>
  <c r="I495" i="37"/>
  <c r="I494" s="1"/>
  <c r="H495"/>
  <c r="G495"/>
  <c r="F495"/>
  <c r="F494" s="1"/>
  <c r="E495"/>
  <c r="H494"/>
  <c r="G494"/>
  <c r="I495" i="36"/>
  <c r="H495"/>
  <c r="G495"/>
  <c r="F495"/>
  <c r="F494" s="1"/>
  <c r="E495"/>
  <c r="I494"/>
  <c r="E494"/>
  <c r="I495" i="38"/>
  <c r="I494" s="1"/>
  <c r="H495"/>
  <c r="G495"/>
  <c r="F495"/>
  <c r="F494" s="1"/>
  <c r="E495"/>
  <c r="H494"/>
  <c r="G494"/>
  <c r="I495" i="39"/>
  <c r="H495"/>
  <c r="G495"/>
  <c r="F495"/>
  <c r="E495"/>
  <c r="I494"/>
  <c r="F494"/>
  <c r="I495" i="40"/>
  <c r="I494" s="1"/>
  <c r="H495"/>
  <c r="G495"/>
  <c r="F495"/>
  <c r="F494" s="1"/>
  <c r="E495"/>
  <c r="H494"/>
  <c r="G494"/>
  <c r="I495" i="41"/>
  <c r="H495"/>
  <c r="G495"/>
  <c r="F495"/>
  <c r="E495"/>
  <c r="I494"/>
  <c r="F494"/>
  <c r="E494"/>
  <c r="I495" i="42"/>
  <c r="I494" s="1"/>
  <c r="H495"/>
  <c r="G495"/>
  <c r="F495"/>
  <c r="F494" s="1"/>
  <c r="E495"/>
  <c r="H494"/>
  <c r="G494"/>
  <c r="I495" i="43"/>
  <c r="H495"/>
  <c r="G495"/>
  <c r="F495"/>
  <c r="E495"/>
  <c r="I494"/>
  <c r="F494"/>
  <c r="E494"/>
  <c r="I495" i="44"/>
  <c r="I494" s="1"/>
  <c r="H495"/>
  <c r="G495"/>
  <c r="F495"/>
  <c r="F494" s="1"/>
  <c r="E495"/>
  <c r="H494"/>
  <c r="G494"/>
  <c r="I495" i="46"/>
  <c r="H495"/>
  <c r="G495"/>
  <c r="F495"/>
  <c r="E495"/>
  <c r="I494"/>
  <c r="G494"/>
  <c r="F494"/>
  <c r="E494"/>
  <c r="I495" i="47"/>
  <c r="H495"/>
  <c r="G495"/>
  <c r="F495"/>
  <c r="E495"/>
  <c r="I494"/>
  <c r="G494"/>
  <c r="F494"/>
  <c r="E494"/>
  <c r="I495" i="9"/>
  <c r="I494" s="1"/>
  <c r="H495"/>
  <c r="G495"/>
  <c r="F495"/>
  <c r="E495"/>
  <c r="G494"/>
  <c r="F494"/>
  <c r="E494"/>
  <c r="D495" i="11"/>
  <c r="D494" s="1"/>
  <c r="D495" i="12"/>
  <c r="D495" i="13"/>
  <c r="D495" i="14"/>
  <c r="D494" s="1"/>
  <c r="D495" i="15"/>
  <c r="D494" s="1"/>
  <c r="D495" i="16"/>
  <c r="D495" i="1"/>
  <c r="D495" i="2"/>
  <c r="D494" s="1"/>
  <c r="D495" i="3"/>
  <c r="D494" s="1"/>
  <c r="D495" i="4"/>
  <c r="D495" i="5"/>
  <c r="D495" i="6"/>
  <c r="D494" s="1"/>
  <c r="D495" i="7"/>
  <c r="D494" s="1"/>
  <c r="D495" i="8"/>
  <c r="D495" i="17"/>
  <c r="D495" i="18"/>
  <c r="D494" s="1"/>
  <c r="D495" i="19"/>
  <c r="D494" s="1"/>
  <c r="D495" i="20"/>
  <c r="D495" i="21"/>
  <c r="D495" i="22"/>
  <c r="D494" s="1"/>
  <c r="D495" i="23"/>
  <c r="D494" s="1"/>
  <c r="D495" i="24"/>
  <c r="D495" i="26"/>
  <c r="D495" i="27"/>
  <c r="D494" s="1"/>
  <c r="D495" i="28"/>
  <c r="D494" s="1"/>
  <c r="D495" i="29"/>
  <c r="D495" i="30"/>
  <c r="D495" i="31"/>
  <c r="D494" s="1"/>
  <c r="D495" i="32"/>
  <c r="D494" s="1"/>
  <c r="D495" i="33"/>
  <c r="D495" i="34"/>
  <c r="D495" i="35"/>
  <c r="D494" s="1"/>
  <c r="D495" i="37"/>
  <c r="D494" s="1"/>
  <c r="D495" i="36"/>
  <c r="D495" i="38"/>
  <c r="D495" i="39"/>
  <c r="D494" s="1"/>
  <c r="D495" i="40"/>
  <c r="D494" s="1"/>
  <c r="D495" i="41"/>
  <c r="D495" i="42"/>
  <c r="D495" i="43"/>
  <c r="D494" s="1"/>
  <c r="D495" i="44"/>
  <c r="D494" s="1"/>
  <c r="D495" i="46"/>
  <c r="D495" i="47"/>
  <c r="D494" s="1"/>
  <c r="D495" i="9"/>
  <c r="D494" i="12"/>
  <c r="D494" i="13"/>
  <c r="D494" i="16"/>
  <c r="D494" i="1"/>
  <c r="D494" i="4"/>
  <c r="D494" i="5"/>
  <c r="D494" i="8"/>
  <c r="D494" i="17"/>
  <c r="D494" i="20"/>
  <c r="D494" i="21"/>
  <c r="D494" i="24"/>
  <c r="D494" i="26"/>
  <c r="D494" i="29"/>
  <c r="D494" i="30"/>
  <c r="D494" i="33"/>
  <c r="D494" i="34"/>
  <c r="D494" i="36"/>
  <c r="D494" i="38"/>
  <c r="D494" i="41"/>
  <c r="D494" i="42"/>
  <c r="D494" i="46"/>
  <c r="D494" i="9"/>
  <c r="H433" i="11"/>
  <c r="G433"/>
  <c r="F433"/>
  <c r="E433"/>
  <c r="H433" i="12"/>
  <c r="G433"/>
  <c r="G420" s="1"/>
  <c r="F433"/>
  <c r="E433"/>
  <c r="H433" i="13"/>
  <c r="H420" s="1"/>
  <c r="G433"/>
  <c r="F433"/>
  <c r="E433"/>
  <c r="H433" i="14"/>
  <c r="G433"/>
  <c r="F433"/>
  <c r="E433"/>
  <c r="E420" s="1"/>
  <c r="H433" i="15"/>
  <c r="G433"/>
  <c r="F433"/>
  <c r="E433"/>
  <c r="H433" i="16"/>
  <c r="G433"/>
  <c r="G420" s="1"/>
  <c r="F433"/>
  <c r="E433"/>
  <c r="H433" i="1"/>
  <c r="H420" s="1"/>
  <c r="G433"/>
  <c r="F433"/>
  <c r="E433"/>
  <c r="H433" i="2"/>
  <c r="G433"/>
  <c r="F433"/>
  <c r="E433"/>
  <c r="E420" s="1"/>
  <c r="H433" i="3"/>
  <c r="G433"/>
  <c r="F433"/>
  <c r="E433"/>
  <c r="H433" i="4"/>
  <c r="G433"/>
  <c r="G420" s="1"/>
  <c r="F433"/>
  <c r="E433"/>
  <c r="H433" i="5"/>
  <c r="H420" s="1"/>
  <c r="G433"/>
  <c r="F433"/>
  <c r="E433"/>
  <c r="H433" i="6"/>
  <c r="G433"/>
  <c r="F433"/>
  <c r="E433"/>
  <c r="E420" s="1"/>
  <c r="H433" i="7"/>
  <c r="G433"/>
  <c r="F433"/>
  <c r="E433"/>
  <c r="H433" i="8"/>
  <c r="G433"/>
  <c r="G420" s="1"/>
  <c r="F433"/>
  <c r="E433"/>
  <c r="H433" i="17"/>
  <c r="H420" s="1"/>
  <c r="G433"/>
  <c r="F433"/>
  <c r="E433"/>
  <c r="H433" i="18"/>
  <c r="G433"/>
  <c r="F433"/>
  <c r="E433"/>
  <c r="E420" s="1"/>
  <c r="H433" i="19"/>
  <c r="G433"/>
  <c r="F433"/>
  <c r="E433"/>
  <c r="H433" i="20"/>
  <c r="G433"/>
  <c r="G420" s="1"/>
  <c r="F433"/>
  <c r="E433"/>
  <c r="H433" i="21"/>
  <c r="H420" s="1"/>
  <c r="G433"/>
  <c r="F433"/>
  <c r="E433"/>
  <c r="H433" i="22"/>
  <c r="G433"/>
  <c r="F433"/>
  <c r="E433"/>
  <c r="E420" s="1"/>
  <c r="H433" i="23"/>
  <c r="G433"/>
  <c r="F433"/>
  <c r="E433"/>
  <c r="H433" i="24"/>
  <c r="G433"/>
  <c r="G420" s="1"/>
  <c r="F433"/>
  <c r="E433"/>
  <c r="H433" i="26"/>
  <c r="H420" s="1"/>
  <c r="G433"/>
  <c r="F433"/>
  <c r="E433"/>
  <c r="H433" i="27"/>
  <c r="G433"/>
  <c r="F433"/>
  <c r="E433"/>
  <c r="E420" s="1"/>
  <c r="H433" i="28"/>
  <c r="G433"/>
  <c r="F433"/>
  <c r="E433"/>
  <c r="H433" i="29"/>
  <c r="G433"/>
  <c r="G420" s="1"/>
  <c r="F433"/>
  <c r="E433"/>
  <c r="H433" i="30"/>
  <c r="H420" s="1"/>
  <c r="G433"/>
  <c r="F433"/>
  <c r="E433"/>
  <c r="H433" i="31"/>
  <c r="G433"/>
  <c r="F433"/>
  <c r="E433"/>
  <c r="E420" s="1"/>
  <c r="H433" i="32"/>
  <c r="G433"/>
  <c r="F433"/>
  <c r="E433"/>
  <c r="H433" i="33"/>
  <c r="G433"/>
  <c r="G420" s="1"/>
  <c r="F433"/>
  <c r="E433"/>
  <c r="H433" i="34"/>
  <c r="H420" s="1"/>
  <c r="G433"/>
  <c r="F433"/>
  <c r="E433"/>
  <c r="H433" i="35"/>
  <c r="G433"/>
  <c r="F433"/>
  <c r="E433"/>
  <c r="E420" s="1"/>
  <c r="H433" i="37"/>
  <c r="G433"/>
  <c r="F433"/>
  <c r="E433"/>
  <c r="H433" i="36"/>
  <c r="G433"/>
  <c r="G420" s="1"/>
  <c r="F433"/>
  <c r="E433"/>
  <c r="H433" i="38"/>
  <c r="H420" s="1"/>
  <c r="G433"/>
  <c r="F433"/>
  <c r="E433"/>
  <c r="H433" i="39"/>
  <c r="G433"/>
  <c r="F433"/>
  <c r="E433"/>
  <c r="E420" s="1"/>
  <c r="H433" i="40"/>
  <c r="G433"/>
  <c r="F433"/>
  <c r="E433"/>
  <c r="H433" i="41"/>
  <c r="G433"/>
  <c r="G420" s="1"/>
  <c r="F433"/>
  <c r="E433"/>
  <c r="H433" i="42"/>
  <c r="H420" s="1"/>
  <c r="G433"/>
  <c r="F433"/>
  <c r="E433"/>
  <c r="H433" i="43"/>
  <c r="G433"/>
  <c r="F433"/>
  <c r="E433"/>
  <c r="E420" s="1"/>
  <c r="H433" i="44"/>
  <c r="G433"/>
  <c r="F433"/>
  <c r="E433"/>
  <c r="H433" i="46"/>
  <c r="G433"/>
  <c r="G420" s="1"/>
  <c r="F433"/>
  <c r="E433"/>
  <c r="F433" i="48"/>
  <c r="H433" i="47"/>
  <c r="G433"/>
  <c r="F433"/>
  <c r="E433"/>
  <c r="E420" s="1"/>
  <c r="H433" i="9"/>
  <c r="G433"/>
  <c r="G420" s="1"/>
  <c r="F433"/>
  <c r="E433"/>
  <c r="D433" i="11"/>
  <c r="D433" i="12"/>
  <c r="D433" i="13"/>
  <c r="D433" i="14"/>
  <c r="D420" s="1"/>
  <c r="D433" i="15"/>
  <c r="D433" i="16"/>
  <c r="D433" i="1"/>
  <c r="D433" i="2"/>
  <c r="D420" s="1"/>
  <c r="D433" i="3"/>
  <c r="D433" i="4"/>
  <c r="D433" i="5"/>
  <c r="D433" i="6"/>
  <c r="D420" s="1"/>
  <c r="D433" i="7"/>
  <c r="D433" i="8"/>
  <c r="D433" i="17"/>
  <c r="D433" i="18"/>
  <c r="D420" s="1"/>
  <c r="D433" i="19"/>
  <c r="D433" i="20"/>
  <c r="D433" i="21"/>
  <c r="D433" i="22"/>
  <c r="D420" s="1"/>
  <c r="D433" i="23"/>
  <c r="D433" i="24"/>
  <c r="D433" i="26"/>
  <c r="D433" i="27"/>
  <c r="D433" i="28"/>
  <c r="D433" i="29"/>
  <c r="D433" i="30"/>
  <c r="D433" i="31"/>
  <c r="D420" s="1"/>
  <c r="D433" i="32"/>
  <c r="D433" i="33"/>
  <c r="D433" i="34"/>
  <c r="D433" i="35"/>
  <c r="D420" s="1"/>
  <c r="D433" i="37"/>
  <c r="D433" i="36"/>
  <c r="D433" i="38"/>
  <c r="D433" i="39"/>
  <c r="D420" s="1"/>
  <c r="D433" i="40"/>
  <c r="D433" i="41"/>
  <c r="D433" i="42"/>
  <c r="D433" i="43"/>
  <c r="D433" i="44"/>
  <c r="D433" i="46"/>
  <c r="D433" i="48"/>
  <c r="D433" i="47"/>
  <c r="D420" s="1"/>
  <c r="D433" i="9"/>
  <c r="D420" i="27"/>
  <c r="D420" i="43"/>
  <c r="H470" i="11"/>
  <c r="G470"/>
  <c r="F470"/>
  <c r="E470"/>
  <c r="H470" i="12"/>
  <c r="G470"/>
  <c r="G457" s="1"/>
  <c r="F470"/>
  <c r="E470"/>
  <c r="H470" i="13"/>
  <c r="G470"/>
  <c r="F470"/>
  <c r="E470"/>
  <c r="H470" i="14"/>
  <c r="G470"/>
  <c r="F470"/>
  <c r="E470"/>
  <c r="H470" i="15"/>
  <c r="G470"/>
  <c r="F470"/>
  <c r="E470"/>
  <c r="H470" i="16"/>
  <c r="G470"/>
  <c r="G457" s="1"/>
  <c r="F470"/>
  <c r="E470"/>
  <c r="H470" i="1"/>
  <c r="G470"/>
  <c r="F470"/>
  <c r="E470"/>
  <c r="H470" i="2"/>
  <c r="G470"/>
  <c r="F470"/>
  <c r="E470"/>
  <c r="H470" i="3"/>
  <c r="G470"/>
  <c r="F470"/>
  <c r="E470"/>
  <c r="H470" i="4"/>
  <c r="G470"/>
  <c r="G457" s="1"/>
  <c r="F470"/>
  <c r="E470"/>
  <c r="H470" i="5"/>
  <c r="G470"/>
  <c r="F470"/>
  <c r="E470"/>
  <c r="H470" i="6"/>
  <c r="G470"/>
  <c r="F470"/>
  <c r="E470"/>
  <c r="H470" i="7"/>
  <c r="G470"/>
  <c r="F470"/>
  <c r="E470"/>
  <c r="H470" i="8"/>
  <c r="G470"/>
  <c r="G457" s="1"/>
  <c r="F470"/>
  <c r="E470"/>
  <c r="H470" i="17"/>
  <c r="G470"/>
  <c r="F470"/>
  <c r="E470"/>
  <c r="H470" i="18"/>
  <c r="G470"/>
  <c r="F470"/>
  <c r="E470"/>
  <c r="H470" i="19"/>
  <c r="G470"/>
  <c r="F470"/>
  <c r="E470"/>
  <c r="H470" i="20"/>
  <c r="G470"/>
  <c r="G457" s="1"/>
  <c r="F470"/>
  <c r="E470"/>
  <c r="H470" i="21"/>
  <c r="G470"/>
  <c r="F470"/>
  <c r="E470"/>
  <c r="H470" i="22"/>
  <c r="G470"/>
  <c r="F470"/>
  <c r="E470"/>
  <c r="H470" i="23"/>
  <c r="G470"/>
  <c r="F470"/>
  <c r="E470"/>
  <c r="H470" i="24"/>
  <c r="G470"/>
  <c r="G457" s="1"/>
  <c r="F470"/>
  <c r="E470"/>
  <c r="H470" i="26"/>
  <c r="G470"/>
  <c r="F470"/>
  <c r="E470"/>
  <c r="H470" i="27"/>
  <c r="G470"/>
  <c r="F470"/>
  <c r="E470"/>
  <c r="H470" i="28"/>
  <c r="G470"/>
  <c r="F470"/>
  <c r="E470"/>
  <c r="H470" i="29"/>
  <c r="G470"/>
  <c r="G457" s="1"/>
  <c r="F470"/>
  <c r="E470"/>
  <c r="H470" i="30"/>
  <c r="G470"/>
  <c r="F470"/>
  <c r="E470"/>
  <c r="H470" i="31"/>
  <c r="G470"/>
  <c r="F470"/>
  <c r="E470"/>
  <c r="H470" i="32"/>
  <c r="G470"/>
  <c r="F470"/>
  <c r="E470"/>
  <c r="H470" i="33"/>
  <c r="G470"/>
  <c r="G457" s="1"/>
  <c r="F470"/>
  <c r="E470"/>
  <c r="H470" i="34"/>
  <c r="G470"/>
  <c r="F470"/>
  <c r="E470"/>
  <c r="H470" i="35"/>
  <c r="G470"/>
  <c r="F470"/>
  <c r="E470"/>
  <c r="H470" i="37"/>
  <c r="G470"/>
  <c r="F470"/>
  <c r="E470"/>
  <c r="H470" i="36"/>
  <c r="G470"/>
  <c r="G457" s="1"/>
  <c r="F470"/>
  <c r="E470"/>
  <c r="H470" i="38"/>
  <c r="G470"/>
  <c r="F470"/>
  <c r="E470"/>
  <c r="H470" i="39"/>
  <c r="G470"/>
  <c r="F470"/>
  <c r="E470"/>
  <c r="H470" i="40"/>
  <c r="G470"/>
  <c r="F470"/>
  <c r="E470"/>
  <c r="H470" i="41"/>
  <c r="G470"/>
  <c r="G457" s="1"/>
  <c r="F470"/>
  <c r="E470"/>
  <c r="H470" i="42"/>
  <c r="G470"/>
  <c r="F470"/>
  <c r="E470"/>
  <c r="H470" i="43"/>
  <c r="G470"/>
  <c r="F470"/>
  <c r="E470"/>
  <c r="H470" i="44"/>
  <c r="G470"/>
  <c r="F470"/>
  <c r="E470"/>
  <c r="H470" i="46"/>
  <c r="G470"/>
  <c r="G457" s="1"/>
  <c r="F470"/>
  <c r="E470"/>
  <c r="H470" i="47"/>
  <c r="G470"/>
  <c r="F470"/>
  <c r="E470"/>
  <c r="H470" i="9"/>
  <c r="G470"/>
  <c r="G457" s="1"/>
  <c r="F470"/>
  <c r="E470"/>
  <c r="D470" i="11"/>
  <c r="D470" i="12"/>
  <c r="D470" i="13"/>
  <c r="D470" i="14"/>
  <c r="D470" i="15"/>
  <c r="D457" s="1"/>
  <c r="D470" i="16"/>
  <c r="D470" i="1"/>
  <c r="D470" i="2"/>
  <c r="D470" i="3"/>
  <c r="D470" i="4"/>
  <c r="D470" i="5"/>
  <c r="D470" i="6"/>
  <c r="D470" i="7"/>
  <c r="D470" i="8"/>
  <c r="D470" i="17"/>
  <c r="D470" i="18"/>
  <c r="D470" i="19"/>
  <c r="D470" i="20"/>
  <c r="D470" i="21"/>
  <c r="D470" i="22"/>
  <c r="D470" i="23"/>
  <c r="D457" s="1"/>
  <c r="D470" i="24"/>
  <c r="D470" i="26"/>
  <c r="D470" i="27"/>
  <c r="D470" i="28"/>
  <c r="D457" s="1"/>
  <c r="D470" i="29"/>
  <c r="D470" i="30"/>
  <c r="D470" i="31"/>
  <c r="D470" i="32"/>
  <c r="D470" i="33"/>
  <c r="D470" i="34"/>
  <c r="D470" i="35"/>
  <c r="D470" i="37"/>
  <c r="D457" s="1"/>
  <c r="D470" i="36"/>
  <c r="D470" i="38"/>
  <c r="D470" i="39"/>
  <c r="D470" i="40"/>
  <c r="D457" s="1"/>
  <c r="D470" i="41"/>
  <c r="D470" i="42"/>
  <c r="D470" i="43"/>
  <c r="D470" i="44"/>
  <c r="D470" i="46"/>
  <c r="D470" i="48"/>
  <c r="D470" i="47"/>
  <c r="D470" i="9"/>
  <c r="H458" i="11"/>
  <c r="H457" s="1"/>
  <c r="G458"/>
  <c r="E458"/>
  <c r="G457"/>
  <c r="E457"/>
  <c r="H458" i="12"/>
  <c r="H457" s="1"/>
  <c r="G458"/>
  <c r="E458"/>
  <c r="E457"/>
  <c r="H458" i="13"/>
  <c r="G458"/>
  <c r="E458"/>
  <c r="G457"/>
  <c r="E457"/>
  <c r="H458" i="14"/>
  <c r="H457" s="1"/>
  <c r="G458"/>
  <c r="E458"/>
  <c r="G457"/>
  <c r="E457"/>
  <c r="H458" i="15"/>
  <c r="H457" s="1"/>
  <c r="G458"/>
  <c r="E458"/>
  <c r="G457"/>
  <c r="E457"/>
  <c r="H458" i="16"/>
  <c r="H457" s="1"/>
  <c r="G458"/>
  <c r="E458"/>
  <c r="E457"/>
  <c r="H458" i="1"/>
  <c r="G458"/>
  <c r="E458"/>
  <c r="G457"/>
  <c r="E457"/>
  <c r="H458" i="2"/>
  <c r="H457" s="1"/>
  <c r="G458"/>
  <c r="E458"/>
  <c r="G457"/>
  <c r="E457"/>
  <c r="H458" i="3"/>
  <c r="H457" s="1"/>
  <c r="G458"/>
  <c r="E458"/>
  <c r="G457"/>
  <c r="E457"/>
  <c r="H458" i="4"/>
  <c r="H457" s="1"/>
  <c r="G458"/>
  <c r="E458"/>
  <c r="E457"/>
  <c r="H458" i="5"/>
  <c r="G458"/>
  <c r="E458"/>
  <c r="G457"/>
  <c r="E457"/>
  <c r="H458" i="6"/>
  <c r="H457" s="1"/>
  <c r="G458"/>
  <c r="E458"/>
  <c r="G457"/>
  <c r="E457"/>
  <c r="H458" i="7"/>
  <c r="H457" s="1"/>
  <c r="G458"/>
  <c r="E458"/>
  <c r="G457"/>
  <c r="E457"/>
  <c r="H458" i="8"/>
  <c r="H457" s="1"/>
  <c r="G458"/>
  <c r="E458"/>
  <c r="E457"/>
  <c r="H458" i="17"/>
  <c r="G458"/>
  <c r="E458"/>
  <c r="G457"/>
  <c r="E457"/>
  <c r="H458" i="18"/>
  <c r="H457" s="1"/>
  <c r="G458"/>
  <c r="E458"/>
  <c r="G457"/>
  <c r="E457"/>
  <c r="H458" i="19"/>
  <c r="H457" s="1"/>
  <c r="G458"/>
  <c r="E458"/>
  <c r="G457"/>
  <c r="E457"/>
  <c r="H458" i="20"/>
  <c r="H457" s="1"/>
  <c r="G458"/>
  <c r="E458"/>
  <c r="E457"/>
  <c r="H458" i="21"/>
  <c r="G458"/>
  <c r="E458"/>
  <c r="G457"/>
  <c r="E457"/>
  <c r="H458" i="22"/>
  <c r="H457" s="1"/>
  <c r="G458"/>
  <c r="E458"/>
  <c r="G457"/>
  <c r="E457"/>
  <c r="H458" i="23"/>
  <c r="H457" s="1"/>
  <c r="G458"/>
  <c r="E458"/>
  <c r="G457"/>
  <c r="E457"/>
  <c r="H458" i="24"/>
  <c r="H457" s="1"/>
  <c r="G458"/>
  <c r="E458"/>
  <c r="E457"/>
  <c r="H458" i="26"/>
  <c r="G458"/>
  <c r="E458"/>
  <c r="G457"/>
  <c r="E457"/>
  <c r="H458" i="27"/>
  <c r="H457" s="1"/>
  <c r="G458"/>
  <c r="E458"/>
  <c r="G457"/>
  <c r="E457"/>
  <c r="H458" i="28"/>
  <c r="H457" s="1"/>
  <c r="G458"/>
  <c r="E458"/>
  <c r="G457"/>
  <c r="E457"/>
  <c r="H458" i="29"/>
  <c r="H457" s="1"/>
  <c r="G458"/>
  <c r="E458"/>
  <c r="E457"/>
  <c r="H458" i="30"/>
  <c r="G458"/>
  <c r="E458"/>
  <c r="G457"/>
  <c r="E457"/>
  <c r="H458" i="31"/>
  <c r="H457" s="1"/>
  <c r="G458"/>
  <c r="E458"/>
  <c r="G457"/>
  <c r="E457"/>
  <c r="H458" i="32"/>
  <c r="H457" s="1"/>
  <c r="G458"/>
  <c r="E458"/>
  <c r="G457"/>
  <c r="E457"/>
  <c r="H458" i="33"/>
  <c r="H457" s="1"/>
  <c r="G458"/>
  <c r="E458"/>
  <c r="E457"/>
  <c r="H458" i="34"/>
  <c r="G458"/>
  <c r="E458"/>
  <c r="G457"/>
  <c r="E457"/>
  <c r="H458" i="35"/>
  <c r="H457" s="1"/>
  <c r="G458"/>
  <c r="E458"/>
  <c r="G457"/>
  <c r="E457"/>
  <c r="H458" i="37"/>
  <c r="H457" s="1"/>
  <c r="G458"/>
  <c r="E458"/>
  <c r="G457"/>
  <c r="E457"/>
  <c r="H458" i="36"/>
  <c r="H457" s="1"/>
  <c r="G458"/>
  <c r="E458"/>
  <c r="E457"/>
  <c r="H458" i="38"/>
  <c r="G458"/>
  <c r="E458"/>
  <c r="G457"/>
  <c r="E457"/>
  <c r="H458" i="39"/>
  <c r="H457" s="1"/>
  <c r="G458"/>
  <c r="E458"/>
  <c r="G457"/>
  <c r="E457"/>
  <c r="H458" i="40"/>
  <c r="H457" s="1"/>
  <c r="G458"/>
  <c r="E458"/>
  <c r="G457"/>
  <c r="E457"/>
  <c r="H458" i="41"/>
  <c r="H457" s="1"/>
  <c r="G458"/>
  <c r="E458"/>
  <c r="E457"/>
  <c r="H458" i="42"/>
  <c r="G458"/>
  <c r="E458"/>
  <c r="G457"/>
  <c r="E457"/>
  <c r="H458" i="43"/>
  <c r="H457" s="1"/>
  <c r="G458"/>
  <c r="E458"/>
  <c r="G457"/>
  <c r="E457"/>
  <c r="H458" i="44"/>
  <c r="H457" s="1"/>
  <c r="G458"/>
  <c r="E458"/>
  <c r="G457"/>
  <c r="E457"/>
  <c r="H458" i="46"/>
  <c r="H457" s="1"/>
  <c r="G458"/>
  <c r="E458"/>
  <c r="E457"/>
  <c r="H458" i="47"/>
  <c r="H457" s="1"/>
  <c r="G458"/>
  <c r="E458"/>
  <c r="G457"/>
  <c r="E457"/>
  <c r="H458" i="9"/>
  <c r="H457" s="1"/>
  <c r="G458"/>
  <c r="E458"/>
  <c r="E457"/>
  <c r="D458" i="11"/>
  <c r="D458" i="12"/>
  <c r="D458" i="13"/>
  <c r="D458" i="14"/>
  <c r="D458" i="15"/>
  <c r="D458" i="16"/>
  <c r="D458" i="1"/>
  <c r="D458" i="2"/>
  <c r="D458" i="3"/>
  <c r="D458" i="4"/>
  <c r="D458" i="5"/>
  <c r="D458" i="6"/>
  <c r="D458" i="7"/>
  <c r="D458" i="8"/>
  <c r="D458" i="17"/>
  <c r="D458" i="18"/>
  <c r="D458" i="19"/>
  <c r="D458" i="20"/>
  <c r="D458" i="21"/>
  <c r="D458" i="22"/>
  <c r="D458" i="23"/>
  <c r="D458" i="24"/>
  <c r="D458" i="26"/>
  <c r="D458" i="27"/>
  <c r="D458" i="28"/>
  <c r="D458" i="29"/>
  <c r="D458" i="30"/>
  <c r="D458" i="31"/>
  <c r="D458" i="32"/>
  <c r="D458" i="33"/>
  <c r="D458" i="34"/>
  <c r="D458" i="35"/>
  <c r="D458" i="37"/>
  <c r="D458" i="36"/>
  <c r="D458" i="38"/>
  <c r="D458" i="39"/>
  <c r="D458" i="40"/>
  <c r="D458" i="41"/>
  <c r="D458" i="42"/>
  <c r="D458" i="43"/>
  <c r="D458" i="44"/>
  <c r="D458" i="46"/>
  <c r="D458" i="47"/>
  <c r="D458" i="9"/>
  <c r="D457" i="11"/>
  <c r="D457" i="12"/>
  <c r="D457" i="13"/>
  <c r="D457" i="16"/>
  <c r="D457" i="1"/>
  <c r="D457" i="3"/>
  <c r="D457" i="4"/>
  <c r="D457" i="5"/>
  <c r="D457" i="7"/>
  <c r="D457" i="8"/>
  <c r="D457" i="17"/>
  <c r="D457" i="19"/>
  <c r="D457" i="20"/>
  <c r="D457" i="21"/>
  <c r="D457" i="24"/>
  <c r="D457" i="26"/>
  <c r="D457" i="29"/>
  <c r="D457" i="30"/>
  <c r="D457" i="32"/>
  <c r="D457" i="33"/>
  <c r="D457" i="34"/>
  <c r="D457" i="36"/>
  <c r="D457" i="38"/>
  <c r="D457" i="41"/>
  <c r="D457" i="42"/>
  <c r="D457" i="44"/>
  <c r="D457" i="46"/>
  <c r="D457" i="9"/>
  <c r="I481" i="11"/>
  <c r="I480"/>
  <c r="I479"/>
  <c r="I478"/>
  <c r="I477"/>
  <c r="I476"/>
  <c r="I475"/>
  <c r="I474"/>
  <c r="I473"/>
  <c r="I472"/>
  <c r="I470" s="1"/>
  <c r="I471"/>
  <c r="I481" i="12"/>
  <c r="I480"/>
  <c r="I479"/>
  <c r="I478"/>
  <c r="I477"/>
  <c r="I476"/>
  <c r="I475"/>
  <c r="I474"/>
  <c r="I473"/>
  <c r="I472"/>
  <c r="I470" s="1"/>
  <c r="I471"/>
  <c r="I481" i="13"/>
  <c r="I480"/>
  <c r="I479"/>
  <c r="I478"/>
  <c r="I477"/>
  <c r="I476"/>
  <c r="I475"/>
  <c r="I474"/>
  <c r="I473"/>
  <c r="I472"/>
  <c r="I470" s="1"/>
  <c r="I471"/>
  <c r="I481" i="14"/>
  <c r="I480"/>
  <c r="I479"/>
  <c r="I478"/>
  <c r="I477"/>
  <c r="I476"/>
  <c r="I475"/>
  <c r="I474"/>
  <c r="I473"/>
  <c r="I472"/>
  <c r="I470" s="1"/>
  <c r="I471"/>
  <c r="I481" i="15"/>
  <c r="I480"/>
  <c r="I479"/>
  <c r="I478"/>
  <c r="I477"/>
  <c r="I476"/>
  <c r="I475"/>
  <c r="I474"/>
  <c r="I473"/>
  <c r="I472"/>
  <c r="I470" s="1"/>
  <c r="I471"/>
  <c r="I481" i="16"/>
  <c r="I480"/>
  <c r="I479"/>
  <c r="I478"/>
  <c r="I477"/>
  <c r="I476"/>
  <c r="I475"/>
  <c r="I474"/>
  <c r="I473"/>
  <c r="I472"/>
  <c r="I470" s="1"/>
  <c r="I471"/>
  <c r="I481" i="1"/>
  <c r="I480"/>
  <c r="I479"/>
  <c r="I478"/>
  <c r="I477"/>
  <c r="I476"/>
  <c r="I475"/>
  <c r="I474"/>
  <c r="I473"/>
  <c r="I472"/>
  <c r="I470" s="1"/>
  <c r="I471"/>
  <c r="I481" i="2"/>
  <c r="I480"/>
  <c r="I479"/>
  <c r="I478"/>
  <c r="I477"/>
  <c r="I476"/>
  <c r="I475"/>
  <c r="I474"/>
  <c r="I473"/>
  <c r="I472"/>
  <c r="I470" s="1"/>
  <c r="I471"/>
  <c r="I481" i="3"/>
  <c r="I480"/>
  <c r="I479"/>
  <c r="I478"/>
  <c r="I477"/>
  <c r="I476"/>
  <c r="I475"/>
  <c r="I474"/>
  <c r="I473"/>
  <c r="I472"/>
  <c r="I470" s="1"/>
  <c r="I471"/>
  <c r="I481" i="4"/>
  <c r="I480"/>
  <c r="I479"/>
  <c r="I478"/>
  <c r="I477"/>
  <c r="I476"/>
  <c r="I475"/>
  <c r="I474"/>
  <c r="I473"/>
  <c r="I472"/>
  <c r="I470" s="1"/>
  <c r="I471"/>
  <c r="I481" i="5"/>
  <c r="I480"/>
  <c r="I479"/>
  <c r="I478"/>
  <c r="I477"/>
  <c r="I476"/>
  <c r="I475"/>
  <c r="I474"/>
  <c r="I473"/>
  <c r="I472"/>
  <c r="I470" s="1"/>
  <c r="I471"/>
  <c r="I481" i="6"/>
  <c r="I480"/>
  <c r="I479"/>
  <c r="I478"/>
  <c r="I477"/>
  <c r="I476"/>
  <c r="I475"/>
  <c r="I474"/>
  <c r="I473"/>
  <c r="I472"/>
  <c r="I470" s="1"/>
  <c r="I471"/>
  <c r="I481" i="7"/>
  <c r="I480"/>
  <c r="I479"/>
  <c r="I478"/>
  <c r="I477"/>
  <c r="I476"/>
  <c r="I475"/>
  <c r="I474"/>
  <c r="I473"/>
  <c r="I472"/>
  <c r="I470" s="1"/>
  <c r="I471"/>
  <c r="I481" i="8"/>
  <c r="I480"/>
  <c r="I479"/>
  <c r="I478"/>
  <c r="I477"/>
  <c r="I476"/>
  <c r="I475"/>
  <c r="I474"/>
  <c r="I473"/>
  <c r="I472"/>
  <c r="I470" s="1"/>
  <c r="I471"/>
  <c r="I481" i="17"/>
  <c r="I480"/>
  <c r="I479"/>
  <c r="I478"/>
  <c r="I477"/>
  <c r="I476"/>
  <c r="I475"/>
  <c r="I474"/>
  <c r="I473"/>
  <c r="I472"/>
  <c r="I470" s="1"/>
  <c r="I471"/>
  <c r="I481" i="18"/>
  <c r="I480"/>
  <c r="I479"/>
  <c r="I478"/>
  <c r="I477"/>
  <c r="I476"/>
  <c r="I475"/>
  <c r="I474"/>
  <c r="I473"/>
  <c r="I472"/>
  <c r="I470" s="1"/>
  <c r="I471"/>
  <c r="I481" i="19"/>
  <c r="I480"/>
  <c r="I479"/>
  <c r="I478"/>
  <c r="I477"/>
  <c r="I476"/>
  <c r="I475"/>
  <c r="I474"/>
  <c r="I473"/>
  <c r="I472"/>
  <c r="I470" s="1"/>
  <c r="I471"/>
  <c r="I481" i="20"/>
  <c r="I480"/>
  <c r="I479"/>
  <c r="I478"/>
  <c r="I477"/>
  <c r="I476"/>
  <c r="I475"/>
  <c r="I474"/>
  <c r="I473"/>
  <c r="I472"/>
  <c r="I470" s="1"/>
  <c r="I471"/>
  <c r="I481" i="21"/>
  <c r="I480"/>
  <c r="I479"/>
  <c r="I478"/>
  <c r="I477"/>
  <c r="I476"/>
  <c r="I475"/>
  <c r="I474"/>
  <c r="I473"/>
  <c r="I472"/>
  <c r="I470" s="1"/>
  <c r="I471"/>
  <c r="I481" i="22"/>
  <c r="I480"/>
  <c r="I479"/>
  <c r="I478"/>
  <c r="I477"/>
  <c r="I476"/>
  <c r="I475"/>
  <c r="I474"/>
  <c r="I473"/>
  <c r="I472"/>
  <c r="I470" s="1"/>
  <c r="I471"/>
  <c r="I481" i="23"/>
  <c r="I480"/>
  <c r="I479"/>
  <c r="I478"/>
  <c r="I477"/>
  <c r="I476"/>
  <c r="I475"/>
  <c r="I474"/>
  <c r="I473"/>
  <c r="I472"/>
  <c r="I470" s="1"/>
  <c r="I471"/>
  <c r="I481" i="24"/>
  <c r="I480"/>
  <c r="I479"/>
  <c r="I478"/>
  <c r="I477"/>
  <c r="I476"/>
  <c r="I475"/>
  <c r="I474"/>
  <c r="I473"/>
  <c r="I472"/>
  <c r="I470" s="1"/>
  <c r="I471"/>
  <c r="I481" i="26"/>
  <c r="I480"/>
  <c r="I479"/>
  <c r="I478"/>
  <c r="I477"/>
  <c r="I476"/>
  <c r="I475"/>
  <c r="I474"/>
  <c r="I473"/>
  <c r="I472"/>
  <c r="I470" s="1"/>
  <c r="I471"/>
  <c r="I481" i="27"/>
  <c r="I480"/>
  <c r="I479"/>
  <c r="I478"/>
  <c r="I477"/>
  <c r="I476"/>
  <c r="I475"/>
  <c r="I474"/>
  <c r="I473"/>
  <c r="I472"/>
  <c r="I470" s="1"/>
  <c r="I471"/>
  <c r="I481" i="28"/>
  <c r="I480"/>
  <c r="I479"/>
  <c r="I478"/>
  <c r="I477"/>
  <c r="I476"/>
  <c r="I475"/>
  <c r="I474"/>
  <c r="I473"/>
  <c r="I472"/>
  <c r="I470" s="1"/>
  <c r="I471"/>
  <c r="I481" i="29"/>
  <c r="I480"/>
  <c r="I479"/>
  <c r="I478"/>
  <c r="I477"/>
  <c r="I476"/>
  <c r="I475"/>
  <c r="I474"/>
  <c r="I473"/>
  <c r="I472"/>
  <c r="I470" s="1"/>
  <c r="I471"/>
  <c r="I481" i="30"/>
  <c r="I480"/>
  <c r="I479"/>
  <c r="I478"/>
  <c r="I477"/>
  <c r="I476"/>
  <c r="I475"/>
  <c r="I474"/>
  <c r="I473"/>
  <c r="I472"/>
  <c r="I470" s="1"/>
  <c r="I471"/>
  <c r="I481" i="31"/>
  <c r="I480"/>
  <c r="I479"/>
  <c r="I478"/>
  <c r="I477"/>
  <c r="I476"/>
  <c r="I475"/>
  <c r="I474"/>
  <c r="I473"/>
  <c r="I472"/>
  <c r="I470" s="1"/>
  <c r="I471"/>
  <c r="I481" i="32"/>
  <c r="I480"/>
  <c r="I479"/>
  <c r="I478"/>
  <c r="I477"/>
  <c r="I476"/>
  <c r="I475"/>
  <c r="I474"/>
  <c r="I473"/>
  <c r="I472"/>
  <c r="I470" s="1"/>
  <c r="I471"/>
  <c r="I481" i="33"/>
  <c r="I480"/>
  <c r="I479"/>
  <c r="I478"/>
  <c r="I477"/>
  <c r="I476"/>
  <c r="I475"/>
  <c r="I474"/>
  <c r="I473"/>
  <c r="I472"/>
  <c r="I470" s="1"/>
  <c r="I471"/>
  <c r="I481" i="34"/>
  <c r="I480"/>
  <c r="I479"/>
  <c r="I478"/>
  <c r="I477"/>
  <c r="I476"/>
  <c r="I475"/>
  <c r="I474"/>
  <c r="I473"/>
  <c r="I472"/>
  <c r="I470" s="1"/>
  <c r="I471"/>
  <c r="I481" i="35"/>
  <c r="I480"/>
  <c r="I479"/>
  <c r="I478"/>
  <c r="I477"/>
  <c r="I476"/>
  <c r="I475"/>
  <c r="I474"/>
  <c r="I473"/>
  <c r="I472"/>
  <c r="I470" s="1"/>
  <c r="I471"/>
  <c r="I481" i="37"/>
  <c r="I480"/>
  <c r="I479"/>
  <c r="I478"/>
  <c r="I477"/>
  <c r="I476"/>
  <c r="I475"/>
  <c r="I474"/>
  <c r="I473"/>
  <c r="I472"/>
  <c r="I470" s="1"/>
  <c r="I471"/>
  <c r="I481" i="36"/>
  <c r="I480"/>
  <c r="I479"/>
  <c r="I478"/>
  <c r="I477"/>
  <c r="I476"/>
  <c r="I475"/>
  <c r="I474"/>
  <c r="I473"/>
  <c r="I472"/>
  <c r="I470" s="1"/>
  <c r="I471"/>
  <c r="I481" i="38"/>
  <c r="I480"/>
  <c r="I479"/>
  <c r="I478"/>
  <c r="I477"/>
  <c r="I476"/>
  <c r="I475"/>
  <c r="I474"/>
  <c r="I473"/>
  <c r="I472"/>
  <c r="I470" s="1"/>
  <c r="I471"/>
  <c r="I481" i="39"/>
  <c r="I480"/>
  <c r="I479"/>
  <c r="I478"/>
  <c r="I477"/>
  <c r="I476"/>
  <c r="I475"/>
  <c r="I474"/>
  <c r="I473"/>
  <c r="I472"/>
  <c r="I470" s="1"/>
  <c r="I471"/>
  <c r="I481" i="40"/>
  <c r="I480"/>
  <c r="I479"/>
  <c r="I478"/>
  <c r="I477"/>
  <c r="I476"/>
  <c r="I475"/>
  <c r="I474"/>
  <c r="I473"/>
  <c r="I472"/>
  <c r="I470" s="1"/>
  <c r="I471"/>
  <c r="I481" i="41"/>
  <c r="I480"/>
  <c r="I479"/>
  <c r="I478"/>
  <c r="I477"/>
  <c r="I476"/>
  <c r="I475"/>
  <c r="I474"/>
  <c r="I473"/>
  <c r="I472"/>
  <c r="I470" s="1"/>
  <c r="I471"/>
  <c r="I481" i="42"/>
  <c r="I480"/>
  <c r="I479"/>
  <c r="I478"/>
  <c r="I477"/>
  <c r="I476"/>
  <c r="I475"/>
  <c r="I474"/>
  <c r="I473"/>
  <c r="I472"/>
  <c r="I470" s="1"/>
  <c r="I471"/>
  <c r="I481" i="43"/>
  <c r="I480"/>
  <c r="I479"/>
  <c r="I478"/>
  <c r="I477"/>
  <c r="I476"/>
  <c r="I475"/>
  <c r="I474"/>
  <c r="I473"/>
  <c r="I472"/>
  <c r="I470" s="1"/>
  <c r="I471"/>
  <c r="I481" i="44"/>
  <c r="I480"/>
  <c r="I479"/>
  <c r="I478"/>
  <c r="I477"/>
  <c r="I476"/>
  <c r="I475"/>
  <c r="I474"/>
  <c r="I473"/>
  <c r="I472"/>
  <c r="I470" s="1"/>
  <c r="I471"/>
  <c r="I481" i="46"/>
  <c r="I480"/>
  <c r="I479"/>
  <c r="I478"/>
  <c r="I477"/>
  <c r="I476"/>
  <c r="I475"/>
  <c r="I474"/>
  <c r="I473"/>
  <c r="I472"/>
  <c r="I470" s="1"/>
  <c r="I471"/>
  <c r="P481" i="48"/>
  <c r="P480"/>
  <c r="P479"/>
  <c r="P478"/>
  <c r="P477"/>
  <c r="P476"/>
  <c r="P475"/>
  <c r="P474"/>
  <c r="P473"/>
  <c r="P472"/>
  <c r="P471"/>
  <c r="I481" i="47"/>
  <c r="I480"/>
  <c r="I479"/>
  <c r="I478"/>
  <c r="I477"/>
  <c r="I476"/>
  <c r="I475"/>
  <c r="I474"/>
  <c r="I473"/>
  <c r="I472"/>
  <c r="I470" s="1"/>
  <c r="I471"/>
  <c r="I481" i="9"/>
  <c r="I480"/>
  <c r="I479"/>
  <c r="I478"/>
  <c r="I477"/>
  <c r="I476"/>
  <c r="I475"/>
  <c r="I474"/>
  <c r="I473"/>
  <c r="I472"/>
  <c r="I470" s="1"/>
  <c r="I471"/>
  <c r="H420" i="11"/>
  <c r="G420"/>
  <c r="E420"/>
  <c r="H420" i="12"/>
  <c r="E420"/>
  <c r="G420" i="13"/>
  <c r="E420"/>
  <c r="H420" i="14"/>
  <c r="G420"/>
  <c r="H420" i="15"/>
  <c r="G420"/>
  <c r="E420"/>
  <c r="H420" i="16"/>
  <c r="E420"/>
  <c r="G420" i="1"/>
  <c r="E420"/>
  <c r="H420" i="2"/>
  <c r="G420"/>
  <c r="H420" i="3"/>
  <c r="G420"/>
  <c r="E420"/>
  <c r="H420" i="4"/>
  <c r="E420"/>
  <c r="G420" i="5"/>
  <c r="E420"/>
  <c r="H420" i="6"/>
  <c r="G420"/>
  <c r="H420" i="7"/>
  <c r="G420"/>
  <c r="E420"/>
  <c r="H420" i="8"/>
  <c r="E420"/>
  <c r="G420" i="17"/>
  <c r="E420"/>
  <c r="H420" i="18"/>
  <c r="G420"/>
  <c r="H420" i="19"/>
  <c r="G420"/>
  <c r="E420"/>
  <c r="H420" i="20"/>
  <c r="E420"/>
  <c r="G420" i="21"/>
  <c r="E420"/>
  <c r="H420" i="22"/>
  <c r="G420"/>
  <c r="H420" i="23"/>
  <c r="G420"/>
  <c r="E420"/>
  <c r="H420" i="24"/>
  <c r="E420"/>
  <c r="G420" i="26"/>
  <c r="E420"/>
  <c r="H420" i="27"/>
  <c r="G420"/>
  <c r="H420" i="28"/>
  <c r="G420"/>
  <c r="E420"/>
  <c r="H420" i="29"/>
  <c r="E420"/>
  <c r="G420" i="30"/>
  <c r="E420"/>
  <c r="H420" i="31"/>
  <c r="G420"/>
  <c r="H420" i="32"/>
  <c r="G420"/>
  <c r="E420"/>
  <c r="H420" i="33"/>
  <c r="E420"/>
  <c r="G420" i="34"/>
  <c r="E420"/>
  <c r="H420" i="35"/>
  <c r="G420"/>
  <c r="H420" i="37"/>
  <c r="G420"/>
  <c r="E420"/>
  <c r="H420" i="36"/>
  <c r="E420"/>
  <c r="G420" i="38"/>
  <c r="E420"/>
  <c r="H420" i="39"/>
  <c r="G420"/>
  <c r="H420" i="40"/>
  <c r="G420"/>
  <c r="E420"/>
  <c r="H420" i="41"/>
  <c r="E420"/>
  <c r="G420" i="42"/>
  <c r="E420"/>
  <c r="H420" i="43"/>
  <c r="G420"/>
  <c r="H420" i="44"/>
  <c r="G420"/>
  <c r="E420"/>
  <c r="H420" i="46"/>
  <c r="E420"/>
  <c r="H420" i="47"/>
  <c r="G420"/>
  <c r="H420" i="9"/>
  <c r="E420"/>
  <c r="D420" i="11"/>
  <c r="D420" i="12"/>
  <c r="D420" i="13"/>
  <c r="D420" i="15"/>
  <c r="D420" i="16"/>
  <c r="D420" i="1"/>
  <c r="D420" i="3"/>
  <c r="D420" i="4"/>
  <c r="D420" i="5"/>
  <c r="D420" i="7"/>
  <c r="D420" i="8"/>
  <c r="D420" i="17"/>
  <c r="D420" i="19"/>
  <c r="D420" i="20"/>
  <c r="D420" i="21"/>
  <c r="D420" i="23"/>
  <c r="D420" i="24"/>
  <c r="D420" i="26"/>
  <c r="D420" i="28"/>
  <c r="D420" i="29"/>
  <c r="D420" i="30"/>
  <c r="D420" i="32"/>
  <c r="D420" i="33"/>
  <c r="D420" i="34"/>
  <c r="D420" i="37"/>
  <c r="D420" i="36"/>
  <c r="D420" i="38"/>
  <c r="D420" i="40"/>
  <c r="D420" i="41"/>
  <c r="D420" i="42"/>
  <c r="D420" i="44"/>
  <c r="D420" i="46"/>
  <c r="D420" i="9"/>
  <c r="I434" i="11"/>
  <c r="I434" i="12"/>
  <c r="I434" i="13"/>
  <c r="I434" i="14"/>
  <c r="I434" i="15"/>
  <c r="I434" i="16"/>
  <c r="I434" i="1"/>
  <c r="I434" i="2"/>
  <c r="I434" i="3"/>
  <c r="I434" i="4"/>
  <c r="I434" i="5"/>
  <c r="I434" i="6"/>
  <c r="I434" i="7"/>
  <c r="I434" i="8"/>
  <c r="I434" i="17"/>
  <c r="I434" i="18"/>
  <c r="I434" i="19"/>
  <c r="I434" i="20"/>
  <c r="I434" i="21"/>
  <c r="I434" i="22"/>
  <c r="I434" i="23"/>
  <c r="I434" i="24"/>
  <c r="I434" i="26"/>
  <c r="I434" i="27"/>
  <c r="I434" i="28"/>
  <c r="I434" i="29"/>
  <c r="I434" i="30"/>
  <c r="I434" i="31"/>
  <c r="I434" i="32"/>
  <c r="I434" i="33"/>
  <c r="I434" i="34"/>
  <c r="I434" i="35"/>
  <c r="I434" i="37"/>
  <c r="I434" i="36"/>
  <c r="I434" i="38"/>
  <c r="I434" i="39"/>
  <c r="I434" i="40"/>
  <c r="I434" i="41"/>
  <c r="I434" i="42"/>
  <c r="I434" i="43"/>
  <c r="I434" i="44"/>
  <c r="I434" i="46"/>
  <c r="I434" i="47"/>
  <c r="I434" i="9"/>
  <c r="I444"/>
  <c r="I443"/>
  <c r="I442"/>
  <c r="I441"/>
  <c r="I440"/>
  <c r="I439"/>
  <c r="I438"/>
  <c r="I437"/>
  <c r="I436"/>
  <c r="I435"/>
  <c r="I433" s="1"/>
  <c r="I444" i="11"/>
  <c r="I443"/>
  <c r="I442"/>
  <c r="I441"/>
  <c r="I440"/>
  <c r="I439"/>
  <c r="I438"/>
  <c r="I437"/>
  <c r="I436"/>
  <c r="I435"/>
  <c r="I433" s="1"/>
  <c r="I444" i="12"/>
  <c r="I443"/>
  <c r="I442"/>
  <c r="I441"/>
  <c r="I440"/>
  <c r="I439"/>
  <c r="I438"/>
  <c r="I437"/>
  <c r="I436"/>
  <c r="I435"/>
  <c r="I433" s="1"/>
  <c r="I444" i="13"/>
  <c r="I443"/>
  <c r="I442"/>
  <c r="I441"/>
  <c r="I440"/>
  <c r="I439"/>
  <c r="I438"/>
  <c r="I437"/>
  <c r="I436"/>
  <c r="I435"/>
  <c r="I433" s="1"/>
  <c r="I444" i="14"/>
  <c r="I443"/>
  <c r="I442"/>
  <c r="I441"/>
  <c r="I440"/>
  <c r="I439"/>
  <c r="I438"/>
  <c r="I437"/>
  <c r="I436"/>
  <c r="I435"/>
  <c r="I433" s="1"/>
  <c r="I444" i="15"/>
  <c r="I443"/>
  <c r="I442"/>
  <c r="I441"/>
  <c r="I440"/>
  <c r="I439"/>
  <c r="I438"/>
  <c r="I437"/>
  <c r="I436"/>
  <c r="I435"/>
  <c r="I433" s="1"/>
  <c r="I444" i="16"/>
  <c r="I443"/>
  <c r="I442"/>
  <c r="I441"/>
  <c r="I440"/>
  <c r="I439"/>
  <c r="I438"/>
  <c r="I437"/>
  <c r="I436"/>
  <c r="I435"/>
  <c r="I433" s="1"/>
  <c r="I444" i="1"/>
  <c r="I443"/>
  <c r="I442"/>
  <c r="I441"/>
  <c r="I440"/>
  <c r="I439"/>
  <c r="I438"/>
  <c r="I437"/>
  <c r="I436"/>
  <c r="I435"/>
  <c r="I433" s="1"/>
  <c r="I444" i="2"/>
  <c r="I443"/>
  <c r="I442"/>
  <c r="I441"/>
  <c r="I440"/>
  <c r="I439"/>
  <c r="I438"/>
  <c r="I437"/>
  <c r="I436"/>
  <c r="I435"/>
  <c r="I433" s="1"/>
  <c r="I444" i="3"/>
  <c r="I443"/>
  <c r="I442"/>
  <c r="I441"/>
  <c r="I440"/>
  <c r="I439"/>
  <c r="I438"/>
  <c r="I437"/>
  <c r="I436"/>
  <c r="I435"/>
  <c r="I433" s="1"/>
  <c r="I444" i="4"/>
  <c r="I443"/>
  <c r="I442"/>
  <c r="I441"/>
  <c r="I440"/>
  <c r="I439"/>
  <c r="I438"/>
  <c r="I437"/>
  <c r="I436"/>
  <c r="I435"/>
  <c r="I433" s="1"/>
  <c r="I444" i="5"/>
  <c r="I443"/>
  <c r="I442"/>
  <c r="I441"/>
  <c r="I440"/>
  <c r="I439"/>
  <c r="I438"/>
  <c r="I437"/>
  <c r="I436"/>
  <c r="I435"/>
  <c r="I433" s="1"/>
  <c r="I444" i="6"/>
  <c r="I443"/>
  <c r="I442"/>
  <c r="I441"/>
  <c r="I440"/>
  <c r="I439"/>
  <c r="I438"/>
  <c r="I437"/>
  <c r="I436"/>
  <c r="I435"/>
  <c r="I433" s="1"/>
  <c r="I444" i="7"/>
  <c r="I443"/>
  <c r="I442"/>
  <c r="I441"/>
  <c r="I440"/>
  <c r="I439"/>
  <c r="I438"/>
  <c r="I437"/>
  <c r="I436"/>
  <c r="I435"/>
  <c r="I433" s="1"/>
  <c r="I444" i="8"/>
  <c r="I443"/>
  <c r="I442"/>
  <c r="I441"/>
  <c r="I440"/>
  <c r="I439"/>
  <c r="I438"/>
  <c r="I437"/>
  <c r="I436"/>
  <c r="I435"/>
  <c r="I433" s="1"/>
  <c r="I444" i="17"/>
  <c r="I443"/>
  <c r="I442"/>
  <c r="I441"/>
  <c r="I440"/>
  <c r="I439"/>
  <c r="I438"/>
  <c r="I437"/>
  <c r="I436"/>
  <c r="I435"/>
  <c r="I433" s="1"/>
  <c r="I444" i="18"/>
  <c r="I443"/>
  <c r="I442"/>
  <c r="I441"/>
  <c r="I440"/>
  <c r="I439"/>
  <c r="I438"/>
  <c r="I437"/>
  <c r="I436"/>
  <c r="I435"/>
  <c r="I433" s="1"/>
  <c r="I444" i="19"/>
  <c r="I443"/>
  <c r="I442"/>
  <c r="I441"/>
  <c r="I440"/>
  <c r="I439"/>
  <c r="I438"/>
  <c r="I437"/>
  <c r="I436"/>
  <c r="I435"/>
  <c r="I433" s="1"/>
  <c r="I444" i="20"/>
  <c r="I443"/>
  <c r="I442"/>
  <c r="I441"/>
  <c r="I440"/>
  <c r="I439"/>
  <c r="I438"/>
  <c r="I437"/>
  <c r="I436"/>
  <c r="I435"/>
  <c r="I433" s="1"/>
  <c r="I444" i="21"/>
  <c r="I443"/>
  <c r="I442"/>
  <c r="I441"/>
  <c r="I440"/>
  <c r="I439"/>
  <c r="I438"/>
  <c r="I437"/>
  <c r="I436"/>
  <c r="I435"/>
  <c r="I433" s="1"/>
  <c r="I444" i="22"/>
  <c r="I443"/>
  <c r="I442"/>
  <c r="I441"/>
  <c r="I440"/>
  <c r="I439"/>
  <c r="I438"/>
  <c r="I437"/>
  <c r="I436"/>
  <c r="I435"/>
  <c r="I433" s="1"/>
  <c r="I444" i="23"/>
  <c r="I443"/>
  <c r="I442"/>
  <c r="I441"/>
  <c r="I440"/>
  <c r="I439"/>
  <c r="I438"/>
  <c r="I437"/>
  <c r="I436"/>
  <c r="I435"/>
  <c r="I433" s="1"/>
  <c r="I444" i="24"/>
  <c r="I443"/>
  <c r="I442"/>
  <c r="I441"/>
  <c r="I440"/>
  <c r="I439"/>
  <c r="I438"/>
  <c r="I437"/>
  <c r="I436"/>
  <c r="I435"/>
  <c r="I433" s="1"/>
  <c r="I444" i="26"/>
  <c r="I443"/>
  <c r="I442"/>
  <c r="I441"/>
  <c r="I440"/>
  <c r="I439"/>
  <c r="I438"/>
  <c r="I437"/>
  <c r="I436"/>
  <c r="I435"/>
  <c r="I433" s="1"/>
  <c r="I444" i="27"/>
  <c r="I443"/>
  <c r="I442"/>
  <c r="I441"/>
  <c r="I440"/>
  <c r="I439"/>
  <c r="I438"/>
  <c r="I437"/>
  <c r="I436"/>
  <c r="I435"/>
  <c r="I433" s="1"/>
  <c r="I444" i="28"/>
  <c r="I443"/>
  <c r="I442"/>
  <c r="I441"/>
  <c r="I440"/>
  <c r="I439"/>
  <c r="I438"/>
  <c r="I437"/>
  <c r="I436"/>
  <c r="I435"/>
  <c r="I433" s="1"/>
  <c r="I444" i="29"/>
  <c r="I443"/>
  <c r="I442"/>
  <c r="I441"/>
  <c r="I440"/>
  <c r="I439"/>
  <c r="I438"/>
  <c r="I437"/>
  <c r="I436"/>
  <c r="I435"/>
  <c r="I433" s="1"/>
  <c r="I444" i="30"/>
  <c r="I443"/>
  <c r="I442"/>
  <c r="I441"/>
  <c r="I440"/>
  <c r="I439"/>
  <c r="I438"/>
  <c r="I437"/>
  <c r="I436"/>
  <c r="I435"/>
  <c r="I433" s="1"/>
  <c r="I444" i="31"/>
  <c r="I443"/>
  <c r="I442"/>
  <c r="I441"/>
  <c r="I440"/>
  <c r="I439"/>
  <c r="I438"/>
  <c r="I437"/>
  <c r="I436"/>
  <c r="I435"/>
  <c r="I433" s="1"/>
  <c r="I444" i="32"/>
  <c r="I443"/>
  <c r="I442"/>
  <c r="I441"/>
  <c r="I440"/>
  <c r="I439"/>
  <c r="I438"/>
  <c r="I437"/>
  <c r="I436"/>
  <c r="I435"/>
  <c r="I433" s="1"/>
  <c r="I444" i="33"/>
  <c r="I443"/>
  <c r="I442"/>
  <c r="I441"/>
  <c r="I440"/>
  <c r="I439"/>
  <c r="I438"/>
  <c r="I437"/>
  <c r="I436"/>
  <c r="I435"/>
  <c r="I433" s="1"/>
  <c r="I444" i="34"/>
  <c r="I443"/>
  <c r="I442"/>
  <c r="I441"/>
  <c r="I440"/>
  <c r="I439"/>
  <c r="I438"/>
  <c r="I437"/>
  <c r="I436"/>
  <c r="I435"/>
  <c r="I433" s="1"/>
  <c r="I444" i="35"/>
  <c r="I443"/>
  <c r="I442"/>
  <c r="I441"/>
  <c r="I440"/>
  <c r="I439"/>
  <c r="I438"/>
  <c r="I437"/>
  <c r="I436"/>
  <c r="I435"/>
  <c r="I433" s="1"/>
  <c r="I444" i="37"/>
  <c r="I443"/>
  <c r="I442"/>
  <c r="I441"/>
  <c r="I440"/>
  <c r="I439"/>
  <c r="I438"/>
  <c r="I437"/>
  <c r="I436"/>
  <c r="I435"/>
  <c r="I433" s="1"/>
  <c r="I444" i="36"/>
  <c r="I443"/>
  <c r="I442"/>
  <c r="I441"/>
  <c r="I440"/>
  <c r="I439"/>
  <c r="I438"/>
  <c r="I437"/>
  <c r="I436"/>
  <c r="I435"/>
  <c r="I433" s="1"/>
  <c r="I444" i="38"/>
  <c r="I443"/>
  <c r="I442"/>
  <c r="I441"/>
  <c r="I440"/>
  <c r="I439"/>
  <c r="I438"/>
  <c r="I437"/>
  <c r="I436"/>
  <c r="I435"/>
  <c r="I433" s="1"/>
  <c r="I444" i="39"/>
  <c r="I443"/>
  <c r="I442"/>
  <c r="I441"/>
  <c r="I440"/>
  <c r="I439"/>
  <c r="I438"/>
  <c r="I437"/>
  <c r="I436"/>
  <c r="I435"/>
  <c r="I433" s="1"/>
  <c r="I444" i="40"/>
  <c r="I443"/>
  <c r="I442"/>
  <c r="I441"/>
  <c r="I440"/>
  <c r="I439"/>
  <c r="I438"/>
  <c r="I437"/>
  <c r="I436"/>
  <c r="I435"/>
  <c r="I433" s="1"/>
  <c r="I444" i="41"/>
  <c r="I443"/>
  <c r="I442"/>
  <c r="I441"/>
  <c r="I440"/>
  <c r="I439"/>
  <c r="I438"/>
  <c r="I437"/>
  <c r="I436"/>
  <c r="I435"/>
  <c r="I433" s="1"/>
  <c r="I444" i="42"/>
  <c r="I443"/>
  <c r="I442"/>
  <c r="I441"/>
  <c r="I440"/>
  <c r="I439"/>
  <c r="I438"/>
  <c r="I437"/>
  <c r="I436"/>
  <c r="I435"/>
  <c r="I433" s="1"/>
  <c r="I444" i="43"/>
  <c r="I443"/>
  <c r="I442"/>
  <c r="I441"/>
  <c r="I440"/>
  <c r="I439"/>
  <c r="I438"/>
  <c r="I437"/>
  <c r="I436"/>
  <c r="I435"/>
  <c r="I433" s="1"/>
  <c r="I444" i="44"/>
  <c r="I443"/>
  <c r="I442"/>
  <c r="I441"/>
  <c r="I440"/>
  <c r="I439"/>
  <c r="I438"/>
  <c r="I437"/>
  <c r="I436"/>
  <c r="I435"/>
  <c r="I433" s="1"/>
  <c r="I444" i="46"/>
  <c r="I443"/>
  <c r="I442"/>
  <c r="I441"/>
  <c r="I440"/>
  <c r="I439"/>
  <c r="I438"/>
  <c r="I437"/>
  <c r="I436"/>
  <c r="I435"/>
  <c r="I433" s="1"/>
  <c r="P444" i="48"/>
  <c r="P443"/>
  <c r="P442"/>
  <c r="P441"/>
  <c r="P440"/>
  <c r="P439"/>
  <c r="P438"/>
  <c r="P437"/>
  <c r="P436"/>
  <c r="P435"/>
  <c r="P434"/>
  <c r="I444" i="47"/>
  <c r="I443"/>
  <c r="I442"/>
  <c r="I441"/>
  <c r="I440"/>
  <c r="I439"/>
  <c r="I438"/>
  <c r="I437"/>
  <c r="I436"/>
  <c r="I435"/>
  <c r="I433" s="1"/>
  <c r="H445" i="9"/>
  <c r="G445"/>
  <c r="E445"/>
  <c r="H445" i="11"/>
  <c r="G445"/>
  <c r="E445"/>
  <c r="H445" i="12"/>
  <c r="G445"/>
  <c r="E445"/>
  <c r="H445" i="13"/>
  <c r="G445"/>
  <c r="E445"/>
  <c r="H445" i="14"/>
  <c r="G445"/>
  <c r="E445"/>
  <c r="H445" i="15"/>
  <c r="G445"/>
  <c r="E445"/>
  <c r="H445" i="16"/>
  <c r="G445"/>
  <c r="E445"/>
  <c r="H445" i="1"/>
  <c r="G445"/>
  <c r="E445"/>
  <c r="H445" i="2"/>
  <c r="G445"/>
  <c r="E445"/>
  <c r="H445" i="3"/>
  <c r="G445"/>
  <c r="E445"/>
  <c r="H445" i="4"/>
  <c r="G445"/>
  <c r="E445"/>
  <c r="H445" i="5"/>
  <c r="G445"/>
  <c r="E445"/>
  <c r="H445" i="6"/>
  <c r="G445"/>
  <c r="E445"/>
  <c r="H445" i="7"/>
  <c r="G445"/>
  <c r="E445"/>
  <c r="H445" i="8"/>
  <c r="G445"/>
  <c r="E445"/>
  <c r="H445" i="17"/>
  <c r="G445"/>
  <c r="E445"/>
  <c r="H445" i="18"/>
  <c r="G445"/>
  <c r="E445"/>
  <c r="H445" i="19"/>
  <c r="G445"/>
  <c r="E445"/>
  <c r="H445" i="20"/>
  <c r="G445"/>
  <c r="E445"/>
  <c r="H445" i="21"/>
  <c r="G445"/>
  <c r="E445"/>
  <c r="H445" i="22"/>
  <c r="G445"/>
  <c r="E445"/>
  <c r="H445" i="23"/>
  <c r="G445"/>
  <c r="E445"/>
  <c r="H445" i="24"/>
  <c r="G445"/>
  <c r="E445"/>
  <c r="H445" i="26"/>
  <c r="G445"/>
  <c r="E445"/>
  <c r="H445" i="27"/>
  <c r="G445"/>
  <c r="E445"/>
  <c r="H445" i="28"/>
  <c r="G445"/>
  <c r="E445"/>
  <c r="H445" i="29"/>
  <c r="G445"/>
  <c r="E445"/>
  <c r="H445" i="30"/>
  <c r="G445"/>
  <c r="E445"/>
  <c r="H445" i="31"/>
  <c r="G445"/>
  <c r="E445"/>
  <c r="H445" i="32"/>
  <c r="G445"/>
  <c r="E445"/>
  <c r="H445" i="33"/>
  <c r="G445"/>
  <c r="E445"/>
  <c r="H445" i="34"/>
  <c r="G445"/>
  <c r="E445"/>
  <c r="H445" i="35"/>
  <c r="G445"/>
  <c r="E445"/>
  <c r="H445" i="37"/>
  <c r="G445"/>
  <c r="E445"/>
  <c r="H445" i="36"/>
  <c r="G445"/>
  <c r="E445"/>
  <c r="H445" i="38"/>
  <c r="G445"/>
  <c r="E445"/>
  <c r="H445" i="39"/>
  <c r="G445"/>
  <c r="E445"/>
  <c r="H445" i="40"/>
  <c r="G445"/>
  <c r="E445"/>
  <c r="H445" i="41"/>
  <c r="G445"/>
  <c r="E445"/>
  <c r="H445" i="42"/>
  <c r="G445"/>
  <c r="E445"/>
  <c r="H445" i="43"/>
  <c r="G445"/>
  <c r="E445"/>
  <c r="H445" i="44"/>
  <c r="G445"/>
  <c r="E445"/>
  <c r="H445" i="46"/>
  <c r="G445"/>
  <c r="E445"/>
  <c r="H445" i="47"/>
  <c r="G445"/>
  <c r="E445"/>
  <c r="D445" i="9"/>
  <c r="D445" i="11"/>
  <c r="D445" i="12"/>
  <c r="D445" i="13"/>
  <c r="D445" i="14"/>
  <c r="D445" i="15"/>
  <c r="D445" i="16"/>
  <c r="D445" i="1"/>
  <c r="D445" i="2"/>
  <c r="D445" i="3"/>
  <c r="D445" i="4"/>
  <c r="D445" i="5"/>
  <c r="D445" i="6"/>
  <c r="D445" i="7"/>
  <c r="D445" i="8"/>
  <c r="D445" i="17"/>
  <c r="D445" i="18"/>
  <c r="D445" i="19"/>
  <c r="D445" i="20"/>
  <c r="D445" i="21"/>
  <c r="D445" i="22"/>
  <c r="D445" i="23"/>
  <c r="D445" i="24"/>
  <c r="D445" i="26"/>
  <c r="D445" i="27"/>
  <c r="D445" i="28"/>
  <c r="D445" i="29"/>
  <c r="D445" i="30"/>
  <c r="D445" i="31"/>
  <c r="D445" i="32"/>
  <c r="D445" i="33"/>
  <c r="D445" i="34"/>
  <c r="D445" i="35"/>
  <c r="D445" i="37"/>
  <c r="D445" i="36"/>
  <c r="D445" i="38"/>
  <c r="D445" i="39"/>
  <c r="D445" i="40"/>
  <c r="D445" i="41"/>
  <c r="D445" i="42"/>
  <c r="D445" i="43"/>
  <c r="D445" i="44"/>
  <c r="D445" i="46"/>
  <c r="D445" i="47"/>
  <c r="H421" i="9"/>
  <c r="G421"/>
  <c r="E421"/>
  <c r="H421" i="11"/>
  <c r="G421"/>
  <c r="E421"/>
  <c r="H421" i="12"/>
  <c r="G421"/>
  <c r="E421"/>
  <c r="H421" i="13"/>
  <c r="G421"/>
  <c r="E421"/>
  <c r="H421" i="14"/>
  <c r="G421"/>
  <c r="E421"/>
  <c r="H421" i="15"/>
  <c r="G421"/>
  <c r="E421"/>
  <c r="H421" i="16"/>
  <c r="G421"/>
  <c r="E421"/>
  <c r="H421" i="1"/>
  <c r="G421"/>
  <c r="E421"/>
  <c r="H421" i="2"/>
  <c r="G421"/>
  <c r="E421"/>
  <c r="H421" i="3"/>
  <c r="G421"/>
  <c r="E421"/>
  <c r="H421" i="4"/>
  <c r="G421"/>
  <c r="E421"/>
  <c r="H421" i="5"/>
  <c r="G421"/>
  <c r="E421"/>
  <c r="H421" i="6"/>
  <c r="G421"/>
  <c r="E421"/>
  <c r="H421" i="7"/>
  <c r="G421"/>
  <c r="E421"/>
  <c r="H421" i="8"/>
  <c r="G421"/>
  <c r="E421"/>
  <c r="H421" i="17"/>
  <c r="G421"/>
  <c r="E421"/>
  <c r="H421" i="18"/>
  <c r="G421"/>
  <c r="E421"/>
  <c r="H421" i="19"/>
  <c r="G421"/>
  <c r="E421"/>
  <c r="H421" i="20"/>
  <c r="G421"/>
  <c r="E421"/>
  <c r="H421" i="21"/>
  <c r="G421"/>
  <c r="E421"/>
  <c r="H421" i="22"/>
  <c r="G421"/>
  <c r="E421"/>
  <c r="H421" i="23"/>
  <c r="G421"/>
  <c r="E421"/>
  <c r="H421" i="24"/>
  <c r="G421"/>
  <c r="E421"/>
  <c r="H421" i="26"/>
  <c r="G421"/>
  <c r="E421"/>
  <c r="H421" i="27"/>
  <c r="G421"/>
  <c r="E421"/>
  <c r="H421" i="28"/>
  <c r="G421"/>
  <c r="E421"/>
  <c r="H421" i="29"/>
  <c r="G421"/>
  <c r="E421"/>
  <c r="H421" i="30"/>
  <c r="G421"/>
  <c r="E421"/>
  <c r="H421" i="31"/>
  <c r="G421"/>
  <c r="E421"/>
  <c r="H421" i="32"/>
  <c r="G421"/>
  <c r="E421"/>
  <c r="H421" i="33"/>
  <c r="G421"/>
  <c r="E421"/>
  <c r="H421" i="34"/>
  <c r="G421"/>
  <c r="E421"/>
  <c r="H421" i="35"/>
  <c r="G421"/>
  <c r="E421"/>
  <c r="H421" i="37"/>
  <c r="G421"/>
  <c r="E421"/>
  <c r="H421" i="36"/>
  <c r="G421"/>
  <c r="E421"/>
  <c r="H421" i="38"/>
  <c r="G421"/>
  <c r="E421"/>
  <c r="H421" i="39"/>
  <c r="G421"/>
  <c r="E421"/>
  <c r="H421" i="40"/>
  <c r="G421"/>
  <c r="E421"/>
  <c r="H421" i="41"/>
  <c r="G421"/>
  <c r="E421"/>
  <c r="H421" i="42"/>
  <c r="G421"/>
  <c r="E421"/>
  <c r="H421" i="43"/>
  <c r="G421"/>
  <c r="E421"/>
  <c r="H421" i="44"/>
  <c r="G421"/>
  <c r="E421"/>
  <c r="H421" i="46"/>
  <c r="G421"/>
  <c r="E421"/>
  <c r="H421" i="47"/>
  <c r="G421"/>
  <c r="E421"/>
  <c r="D421" i="9"/>
  <c r="D421" i="11"/>
  <c r="D421" i="12"/>
  <c r="D421" i="13"/>
  <c r="D421" i="14"/>
  <c r="D421" i="15"/>
  <c r="D421" i="16"/>
  <c r="D421" i="1"/>
  <c r="D421" i="2"/>
  <c r="D421" i="3"/>
  <c r="D421" i="4"/>
  <c r="D421" i="5"/>
  <c r="D421" i="6"/>
  <c r="D421" i="7"/>
  <c r="D421" i="8"/>
  <c r="D421" i="17"/>
  <c r="D421" i="18"/>
  <c r="D421" i="19"/>
  <c r="D421" i="20"/>
  <c r="D421" i="21"/>
  <c r="D421" i="22"/>
  <c r="D421" i="23"/>
  <c r="D421" i="24"/>
  <c r="D421" i="26"/>
  <c r="D421" i="27"/>
  <c r="D421" i="28"/>
  <c r="D421" i="29"/>
  <c r="D421" i="30"/>
  <c r="D421" i="31"/>
  <c r="D421" i="32"/>
  <c r="D421" i="33"/>
  <c r="D421" i="34"/>
  <c r="D421" i="35"/>
  <c r="D421" i="37"/>
  <c r="D421" i="36"/>
  <c r="D421" i="38"/>
  <c r="D421" i="39"/>
  <c r="D421" i="40"/>
  <c r="D421" i="41"/>
  <c r="D421" i="42"/>
  <c r="D421" i="43"/>
  <c r="D421" i="44"/>
  <c r="D421" i="46"/>
  <c r="D421" i="47"/>
  <c r="H405" i="9"/>
  <c r="G405"/>
  <c r="E405"/>
  <c r="H405" i="11"/>
  <c r="G405"/>
  <c r="E405"/>
  <c r="H405" i="12"/>
  <c r="G405"/>
  <c r="E405"/>
  <c r="H405" i="13"/>
  <c r="G405"/>
  <c r="E405"/>
  <c r="E382" s="1"/>
  <c r="H405" i="14"/>
  <c r="G405"/>
  <c r="E405"/>
  <c r="H405" i="15"/>
  <c r="G405"/>
  <c r="E405"/>
  <c r="H405" i="16"/>
  <c r="G405"/>
  <c r="E405"/>
  <c r="H405" i="1"/>
  <c r="G405"/>
  <c r="E405"/>
  <c r="H405" i="2"/>
  <c r="G405"/>
  <c r="E405"/>
  <c r="H405" i="3"/>
  <c r="G405"/>
  <c r="E405"/>
  <c r="H405" i="4"/>
  <c r="G405"/>
  <c r="E405"/>
  <c r="H405" i="5"/>
  <c r="G405"/>
  <c r="E405"/>
  <c r="E382" s="1"/>
  <c r="H405" i="6"/>
  <c r="G405"/>
  <c r="E405"/>
  <c r="H405" i="7"/>
  <c r="G405"/>
  <c r="E405"/>
  <c r="H405" i="8"/>
  <c r="G405"/>
  <c r="E405"/>
  <c r="H405" i="17"/>
  <c r="G405"/>
  <c r="E405"/>
  <c r="H405" i="18"/>
  <c r="G405"/>
  <c r="E405"/>
  <c r="H405" i="19"/>
  <c r="G405"/>
  <c r="E405"/>
  <c r="H405" i="20"/>
  <c r="G405"/>
  <c r="E405"/>
  <c r="H405" i="21"/>
  <c r="G405"/>
  <c r="E405"/>
  <c r="E382" s="1"/>
  <c r="H405" i="22"/>
  <c r="G405"/>
  <c r="E405"/>
  <c r="H405" i="23"/>
  <c r="G405"/>
  <c r="E405"/>
  <c r="H405" i="24"/>
  <c r="G405"/>
  <c r="E405"/>
  <c r="H405" i="26"/>
  <c r="G405"/>
  <c r="E405"/>
  <c r="H405" i="27"/>
  <c r="G405"/>
  <c r="E405"/>
  <c r="H405" i="28"/>
  <c r="G405"/>
  <c r="E405"/>
  <c r="H405" i="29"/>
  <c r="G405"/>
  <c r="E405"/>
  <c r="H405" i="30"/>
  <c r="G405"/>
  <c r="E405"/>
  <c r="E382" s="1"/>
  <c r="H405" i="31"/>
  <c r="G405"/>
  <c r="E405"/>
  <c r="H405" i="32"/>
  <c r="G405"/>
  <c r="E405"/>
  <c r="H405" i="33"/>
  <c r="G405"/>
  <c r="E405"/>
  <c r="H405" i="34"/>
  <c r="G405"/>
  <c r="E405"/>
  <c r="H405" i="35"/>
  <c r="G405"/>
  <c r="E405"/>
  <c r="H405" i="37"/>
  <c r="G405"/>
  <c r="E405"/>
  <c r="H405" i="36"/>
  <c r="G405"/>
  <c r="E405"/>
  <c r="H405" i="38"/>
  <c r="G405"/>
  <c r="E405"/>
  <c r="E382" s="1"/>
  <c r="H405" i="39"/>
  <c r="G405"/>
  <c r="E405"/>
  <c r="H405" i="40"/>
  <c r="G405"/>
  <c r="E405"/>
  <c r="H405" i="41"/>
  <c r="G405"/>
  <c r="E405"/>
  <c r="H405" i="42"/>
  <c r="G405"/>
  <c r="E405"/>
  <c r="H405" i="43"/>
  <c r="G405"/>
  <c r="E405"/>
  <c r="H405" i="44"/>
  <c r="G405"/>
  <c r="E405"/>
  <c r="H405" i="46"/>
  <c r="G405"/>
  <c r="E405"/>
  <c r="H405" i="47"/>
  <c r="G405"/>
  <c r="E405"/>
  <c r="D405" i="9"/>
  <c r="D405" i="11"/>
  <c r="D405" i="12"/>
  <c r="D405" i="13"/>
  <c r="D405" i="14"/>
  <c r="D405" i="15"/>
  <c r="D405" i="16"/>
  <c r="D405" i="1"/>
  <c r="D405" i="2"/>
  <c r="D405" i="3"/>
  <c r="D405" i="4"/>
  <c r="D405" i="5"/>
  <c r="D405" i="6"/>
  <c r="D405" i="7"/>
  <c r="D405" i="8"/>
  <c r="D405" i="17"/>
  <c r="D405" i="18"/>
  <c r="D405" i="19"/>
  <c r="D405" i="20"/>
  <c r="D405" i="21"/>
  <c r="D405" i="22"/>
  <c r="D405" i="23"/>
  <c r="D405" i="24"/>
  <c r="D405" i="26"/>
  <c r="D405" i="27"/>
  <c r="D405" i="28"/>
  <c r="D405" i="29"/>
  <c r="D405" i="30"/>
  <c r="D405" i="31"/>
  <c r="D405" i="32"/>
  <c r="D405" i="33"/>
  <c r="D405" i="34"/>
  <c r="D405" i="35"/>
  <c r="D405" i="37"/>
  <c r="D405" i="36"/>
  <c r="D405" i="38"/>
  <c r="D405" i="39"/>
  <c r="D405" i="40"/>
  <c r="D405" i="41"/>
  <c r="D405" i="42"/>
  <c r="D405" i="43"/>
  <c r="D405" i="44"/>
  <c r="D405" i="46"/>
  <c r="D405" i="47"/>
  <c r="H395" i="9"/>
  <c r="G395"/>
  <c r="E395"/>
  <c r="H395" i="11"/>
  <c r="G395"/>
  <c r="G382" s="1"/>
  <c r="E395"/>
  <c r="H395" i="12"/>
  <c r="G395"/>
  <c r="E395"/>
  <c r="H395" i="13"/>
  <c r="G395"/>
  <c r="E395"/>
  <c r="H395" i="14"/>
  <c r="G395"/>
  <c r="E395"/>
  <c r="H395" i="15"/>
  <c r="G395"/>
  <c r="G382" s="1"/>
  <c r="E395"/>
  <c r="H395" i="16"/>
  <c r="G395"/>
  <c r="E395"/>
  <c r="H395" i="1"/>
  <c r="G395"/>
  <c r="E395"/>
  <c r="H395" i="2"/>
  <c r="G395"/>
  <c r="E395"/>
  <c r="H395" i="3"/>
  <c r="G395"/>
  <c r="G382" s="1"/>
  <c r="E395"/>
  <c r="H395" i="4"/>
  <c r="G395"/>
  <c r="E395"/>
  <c r="H395" i="5"/>
  <c r="G395"/>
  <c r="E395"/>
  <c r="H395" i="6"/>
  <c r="G395"/>
  <c r="E395"/>
  <c r="H395" i="7"/>
  <c r="G395"/>
  <c r="G382" s="1"/>
  <c r="E395"/>
  <c r="H395" i="8"/>
  <c r="G395"/>
  <c r="E395"/>
  <c r="H395" i="17"/>
  <c r="G395"/>
  <c r="E395"/>
  <c r="H395" i="18"/>
  <c r="G395"/>
  <c r="E395"/>
  <c r="H395" i="19"/>
  <c r="G395"/>
  <c r="G382" s="1"/>
  <c r="E395"/>
  <c r="H395" i="20"/>
  <c r="G395"/>
  <c r="E395"/>
  <c r="H395" i="21"/>
  <c r="G395"/>
  <c r="E395"/>
  <c r="H395" i="22"/>
  <c r="G395"/>
  <c r="E395"/>
  <c r="H395" i="23"/>
  <c r="G395"/>
  <c r="G382" s="1"/>
  <c r="E395"/>
  <c r="H395" i="24"/>
  <c r="G395"/>
  <c r="E395"/>
  <c r="H395" i="26"/>
  <c r="G395"/>
  <c r="E395"/>
  <c r="H395" i="27"/>
  <c r="G395"/>
  <c r="E395"/>
  <c r="H395" i="28"/>
  <c r="G395"/>
  <c r="G382" s="1"/>
  <c r="E395"/>
  <c r="H395" i="29"/>
  <c r="G395"/>
  <c r="E395"/>
  <c r="H395" i="30"/>
  <c r="G395"/>
  <c r="E395"/>
  <c r="H395" i="31"/>
  <c r="G395"/>
  <c r="E395"/>
  <c r="H395" i="32"/>
  <c r="G395"/>
  <c r="G382" s="1"/>
  <c r="E395"/>
  <c r="H395" i="33"/>
  <c r="G395"/>
  <c r="E395"/>
  <c r="H395" i="34"/>
  <c r="G395"/>
  <c r="E395"/>
  <c r="H395" i="35"/>
  <c r="G395"/>
  <c r="E395"/>
  <c r="H395" i="37"/>
  <c r="G395"/>
  <c r="G382" s="1"/>
  <c r="E395"/>
  <c r="H395" i="36"/>
  <c r="G395"/>
  <c r="E395"/>
  <c r="H395" i="38"/>
  <c r="G395"/>
  <c r="E395"/>
  <c r="H395" i="39"/>
  <c r="G395"/>
  <c r="E395"/>
  <c r="H395" i="40"/>
  <c r="G395"/>
  <c r="G382" s="1"/>
  <c r="E395"/>
  <c r="H395" i="41"/>
  <c r="G395"/>
  <c r="E395"/>
  <c r="H395" i="42"/>
  <c r="G395"/>
  <c r="E395"/>
  <c r="H395" i="43"/>
  <c r="G395"/>
  <c r="E395"/>
  <c r="H395" i="44"/>
  <c r="G395"/>
  <c r="G382" s="1"/>
  <c r="E395"/>
  <c r="H395" i="46"/>
  <c r="G395"/>
  <c r="E395"/>
  <c r="H395" i="47"/>
  <c r="G395"/>
  <c r="E395"/>
  <c r="D395" i="9"/>
  <c r="D395" i="11"/>
  <c r="D395" i="12"/>
  <c r="D395" i="13"/>
  <c r="D395" i="14"/>
  <c r="D395" i="15"/>
  <c r="D395" i="16"/>
  <c r="D395" i="1"/>
  <c r="D395" i="2"/>
  <c r="D395" i="3"/>
  <c r="D395" i="4"/>
  <c r="D395" i="5"/>
  <c r="D395" i="6"/>
  <c r="D395" i="7"/>
  <c r="D395" i="8"/>
  <c r="D395" i="17"/>
  <c r="D395" i="18"/>
  <c r="D395" i="19"/>
  <c r="D395" i="20"/>
  <c r="D395" i="21"/>
  <c r="D395" i="22"/>
  <c r="D395" i="23"/>
  <c r="D395" i="24"/>
  <c r="D395" i="26"/>
  <c r="D395" i="27"/>
  <c r="D395" i="28"/>
  <c r="D395" i="29"/>
  <c r="D395" i="30"/>
  <c r="D395" i="31"/>
  <c r="D395" i="32"/>
  <c r="D395" i="33"/>
  <c r="D395" i="34"/>
  <c r="D395" i="35"/>
  <c r="D395" i="37"/>
  <c r="D395" i="36"/>
  <c r="D395" i="38"/>
  <c r="D395" i="39"/>
  <c r="D395" i="40"/>
  <c r="D395" i="41"/>
  <c r="D395" i="42"/>
  <c r="D395" i="43"/>
  <c r="D395" i="44"/>
  <c r="D395" i="46"/>
  <c r="D395" i="47"/>
  <c r="H383" i="9"/>
  <c r="H382" s="1"/>
  <c r="G383"/>
  <c r="E383"/>
  <c r="G382"/>
  <c r="E382"/>
  <c r="H383" i="11"/>
  <c r="H382" s="1"/>
  <c r="G383"/>
  <c r="E383"/>
  <c r="E382"/>
  <c r="H383" i="12"/>
  <c r="G383"/>
  <c r="E383"/>
  <c r="G382"/>
  <c r="E382"/>
  <c r="H383" i="13"/>
  <c r="H382" s="1"/>
  <c r="G383"/>
  <c r="E383"/>
  <c r="G382"/>
  <c r="H383" i="14"/>
  <c r="H382" s="1"/>
  <c r="G383"/>
  <c r="E383"/>
  <c r="G382"/>
  <c r="E382"/>
  <c r="H383" i="15"/>
  <c r="H382" s="1"/>
  <c r="G383"/>
  <c r="E383"/>
  <c r="E382"/>
  <c r="H383" i="16"/>
  <c r="G383"/>
  <c r="E383"/>
  <c r="G382"/>
  <c r="E382"/>
  <c r="H383" i="1"/>
  <c r="H382" s="1"/>
  <c r="G383"/>
  <c r="E383"/>
  <c r="G382"/>
  <c r="E382"/>
  <c r="H383" i="2"/>
  <c r="H382" s="1"/>
  <c r="G383"/>
  <c r="E383"/>
  <c r="G382"/>
  <c r="E382"/>
  <c r="H383" i="3"/>
  <c r="H382" s="1"/>
  <c r="G383"/>
  <c r="E383"/>
  <c r="E382"/>
  <c r="H383" i="4"/>
  <c r="G383"/>
  <c r="E383"/>
  <c r="G382"/>
  <c r="E382"/>
  <c r="H383" i="5"/>
  <c r="H382" s="1"/>
  <c r="G383"/>
  <c r="E383"/>
  <c r="G382"/>
  <c r="H383" i="6"/>
  <c r="H382" s="1"/>
  <c r="G383"/>
  <c r="E383"/>
  <c r="G382"/>
  <c r="E382"/>
  <c r="H383" i="7"/>
  <c r="H382" s="1"/>
  <c r="G383"/>
  <c r="E383"/>
  <c r="E382"/>
  <c r="H383" i="8"/>
  <c r="G383"/>
  <c r="E383"/>
  <c r="G382"/>
  <c r="E382"/>
  <c r="H383" i="17"/>
  <c r="H382" s="1"/>
  <c r="G383"/>
  <c r="E383"/>
  <c r="G382"/>
  <c r="E382"/>
  <c r="H383" i="18"/>
  <c r="H382" s="1"/>
  <c r="G383"/>
  <c r="E383"/>
  <c r="G382"/>
  <c r="E382"/>
  <c r="H383" i="19"/>
  <c r="H382" s="1"/>
  <c r="G383"/>
  <c r="E383"/>
  <c r="E382"/>
  <c r="H383" i="20"/>
  <c r="G383"/>
  <c r="E383"/>
  <c r="G382"/>
  <c r="E382"/>
  <c r="H383" i="21"/>
  <c r="H382" s="1"/>
  <c r="G383"/>
  <c r="E383"/>
  <c r="G382"/>
  <c r="H383" i="22"/>
  <c r="H382" s="1"/>
  <c r="G383"/>
  <c r="E383"/>
  <c r="G382"/>
  <c r="E382"/>
  <c r="H383" i="23"/>
  <c r="H382" s="1"/>
  <c r="G383"/>
  <c r="E383"/>
  <c r="E382"/>
  <c r="H383" i="24"/>
  <c r="G383"/>
  <c r="E383"/>
  <c r="G382"/>
  <c r="E382"/>
  <c r="H383" i="26"/>
  <c r="H382" s="1"/>
  <c r="G383"/>
  <c r="E383"/>
  <c r="G382"/>
  <c r="E382"/>
  <c r="H383" i="27"/>
  <c r="H382" s="1"/>
  <c r="G383"/>
  <c r="E383"/>
  <c r="G382"/>
  <c r="E382"/>
  <c r="H383" i="28"/>
  <c r="H382" s="1"/>
  <c r="G383"/>
  <c r="E383"/>
  <c r="E382"/>
  <c r="H383" i="29"/>
  <c r="G383"/>
  <c r="E383"/>
  <c r="G382"/>
  <c r="E382"/>
  <c r="H383" i="30"/>
  <c r="H382" s="1"/>
  <c r="G383"/>
  <c r="E383"/>
  <c r="G382"/>
  <c r="H383" i="31"/>
  <c r="H382" s="1"/>
  <c r="G383"/>
  <c r="E383"/>
  <c r="G382"/>
  <c r="E382"/>
  <c r="H383" i="32"/>
  <c r="H382" s="1"/>
  <c r="G383"/>
  <c r="E383"/>
  <c r="E382"/>
  <c r="H383" i="33"/>
  <c r="G383"/>
  <c r="E383"/>
  <c r="G382"/>
  <c r="E382"/>
  <c r="H383" i="34"/>
  <c r="H382" s="1"/>
  <c r="G383"/>
  <c r="E383"/>
  <c r="G382"/>
  <c r="E382"/>
  <c r="H383" i="35"/>
  <c r="H382" s="1"/>
  <c r="G383"/>
  <c r="E383"/>
  <c r="G382"/>
  <c r="E382"/>
  <c r="H383" i="37"/>
  <c r="H382" s="1"/>
  <c r="G383"/>
  <c r="E383"/>
  <c r="E382"/>
  <c r="H383" i="36"/>
  <c r="G383"/>
  <c r="E383"/>
  <c r="G382"/>
  <c r="E382"/>
  <c r="H383" i="38"/>
  <c r="H382" s="1"/>
  <c r="G383"/>
  <c r="E383"/>
  <c r="G382"/>
  <c r="H383" i="39"/>
  <c r="H382" s="1"/>
  <c r="G383"/>
  <c r="E383"/>
  <c r="G382"/>
  <c r="E382"/>
  <c r="H383" i="40"/>
  <c r="H382" s="1"/>
  <c r="G383"/>
  <c r="E383"/>
  <c r="E382"/>
  <c r="H383" i="41"/>
  <c r="G383"/>
  <c r="E383"/>
  <c r="G382"/>
  <c r="E382"/>
  <c r="H383" i="42"/>
  <c r="H382" s="1"/>
  <c r="G383"/>
  <c r="E383"/>
  <c r="G382"/>
  <c r="E382"/>
  <c r="H383" i="43"/>
  <c r="H382" s="1"/>
  <c r="G383"/>
  <c r="E383"/>
  <c r="G382"/>
  <c r="E382"/>
  <c r="H383" i="44"/>
  <c r="H382" s="1"/>
  <c r="G383"/>
  <c r="E383"/>
  <c r="E382"/>
  <c r="H383" i="46"/>
  <c r="G383"/>
  <c r="E383"/>
  <c r="G382"/>
  <c r="E382"/>
  <c r="H383" i="47"/>
  <c r="H382" s="1"/>
  <c r="G383"/>
  <c r="E383"/>
  <c r="G382"/>
  <c r="E382"/>
  <c r="D383" i="9"/>
  <c r="D383" i="11"/>
  <c r="D383" i="12"/>
  <c r="D383" i="13"/>
  <c r="D383" i="14"/>
  <c r="D383" i="15"/>
  <c r="D383" i="16"/>
  <c r="D383" i="1"/>
  <c r="D383" i="2"/>
  <c r="D383" i="3"/>
  <c r="D383" i="4"/>
  <c r="D383" i="5"/>
  <c r="D383" i="6"/>
  <c r="D383" i="7"/>
  <c r="D383" i="8"/>
  <c r="D383" i="17"/>
  <c r="D383" i="18"/>
  <c r="D383" i="19"/>
  <c r="D383" i="20"/>
  <c r="D383" i="21"/>
  <c r="D383" i="22"/>
  <c r="D383" i="23"/>
  <c r="D383" i="24"/>
  <c r="D383" i="26"/>
  <c r="D383" i="27"/>
  <c r="D383" i="28"/>
  <c r="D383" i="29"/>
  <c r="D383" i="30"/>
  <c r="D383" i="31"/>
  <c r="D383" i="32"/>
  <c r="D383" i="33"/>
  <c r="D383" i="34"/>
  <c r="D383" i="35"/>
  <c r="D383" i="37"/>
  <c r="D383" i="36"/>
  <c r="D383" i="38"/>
  <c r="D383" i="39"/>
  <c r="D382" s="1"/>
  <c r="D383" i="40"/>
  <c r="D383" i="41"/>
  <c r="D383" i="42"/>
  <c r="D383" i="43"/>
  <c r="D382" s="1"/>
  <c r="D383" i="44"/>
  <c r="D383" i="46"/>
  <c r="D383" i="47"/>
  <c r="D382" s="1"/>
  <c r="D382" i="11"/>
  <c r="D382" i="12"/>
  <c r="D382" i="15"/>
  <c r="D382" i="16"/>
  <c r="D382" i="3"/>
  <c r="D382" i="4"/>
  <c r="D382" i="7"/>
  <c r="D382" i="8"/>
  <c r="D382" i="19"/>
  <c r="D382" i="20"/>
  <c r="D382" i="23"/>
  <c r="D382" i="24"/>
  <c r="D382" i="28"/>
  <c r="D382" i="29"/>
  <c r="D382" i="32"/>
  <c r="D382" i="33"/>
  <c r="D382" i="37"/>
  <c r="D382" i="36"/>
  <c r="D382" i="40"/>
  <c r="D382" i="41"/>
  <c r="D382" i="44"/>
  <c r="D382" i="46"/>
  <c r="H367" i="9"/>
  <c r="G367"/>
  <c r="E367"/>
  <c r="H367" i="11"/>
  <c r="G367"/>
  <c r="G349" s="1"/>
  <c r="E367"/>
  <c r="H367" i="12"/>
  <c r="G367"/>
  <c r="E367"/>
  <c r="H367" i="13"/>
  <c r="G367"/>
  <c r="E367"/>
  <c r="H367" i="14"/>
  <c r="G367"/>
  <c r="E367"/>
  <c r="H367" i="15"/>
  <c r="G367"/>
  <c r="G349" s="1"/>
  <c r="E367"/>
  <c r="H367" i="16"/>
  <c r="G367"/>
  <c r="E367"/>
  <c r="H367" i="1"/>
  <c r="G367"/>
  <c r="E367"/>
  <c r="H367" i="2"/>
  <c r="G367"/>
  <c r="E367"/>
  <c r="H367" i="3"/>
  <c r="G367"/>
  <c r="G349" s="1"/>
  <c r="E367"/>
  <c r="H367" i="4"/>
  <c r="G367"/>
  <c r="E367"/>
  <c r="H367" i="5"/>
  <c r="G367"/>
  <c r="E367"/>
  <c r="H367" i="6"/>
  <c r="G367"/>
  <c r="E367"/>
  <c r="H367" i="7"/>
  <c r="G367"/>
  <c r="G349" s="1"/>
  <c r="E367"/>
  <c r="H367" i="8"/>
  <c r="G367"/>
  <c r="E367"/>
  <c r="H367" i="17"/>
  <c r="G367"/>
  <c r="E367"/>
  <c r="H367" i="18"/>
  <c r="G367"/>
  <c r="E367"/>
  <c r="H367" i="19"/>
  <c r="G367"/>
  <c r="G349" s="1"/>
  <c r="E367"/>
  <c r="H367" i="20"/>
  <c r="G367"/>
  <c r="E367"/>
  <c r="H367" i="21"/>
  <c r="G367"/>
  <c r="E367"/>
  <c r="H367" i="22"/>
  <c r="G367"/>
  <c r="E367"/>
  <c r="H367" i="23"/>
  <c r="G367"/>
  <c r="G349" s="1"/>
  <c r="E367"/>
  <c r="H367" i="24"/>
  <c r="G367"/>
  <c r="E367"/>
  <c r="H367" i="26"/>
  <c r="G367"/>
  <c r="E367"/>
  <c r="H367" i="27"/>
  <c r="G367"/>
  <c r="E367"/>
  <c r="H367" i="28"/>
  <c r="G367"/>
  <c r="G349" s="1"/>
  <c r="E367"/>
  <c r="H367" i="29"/>
  <c r="G367"/>
  <c r="E367"/>
  <c r="H367" i="30"/>
  <c r="G367"/>
  <c r="E367"/>
  <c r="H367" i="31"/>
  <c r="G367"/>
  <c r="E367"/>
  <c r="H367" i="32"/>
  <c r="G367"/>
  <c r="G349" s="1"/>
  <c r="E367"/>
  <c r="H367" i="33"/>
  <c r="G367"/>
  <c r="E367"/>
  <c r="H367" i="34"/>
  <c r="G367"/>
  <c r="E367"/>
  <c r="H367" i="35"/>
  <c r="G367"/>
  <c r="E367"/>
  <c r="H367" i="37"/>
  <c r="G367"/>
  <c r="G349" s="1"/>
  <c r="E367"/>
  <c r="H367" i="36"/>
  <c r="G367"/>
  <c r="E367"/>
  <c r="H367" i="38"/>
  <c r="G367"/>
  <c r="E367"/>
  <c r="H367" i="39"/>
  <c r="G367"/>
  <c r="E367"/>
  <c r="H367" i="40"/>
  <c r="G367"/>
  <c r="G349" s="1"/>
  <c r="E367"/>
  <c r="H367" i="41"/>
  <c r="G367"/>
  <c r="E367"/>
  <c r="H367" i="42"/>
  <c r="G367"/>
  <c r="E367"/>
  <c r="H367" i="43"/>
  <c r="G367"/>
  <c r="E367"/>
  <c r="H367" i="44"/>
  <c r="G367"/>
  <c r="G349" s="1"/>
  <c r="E367"/>
  <c r="H367" i="46"/>
  <c r="H349" s="1"/>
  <c r="G367"/>
  <c r="E367"/>
  <c r="H367" i="47"/>
  <c r="G367"/>
  <c r="E367"/>
  <c r="D367" i="9"/>
  <c r="D367" i="11"/>
  <c r="D367" i="12"/>
  <c r="D367" i="13"/>
  <c r="D367" i="14"/>
  <c r="D367" i="15"/>
  <c r="D367" i="16"/>
  <c r="D367" i="1"/>
  <c r="D367" i="2"/>
  <c r="D367" i="3"/>
  <c r="D367" i="4"/>
  <c r="D367" i="5"/>
  <c r="D367" i="6"/>
  <c r="D367" i="7"/>
  <c r="D367" i="8"/>
  <c r="D367" i="17"/>
  <c r="D367" i="18"/>
  <c r="D367" i="19"/>
  <c r="D367" i="20"/>
  <c r="D367" i="21"/>
  <c r="D367" i="22"/>
  <c r="D367" i="23"/>
  <c r="D367" i="24"/>
  <c r="D367" i="26"/>
  <c r="D367" i="27"/>
  <c r="D367" i="28"/>
  <c r="D367" i="29"/>
  <c r="D367" i="30"/>
  <c r="D367" i="31"/>
  <c r="D367" i="32"/>
  <c r="D367" i="33"/>
  <c r="D367" i="34"/>
  <c r="D367" i="35"/>
  <c r="D367" i="37"/>
  <c r="D367" i="36"/>
  <c r="D367" i="38"/>
  <c r="D367" i="39"/>
  <c r="D367" i="40"/>
  <c r="D367" i="41"/>
  <c r="D367" i="42"/>
  <c r="D367" i="43"/>
  <c r="D367" i="44"/>
  <c r="D367" i="46"/>
  <c r="D367" i="47"/>
  <c r="H350" i="9"/>
  <c r="H349" s="1"/>
  <c r="G350"/>
  <c r="E350"/>
  <c r="G349"/>
  <c r="E349"/>
  <c r="H350" i="11"/>
  <c r="H349" s="1"/>
  <c r="G350"/>
  <c r="E350"/>
  <c r="E349"/>
  <c r="H350" i="12"/>
  <c r="G350"/>
  <c r="E350"/>
  <c r="G349"/>
  <c r="E349"/>
  <c r="H350" i="13"/>
  <c r="H349" s="1"/>
  <c r="G350"/>
  <c r="E350"/>
  <c r="G349"/>
  <c r="E349"/>
  <c r="H350" i="14"/>
  <c r="H349" s="1"/>
  <c r="G350"/>
  <c r="E350"/>
  <c r="G349"/>
  <c r="E349"/>
  <c r="H350" i="15"/>
  <c r="H349" s="1"/>
  <c r="G350"/>
  <c r="E350"/>
  <c r="E349"/>
  <c r="H350" i="16"/>
  <c r="G350"/>
  <c r="E350"/>
  <c r="G349"/>
  <c r="E349"/>
  <c r="H350" i="1"/>
  <c r="H349" s="1"/>
  <c r="G350"/>
  <c r="E350"/>
  <c r="G349"/>
  <c r="E349"/>
  <c r="H350" i="2"/>
  <c r="H349" s="1"/>
  <c r="G350"/>
  <c r="E350"/>
  <c r="G349"/>
  <c r="E349"/>
  <c r="H350" i="3"/>
  <c r="H349" s="1"/>
  <c r="G350"/>
  <c r="E350"/>
  <c r="E349"/>
  <c r="H350" i="4"/>
  <c r="G350"/>
  <c r="E350"/>
  <c r="G349"/>
  <c r="E349"/>
  <c r="H350" i="5"/>
  <c r="H349" s="1"/>
  <c r="G350"/>
  <c r="E350"/>
  <c r="G349"/>
  <c r="E349"/>
  <c r="H350" i="6"/>
  <c r="H349" s="1"/>
  <c r="G350"/>
  <c r="E350"/>
  <c r="G349"/>
  <c r="E349"/>
  <c r="H350" i="7"/>
  <c r="H349" s="1"/>
  <c r="G350"/>
  <c r="E350"/>
  <c r="E349"/>
  <c r="H350" i="8"/>
  <c r="G350"/>
  <c r="E350"/>
  <c r="G349"/>
  <c r="E349"/>
  <c r="H350" i="17"/>
  <c r="H349" s="1"/>
  <c r="G350"/>
  <c r="E350"/>
  <c r="G349"/>
  <c r="E349"/>
  <c r="H350" i="18"/>
  <c r="H349" s="1"/>
  <c r="G350"/>
  <c r="E350"/>
  <c r="G349"/>
  <c r="E349"/>
  <c r="H350" i="19"/>
  <c r="H349" s="1"/>
  <c r="G350"/>
  <c r="E350"/>
  <c r="E349"/>
  <c r="H350" i="20"/>
  <c r="G350"/>
  <c r="E350"/>
  <c r="G349"/>
  <c r="E349"/>
  <c r="H350" i="21"/>
  <c r="H349" s="1"/>
  <c r="G350"/>
  <c r="E350"/>
  <c r="G349"/>
  <c r="E349"/>
  <c r="H350" i="22"/>
  <c r="H349" s="1"/>
  <c r="G350"/>
  <c r="E350"/>
  <c r="G349"/>
  <c r="E349"/>
  <c r="H350" i="23"/>
  <c r="H349" s="1"/>
  <c r="G350"/>
  <c r="E350"/>
  <c r="E349"/>
  <c r="H350" i="24"/>
  <c r="G350"/>
  <c r="E350"/>
  <c r="G349"/>
  <c r="E349"/>
  <c r="H350" i="26"/>
  <c r="H349" s="1"/>
  <c r="G350"/>
  <c r="E350"/>
  <c r="G349"/>
  <c r="E349"/>
  <c r="H350" i="27"/>
  <c r="H349" s="1"/>
  <c r="G350"/>
  <c r="E350"/>
  <c r="G349"/>
  <c r="E349"/>
  <c r="H350" i="28"/>
  <c r="H349" s="1"/>
  <c r="G350"/>
  <c r="E350"/>
  <c r="E349"/>
  <c r="H350" i="29"/>
  <c r="G350"/>
  <c r="E350"/>
  <c r="G349"/>
  <c r="E349"/>
  <c r="H350" i="30"/>
  <c r="H349" s="1"/>
  <c r="G350"/>
  <c r="E350"/>
  <c r="G349"/>
  <c r="E349"/>
  <c r="H350" i="31"/>
  <c r="H349" s="1"/>
  <c r="G350"/>
  <c r="E350"/>
  <c r="G349"/>
  <c r="E349"/>
  <c r="H350" i="32"/>
  <c r="H349" s="1"/>
  <c r="G350"/>
  <c r="E350"/>
  <c r="E349"/>
  <c r="H350" i="33"/>
  <c r="G350"/>
  <c r="E350"/>
  <c r="G349"/>
  <c r="E349"/>
  <c r="H350" i="34"/>
  <c r="H349" s="1"/>
  <c r="G350"/>
  <c r="E350"/>
  <c r="G349"/>
  <c r="E349"/>
  <c r="H350" i="35"/>
  <c r="H349" s="1"/>
  <c r="G350"/>
  <c r="E350"/>
  <c r="G349"/>
  <c r="E349"/>
  <c r="H350" i="37"/>
  <c r="H349" s="1"/>
  <c r="G350"/>
  <c r="E350"/>
  <c r="E349"/>
  <c r="H350" i="36"/>
  <c r="G350"/>
  <c r="E350"/>
  <c r="G349"/>
  <c r="E349"/>
  <c r="H350" i="38"/>
  <c r="H349" s="1"/>
  <c r="G350"/>
  <c r="E350"/>
  <c r="G349"/>
  <c r="E349"/>
  <c r="H350" i="39"/>
  <c r="H349" s="1"/>
  <c r="G350"/>
  <c r="E350"/>
  <c r="G349"/>
  <c r="E349"/>
  <c r="H350" i="40"/>
  <c r="H349" s="1"/>
  <c r="G350"/>
  <c r="E350"/>
  <c r="E349"/>
  <c r="H350" i="41"/>
  <c r="G350"/>
  <c r="E350"/>
  <c r="G349"/>
  <c r="E349"/>
  <c r="H350" i="42"/>
  <c r="H349" s="1"/>
  <c r="G350"/>
  <c r="E350"/>
  <c r="G349"/>
  <c r="E349"/>
  <c r="H350" i="43"/>
  <c r="H349" s="1"/>
  <c r="G350"/>
  <c r="E350"/>
  <c r="G349"/>
  <c r="E349"/>
  <c r="H350" i="44"/>
  <c r="H349" s="1"/>
  <c r="G350"/>
  <c r="E350"/>
  <c r="E349"/>
  <c r="H350" i="46"/>
  <c r="G350"/>
  <c r="E350"/>
  <c r="G349"/>
  <c r="E349"/>
  <c r="H350" i="47"/>
  <c r="G350"/>
  <c r="E350"/>
  <c r="H349"/>
  <c r="G349"/>
  <c r="E349"/>
  <c r="D350" i="9"/>
  <c r="D349" s="1"/>
  <c r="D350" i="11"/>
  <c r="D350" i="12"/>
  <c r="D350" i="13"/>
  <c r="D350" i="14"/>
  <c r="D349" s="1"/>
  <c r="D350" i="15"/>
  <c r="D350" i="16"/>
  <c r="D350" i="1"/>
  <c r="D350" i="2"/>
  <c r="D349" s="1"/>
  <c r="D350" i="3"/>
  <c r="D350" i="4"/>
  <c r="D350" i="5"/>
  <c r="D350" i="6"/>
  <c r="D349" s="1"/>
  <c r="D350" i="7"/>
  <c r="D350" i="8"/>
  <c r="D350" i="17"/>
  <c r="D350" i="18"/>
  <c r="D349" s="1"/>
  <c r="D350" i="19"/>
  <c r="D350" i="20"/>
  <c r="D350" i="21"/>
  <c r="D350" i="22"/>
  <c r="D349" s="1"/>
  <c r="D350" i="23"/>
  <c r="D350" i="24"/>
  <c r="D350" i="26"/>
  <c r="D350" i="27"/>
  <c r="D349" s="1"/>
  <c r="D350" i="28"/>
  <c r="D350" i="29"/>
  <c r="D350" i="30"/>
  <c r="D350" i="31"/>
  <c r="D349" s="1"/>
  <c r="D350" i="32"/>
  <c r="D350" i="33"/>
  <c r="D350" i="34"/>
  <c r="D350" i="35"/>
  <c r="D349" s="1"/>
  <c r="D350" i="37"/>
  <c r="D350" i="36"/>
  <c r="D350" i="38"/>
  <c r="D350" i="39"/>
  <c r="D349" s="1"/>
  <c r="D350" i="40"/>
  <c r="D350" i="41"/>
  <c r="D350" i="42"/>
  <c r="D350" i="43"/>
  <c r="D349" s="1"/>
  <c r="D350" i="44"/>
  <c r="D350" i="46"/>
  <c r="D350" i="47"/>
  <c r="D349" s="1"/>
  <c r="D349" i="11"/>
  <c r="D349" i="12"/>
  <c r="D349" i="15"/>
  <c r="D349" i="16"/>
  <c r="D349" i="3"/>
  <c r="D349" i="4"/>
  <c r="D349" i="7"/>
  <c r="D349" i="8"/>
  <c r="D349" i="19"/>
  <c r="D349" i="20"/>
  <c r="D349" i="23"/>
  <c r="D349" i="24"/>
  <c r="D349" i="28"/>
  <c r="D349" i="29"/>
  <c r="D349" i="32"/>
  <c r="D349" i="33"/>
  <c r="D349" i="37"/>
  <c r="D349" i="36"/>
  <c r="D349" i="40"/>
  <c r="D349" i="41"/>
  <c r="D349" i="44"/>
  <c r="D349" i="46"/>
  <c r="H343" i="9"/>
  <c r="G343"/>
  <c r="F343"/>
  <c r="E343"/>
  <c r="H343" i="11"/>
  <c r="G343"/>
  <c r="F343"/>
  <c r="E343"/>
  <c r="H343" i="12"/>
  <c r="G343"/>
  <c r="F343"/>
  <c r="E343"/>
  <c r="H343" i="13"/>
  <c r="G343"/>
  <c r="F343"/>
  <c r="E343"/>
  <c r="H343" i="14"/>
  <c r="G343"/>
  <c r="F343"/>
  <c r="E343"/>
  <c r="H343" i="15"/>
  <c r="G343"/>
  <c r="F343"/>
  <c r="E343"/>
  <c r="H343" i="16"/>
  <c r="G343"/>
  <c r="F343"/>
  <c r="E343"/>
  <c r="H343" i="1"/>
  <c r="G343"/>
  <c r="F343"/>
  <c r="E343"/>
  <c r="H343" i="2"/>
  <c r="G343"/>
  <c r="F343"/>
  <c r="E343"/>
  <c r="H343" i="3"/>
  <c r="G343"/>
  <c r="F343"/>
  <c r="E343"/>
  <c r="H343" i="4"/>
  <c r="G343"/>
  <c r="F343"/>
  <c r="E343"/>
  <c r="H343" i="5"/>
  <c r="G343"/>
  <c r="F343"/>
  <c r="E343"/>
  <c r="H343" i="6"/>
  <c r="G343"/>
  <c r="F343"/>
  <c r="E343"/>
  <c r="H343" i="7"/>
  <c r="G343"/>
  <c r="F343"/>
  <c r="E343"/>
  <c r="H343" i="8"/>
  <c r="G343"/>
  <c r="F343"/>
  <c r="E343"/>
  <c r="H343" i="17"/>
  <c r="G343"/>
  <c r="F343"/>
  <c r="E343"/>
  <c r="H343" i="18"/>
  <c r="G343"/>
  <c r="F343"/>
  <c r="E343"/>
  <c r="H343" i="19"/>
  <c r="G343"/>
  <c r="F343"/>
  <c r="E343"/>
  <c r="H343" i="20"/>
  <c r="G343"/>
  <c r="F343"/>
  <c r="E343"/>
  <c r="H343" i="21"/>
  <c r="G343"/>
  <c r="F343"/>
  <c r="E343"/>
  <c r="H343" i="22"/>
  <c r="G343"/>
  <c r="F343"/>
  <c r="E343"/>
  <c r="H343" i="23"/>
  <c r="G343"/>
  <c r="F343"/>
  <c r="E343"/>
  <c r="H343" i="24"/>
  <c r="G343"/>
  <c r="F343"/>
  <c r="E343"/>
  <c r="H343" i="26"/>
  <c r="G343"/>
  <c r="F343"/>
  <c r="E343"/>
  <c r="H343" i="27"/>
  <c r="G343"/>
  <c r="F343"/>
  <c r="E343"/>
  <c r="H343" i="28"/>
  <c r="G343"/>
  <c r="F343"/>
  <c r="E343"/>
  <c r="H343" i="29"/>
  <c r="G343"/>
  <c r="F343"/>
  <c r="E343"/>
  <c r="H343" i="30"/>
  <c r="G343"/>
  <c r="F343"/>
  <c r="E343"/>
  <c r="H343" i="31"/>
  <c r="G343"/>
  <c r="F343"/>
  <c r="E343"/>
  <c r="H343" i="32"/>
  <c r="G343"/>
  <c r="F343"/>
  <c r="E343"/>
  <c r="H343" i="33"/>
  <c r="G343"/>
  <c r="F343"/>
  <c r="E343"/>
  <c r="H343" i="34"/>
  <c r="G343"/>
  <c r="F343"/>
  <c r="E343"/>
  <c r="H343" i="35"/>
  <c r="G343"/>
  <c r="F343"/>
  <c r="E343"/>
  <c r="H343" i="37"/>
  <c r="G343"/>
  <c r="F343"/>
  <c r="E343"/>
  <c r="H343" i="36"/>
  <c r="G343"/>
  <c r="F343"/>
  <c r="E343"/>
  <c r="H343" i="38"/>
  <c r="G343"/>
  <c r="F343"/>
  <c r="E343"/>
  <c r="I343" i="39"/>
  <c r="H343"/>
  <c r="G343"/>
  <c r="F343"/>
  <c r="E343"/>
  <c r="H343" i="40"/>
  <c r="G343"/>
  <c r="F343"/>
  <c r="E343"/>
  <c r="H343" i="41"/>
  <c r="G343"/>
  <c r="F343"/>
  <c r="E343"/>
  <c r="H343" i="42"/>
  <c r="G343"/>
  <c r="F343"/>
  <c r="E343"/>
  <c r="H343" i="43"/>
  <c r="G343"/>
  <c r="F343"/>
  <c r="E343"/>
  <c r="H343" i="44"/>
  <c r="G343"/>
  <c r="F343"/>
  <c r="E343"/>
  <c r="H343" i="46"/>
  <c r="G343"/>
  <c r="F343"/>
  <c r="E343"/>
  <c r="H343" i="47"/>
  <c r="G343"/>
  <c r="F343"/>
  <c r="E343"/>
  <c r="D343" i="9"/>
  <c r="D343" i="11"/>
  <c r="D343" i="12"/>
  <c r="D343" i="13"/>
  <c r="D343" i="14"/>
  <c r="D343" i="15"/>
  <c r="D343" i="16"/>
  <c r="D343" i="1"/>
  <c r="D343" i="2"/>
  <c r="D343" i="3"/>
  <c r="D343" i="4"/>
  <c r="D343" i="5"/>
  <c r="D343" i="6"/>
  <c r="D343" i="7"/>
  <c r="D343" i="8"/>
  <c r="D343" i="17"/>
  <c r="D343" i="18"/>
  <c r="D343" i="19"/>
  <c r="D343" i="20"/>
  <c r="D343" i="21"/>
  <c r="D343" i="22"/>
  <c r="D343" i="23"/>
  <c r="D343" i="24"/>
  <c r="D343" i="26"/>
  <c r="D343" i="27"/>
  <c r="D343" i="28"/>
  <c r="D343" i="29"/>
  <c r="D343" i="30"/>
  <c r="D343" i="31"/>
  <c r="D343" i="32"/>
  <c r="D343" i="33"/>
  <c r="D343" i="34"/>
  <c r="D343" i="35"/>
  <c r="D343" i="37"/>
  <c r="D343" i="36"/>
  <c r="D343" i="38"/>
  <c r="D343" i="39"/>
  <c r="D343" i="40"/>
  <c r="D343" i="41"/>
  <c r="D343" i="42"/>
  <c r="D343" i="43"/>
  <c r="D343" i="44"/>
  <c r="D343" i="46"/>
  <c r="D343" i="47"/>
  <c r="H337" i="9"/>
  <c r="G337"/>
  <c r="F337"/>
  <c r="E337"/>
  <c r="H337" i="11"/>
  <c r="G337"/>
  <c r="F337"/>
  <c r="E337"/>
  <c r="H337" i="12"/>
  <c r="G337"/>
  <c r="F337"/>
  <c r="E337"/>
  <c r="H337" i="13"/>
  <c r="G337"/>
  <c r="F337"/>
  <c r="E337"/>
  <c r="H337" i="14"/>
  <c r="G337"/>
  <c r="F337"/>
  <c r="E337"/>
  <c r="H337" i="15"/>
  <c r="G337"/>
  <c r="F337"/>
  <c r="E337"/>
  <c r="H337" i="16"/>
  <c r="G337"/>
  <c r="F337"/>
  <c r="E337"/>
  <c r="H337" i="1"/>
  <c r="G337"/>
  <c r="F337"/>
  <c r="E337"/>
  <c r="H337" i="2"/>
  <c r="G337"/>
  <c r="F337"/>
  <c r="E337"/>
  <c r="H337" i="3"/>
  <c r="G337"/>
  <c r="F337"/>
  <c r="E337"/>
  <c r="H337" i="4"/>
  <c r="G337"/>
  <c r="F337"/>
  <c r="E337"/>
  <c r="H337" i="5"/>
  <c r="G337"/>
  <c r="F337"/>
  <c r="E337"/>
  <c r="H337" i="6"/>
  <c r="G337"/>
  <c r="F337"/>
  <c r="E337"/>
  <c r="H337" i="7"/>
  <c r="G337"/>
  <c r="F337"/>
  <c r="E337"/>
  <c r="H337" i="8"/>
  <c r="G337"/>
  <c r="F337"/>
  <c r="E337"/>
  <c r="H337" i="17"/>
  <c r="G337"/>
  <c r="F337"/>
  <c r="E337"/>
  <c r="H337" i="18"/>
  <c r="G337"/>
  <c r="F337"/>
  <c r="E337"/>
  <c r="H337" i="19"/>
  <c r="G337"/>
  <c r="F337"/>
  <c r="E337"/>
  <c r="H337" i="20"/>
  <c r="G337"/>
  <c r="F337"/>
  <c r="E337"/>
  <c r="H337" i="21"/>
  <c r="G337"/>
  <c r="F337"/>
  <c r="E337"/>
  <c r="H337" i="22"/>
  <c r="G337"/>
  <c r="F337"/>
  <c r="E337"/>
  <c r="H337" i="23"/>
  <c r="G337"/>
  <c r="F337"/>
  <c r="E337"/>
  <c r="H337" i="24"/>
  <c r="G337"/>
  <c r="F337"/>
  <c r="E337"/>
  <c r="H337" i="26"/>
  <c r="G337"/>
  <c r="F337"/>
  <c r="E337"/>
  <c r="H337" i="27"/>
  <c r="G337"/>
  <c r="F337"/>
  <c r="E337"/>
  <c r="H337" i="28"/>
  <c r="G337"/>
  <c r="F337"/>
  <c r="E337"/>
  <c r="H337" i="29"/>
  <c r="G337"/>
  <c r="F337"/>
  <c r="E337"/>
  <c r="H337" i="30"/>
  <c r="G337"/>
  <c r="F337"/>
  <c r="E337"/>
  <c r="H337" i="31"/>
  <c r="G337"/>
  <c r="F337"/>
  <c r="E337"/>
  <c r="H337" i="32"/>
  <c r="G337"/>
  <c r="F337"/>
  <c r="E337"/>
  <c r="H337" i="33"/>
  <c r="G337"/>
  <c r="F337"/>
  <c r="E337"/>
  <c r="H337" i="34"/>
  <c r="G337"/>
  <c r="F337"/>
  <c r="E337"/>
  <c r="H337" i="35"/>
  <c r="G337"/>
  <c r="F337"/>
  <c r="E337"/>
  <c r="H337" i="37"/>
  <c r="G337"/>
  <c r="F337"/>
  <c r="E337"/>
  <c r="H337" i="36"/>
  <c r="G337"/>
  <c r="F337"/>
  <c r="E337"/>
  <c r="H337" i="38"/>
  <c r="G337"/>
  <c r="F337"/>
  <c r="E337"/>
  <c r="I337" i="39"/>
  <c r="H337"/>
  <c r="G337"/>
  <c r="F337"/>
  <c r="E337"/>
  <c r="H337" i="40"/>
  <c r="G337"/>
  <c r="F337"/>
  <c r="E337"/>
  <c r="H337" i="41"/>
  <c r="G337"/>
  <c r="F337"/>
  <c r="E337"/>
  <c r="H337" i="42"/>
  <c r="G337"/>
  <c r="F337"/>
  <c r="E337"/>
  <c r="H337" i="43"/>
  <c r="G337"/>
  <c r="F337"/>
  <c r="E337"/>
  <c r="H337" i="44"/>
  <c r="G337"/>
  <c r="F337"/>
  <c r="E337"/>
  <c r="H337" i="46"/>
  <c r="G337"/>
  <c r="F337"/>
  <c r="E337"/>
  <c r="H337" i="47"/>
  <c r="G337"/>
  <c r="F337"/>
  <c r="E337"/>
  <c r="D337" i="9"/>
  <c r="D337" i="11"/>
  <c r="D337" i="12"/>
  <c r="D337" i="13"/>
  <c r="D337" i="14"/>
  <c r="D337" i="15"/>
  <c r="D337" i="16"/>
  <c r="D337" i="1"/>
  <c r="D337" i="2"/>
  <c r="D337" i="3"/>
  <c r="D337" i="4"/>
  <c r="D337" i="5"/>
  <c r="D337" i="6"/>
  <c r="D337" i="7"/>
  <c r="D337" i="8"/>
  <c r="D337" i="17"/>
  <c r="D337" i="18"/>
  <c r="D337" i="19"/>
  <c r="D337" i="20"/>
  <c r="D337" i="21"/>
  <c r="D337" i="22"/>
  <c r="D337" i="23"/>
  <c r="D337" i="24"/>
  <c r="D337" i="26"/>
  <c r="D337" i="27"/>
  <c r="D337" i="28"/>
  <c r="D337" i="29"/>
  <c r="D337" i="30"/>
  <c r="D337" i="31"/>
  <c r="D337" i="32"/>
  <c r="D337" i="33"/>
  <c r="D337" i="34"/>
  <c r="D337" i="35"/>
  <c r="D337" i="37"/>
  <c r="D337" i="36"/>
  <c r="D337" i="38"/>
  <c r="D337" i="39"/>
  <c r="D337" i="40"/>
  <c r="D337" i="41"/>
  <c r="D337" i="42"/>
  <c r="D337" i="43"/>
  <c r="D337" i="44"/>
  <c r="D337" i="46"/>
  <c r="D337" i="47"/>
  <c r="H333" i="9"/>
  <c r="G333"/>
  <c r="F333"/>
  <c r="E333"/>
  <c r="H333" i="11"/>
  <c r="G333"/>
  <c r="F333"/>
  <c r="E333"/>
  <c r="H333" i="12"/>
  <c r="G333"/>
  <c r="F333"/>
  <c r="E333"/>
  <c r="H333" i="13"/>
  <c r="G333"/>
  <c r="F333"/>
  <c r="E333"/>
  <c r="H333" i="14"/>
  <c r="G333"/>
  <c r="F333"/>
  <c r="E333"/>
  <c r="H333" i="15"/>
  <c r="G333"/>
  <c r="F333"/>
  <c r="E333"/>
  <c r="H333" i="16"/>
  <c r="G333"/>
  <c r="F333"/>
  <c r="E333"/>
  <c r="H333" i="1"/>
  <c r="G333"/>
  <c r="F333"/>
  <c r="E333"/>
  <c r="H333" i="2"/>
  <c r="G333"/>
  <c r="F333"/>
  <c r="E333"/>
  <c r="H333" i="3"/>
  <c r="G333"/>
  <c r="F333"/>
  <c r="E333"/>
  <c r="H333" i="4"/>
  <c r="G333"/>
  <c r="F333"/>
  <c r="E333"/>
  <c r="H333" i="5"/>
  <c r="G333"/>
  <c r="F333"/>
  <c r="E333"/>
  <c r="H333" i="6"/>
  <c r="G333"/>
  <c r="F333"/>
  <c r="E333"/>
  <c r="H333" i="7"/>
  <c r="G333"/>
  <c r="F333"/>
  <c r="E333"/>
  <c r="H333" i="8"/>
  <c r="G333"/>
  <c r="F333"/>
  <c r="E333"/>
  <c r="H333" i="17"/>
  <c r="G333"/>
  <c r="F333"/>
  <c r="E333"/>
  <c r="H333" i="18"/>
  <c r="G333"/>
  <c r="F333"/>
  <c r="E333"/>
  <c r="H333" i="19"/>
  <c r="G333"/>
  <c r="F333"/>
  <c r="E333"/>
  <c r="H333" i="20"/>
  <c r="G333"/>
  <c r="F333"/>
  <c r="E333"/>
  <c r="H333" i="21"/>
  <c r="G333"/>
  <c r="F333"/>
  <c r="E333"/>
  <c r="H333" i="22"/>
  <c r="G333"/>
  <c r="F333"/>
  <c r="E333"/>
  <c r="H333" i="23"/>
  <c r="G333"/>
  <c r="F333"/>
  <c r="E333"/>
  <c r="H333" i="24"/>
  <c r="G333"/>
  <c r="F333"/>
  <c r="E333"/>
  <c r="H333" i="26"/>
  <c r="G333"/>
  <c r="F333"/>
  <c r="E333"/>
  <c r="H333" i="27"/>
  <c r="G333"/>
  <c r="F333"/>
  <c r="E333"/>
  <c r="H333" i="28"/>
  <c r="G333"/>
  <c r="F333"/>
  <c r="E333"/>
  <c r="H333" i="29"/>
  <c r="G333"/>
  <c r="F333"/>
  <c r="E333"/>
  <c r="H333" i="30"/>
  <c r="G333"/>
  <c r="F333"/>
  <c r="E333"/>
  <c r="H333" i="31"/>
  <c r="G333"/>
  <c r="F333"/>
  <c r="E333"/>
  <c r="H333" i="32"/>
  <c r="G333"/>
  <c r="F333"/>
  <c r="E333"/>
  <c r="H333" i="33"/>
  <c r="G333"/>
  <c r="F333"/>
  <c r="E333"/>
  <c r="H333" i="34"/>
  <c r="G333"/>
  <c r="F333"/>
  <c r="E333"/>
  <c r="H333" i="35"/>
  <c r="G333"/>
  <c r="F333"/>
  <c r="E333"/>
  <c r="H333" i="37"/>
  <c r="G333"/>
  <c r="F333"/>
  <c r="E333"/>
  <c r="H333" i="36"/>
  <c r="G333"/>
  <c r="F333"/>
  <c r="E333"/>
  <c r="H333" i="38"/>
  <c r="G333"/>
  <c r="F333"/>
  <c r="E333"/>
  <c r="I333" i="39"/>
  <c r="H333"/>
  <c r="G333"/>
  <c r="F333"/>
  <c r="E333"/>
  <c r="H333" i="40"/>
  <c r="G333"/>
  <c r="F333"/>
  <c r="E333"/>
  <c r="H333" i="41"/>
  <c r="G333"/>
  <c r="F333"/>
  <c r="E333"/>
  <c r="H333" i="42"/>
  <c r="G333"/>
  <c r="F333"/>
  <c r="E333"/>
  <c r="H333" i="43"/>
  <c r="G333"/>
  <c r="F333"/>
  <c r="E333"/>
  <c r="H333" i="44"/>
  <c r="G333"/>
  <c r="F333"/>
  <c r="E333"/>
  <c r="H333" i="46"/>
  <c r="G333"/>
  <c r="F333"/>
  <c r="E333"/>
  <c r="H333" i="47"/>
  <c r="G333"/>
  <c r="F333"/>
  <c r="E333"/>
  <c r="D333" i="9"/>
  <c r="D333" i="11"/>
  <c r="D333" i="12"/>
  <c r="D333" i="13"/>
  <c r="D333" i="14"/>
  <c r="D333" i="15"/>
  <c r="D333" i="16"/>
  <c r="D333" i="1"/>
  <c r="D333" i="2"/>
  <c r="D333" i="3"/>
  <c r="D333" i="4"/>
  <c r="D333" i="5"/>
  <c r="D333" i="6"/>
  <c r="D333" i="7"/>
  <c r="D333" i="8"/>
  <c r="D333" i="17"/>
  <c r="D333" i="18"/>
  <c r="D333" i="19"/>
  <c r="D333" i="20"/>
  <c r="D333" i="21"/>
  <c r="D333" i="22"/>
  <c r="D333" i="23"/>
  <c r="D333" i="24"/>
  <c r="D333" i="26"/>
  <c r="D333" i="27"/>
  <c r="D333" i="28"/>
  <c r="D333" i="29"/>
  <c r="D333" i="30"/>
  <c r="D333" i="31"/>
  <c r="D333" i="32"/>
  <c r="D333" i="33"/>
  <c r="D333" i="34"/>
  <c r="D333" i="35"/>
  <c r="D333" i="37"/>
  <c r="D333" i="36"/>
  <c r="D333" i="38"/>
  <c r="D333" i="39"/>
  <c r="D333" i="40"/>
  <c r="D333" i="41"/>
  <c r="D333" i="42"/>
  <c r="D333" i="43"/>
  <c r="D333" i="44"/>
  <c r="D333" i="46"/>
  <c r="D333" i="47"/>
  <c r="H328" i="9"/>
  <c r="G328"/>
  <c r="F328"/>
  <c r="E328"/>
  <c r="H328" i="11"/>
  <c r="G328"/>
  <c r="F328"/>
  <c r="E328"/>
  <c r="H328" i="12"/>
  <c r="G328"/>
  <c r="F328"/>
  <c r="E328"/>
  <c r="H328" i="13"/>
  <c r="G328"/>
  <c r="F328"/>
  <c r="E328"/>
  <c r="H328" i="14"/>
  <c r="G328"/>
  <c r="F328"/>
  <c r="E328"/>
  <c r="H328" i="15"/>
  <c r="G328"/>
  <c r="F328"/>
  <c r="E328"/>
  <c r="H328" i="16"/>
  <c r="G328"/>
  <c r="F328"/>
  <c r="E328"/>
  <c r="H328" i="1"/>
  <c r="G328"/>
  <c r="F328"/>
  <c r="E328"/>
  <c r="H328" i="2"/>
  <c r="G328"/>
  <c r="F328"/>
  <c r="E328"/>
  <c r="H328" i="3"/>
  <c r="G328"/>
  <c r="F328"/>
  <c r="E328"/>
  <c r="H328" i="4"/>
  <c r="G328"/>
  <c r="F328"/>
  <c r="E328"/>
  <c r="H328" i="5"/>
  <c r="G328"/>
  <c r="F328"/>
  <c r="E328"/>
  <c r="H328" i="6"/>
  <c r="G328"/>
  <c r="F328"/>
  <c r="E328"/>
  <c r="H328" i="7"/>
  <c r="G328"/>
  <c r="F328"/>
  <c r="E328"/>
  <c r="H328" i="8"/>
  <c r="G328"/>
  <c r="F328"/>
  <c r="E328"/>
  <c r="H328" i="17"/>
  <c r="G328"/>
  <c r="F328"/>
  <c r="E328"/>
  <c r="H328" i="18"/>
  <c r="G328"/>
  <c r="F328"/>
  <c r="E328"/>
  <c r="H328" i="19"/>
  <c r="G328"/>
  <c r="F328"/>
  <c r="E328"/>
  <c r="H328" i="20"/>
  <c r="G328"/>
  <c r="F328"/>
  <c r="E328"/>
  <c r="H328" i="21"/>
  <c r="G328"/>
  <c r="F328"/>
  <c r="E328"/>
  <c r="H328" i="22"/>
  <c r="G328"/>
  <c r="F328"/>
  <c r="E328"/>
  <c r="H328" i="23"/>
  <c r="G328"/>
  <c r="F328"/>
  <c r="E328"/>
  <c r="H328" i="24"/>
  <c r="G328"/>
  <c r="F328"/>
  <c r="E328"/>
  <c r="H328" i="26"/>
  <c r="G328"/>
  <c r="F328"/>
  <c r="E328"/>
  <c r="H328" i="27"/>
  <c r="G328"/>
  <c r="F328"/>
  <c r="E328"/>
  <c r="H328" i="28"/>
  <c r="G328"/>
  <c r="F328"/>
  <c r="E328"/>
  <c r="H328" i="29"/>
  <c r="G328"/>
  <c r="F328"/>
  <c r="E328"/>
  <c r="H328" i="30"/>
  <c r="G328"/>
  <c r="F328"/>
  <c r="E328"/>
  <c r="H328" i="31"/>
  <c r="G328"/>
  <c r="F328"/>
  <c r="E328"/>
  <c r="H328" i="32"/>
  <c r="G328"/>
  <c r="F328"/>
  <c r="E328"/>
  <c r="H328" i="33"/>
  <c r="G328"/>
  <c r="F328"/>
  <c r="E328"/>
  <c r="H328" i="34"/>
  <c r="G328"/>
  <c r="F328"/>
  <c r="E328"/>
  <c r="H328" i="35"/>
  <c r="G328"/>
  <c r="F328"/>
  <c r="E328"/>
  <c r="H328" i="37"/>
  <c r="G328"/>
  <c r="F328"/>
  <c r="E328"/>
  <c r="H328" i="36"/>
  <c r="G328"/>
  <c r="F328"/>
  <c r="E328"/>
  <c r="H328" i="38"/>
  <c r="G328"/>
  <c r="F328"/>
  <c r="E328"/>
  <c r="I328" i="39"/>
  <c r="H328"/>
  <c r="G328"/>
  <c r="F328"/>
  <c r="E328"/>
  <c r="H328" i="40"/>
  <c r="G328"/>
  <c r="F328"/>
  <c r="E328"/>
  <c r="H328" i="41"/>
  <c r="G328"/>
  <c r="F328"/>
  <c r="E328"/>
  <c r="H328" i="42"/>
  <c r="G328"/>
  <c r="F328"/>
  <c r="E328"/>
  <c r="H328" i="43"/>
  <c r="G328"/>
  <c r="F328"/>
  <c r="E328"/>
  <c r="H328" i="44"/>
  <c r="G328"/>
  <c r="F328"/>
  <c r="E328"/>
  <c r="H328" i="46"/>
  <c r="G328"/>
  <c r="F328"/>
  <c r="E328"/>
  <c r="H328" i="47"/>
  <c r="G328"/>
  <c r="F328"/>
  <c r="E328"/>
  <c r="H323" i="9"/>
  <c r="G323"/>
  <c r="F323"/>
  <c r="E323"/>
  <c r="H323" i="11"/>
  <c r="G323"/>
  <c r="F323"/>
  <c r="E323"/>
  <c r="H323" i="12"/>
  <c r="G323"/>
  <c r="F323"/>
  <c r="E323"/>
  <c r="H323" i="13"/>
  <c r="G323"/>
  <c r="F323"/>
  <c r="E323"/>
  <c r="E317" s="1"/>
  <c r="H323" i="14"/>
  <c r="H317" s="1"/>
  <c r="G323"/>
  <c r="F323"/>
  <c r="E323"/>
  <c r="H323" i="15"/>
  <c r="G323"/>
  <c r="F323"/>
  <c r="E323"/>
  <c r="H323" i="16"/>
  <c r="G323"/>
  <c r="F323"/>
  <c r="E323"/>
  <c r="H323" i="1"/>
  <c r="G323"/>
  <c r="F323"/>
  <c r="E323"/>
  <c r="H323" i="2"/>
  <c r="H317" s="1"/>
  <c r="G323"/>
  <c r="F323"/>
  <c r="E323"/>
  <c r="H323" i="3"/>
  <c r="G323"/>
  <c r="F323"/>
  <c r="E323"/>
  <c r="E317" s="1"/>
  <c r="H323" i="4"/>
  <c r="G323"/>
  <c r="F323"/>
  <c r="E323"/>
  <c r="H323" i="5"/>
  <c r="G323"/>
  <c r="F323"/>
  <c r="E323"/>
  <c r="H323" i="6"/>
  <c r="G323"/>
  <c r="F323"/>
  <c r="E323"/>
  <c r="H323" i="7"/>
  <c r="G323"/>
  <c r="F323"/>
  <c r="E323"/>
  <c r="H323" i="8"/>
  <c r="G323"/>
  <c r="G317" s="1"/>
  <c r="F323"/>
  <c r="E323"/>
  <c r="H323" i="17"/>
  <c r="G323"/>
  <c r="F323"/>
  <c r="E323"/>
  <c r="H323" i="18"/>
  <c r="G323"/>
  <c r="G317" s="1"/>
  <c r="F323"/>
  <c r="E323"/>
  <c r="H323" i="19"/>
  <c r="G323"/>
  <c r="F323"/>
  <c r="E323"/>
  <c r="E317" s="1"/>
  <c r="H323" i="20"/>
  <c r="G323"/>
  <c r="G317" s="1"/>
  <c r="F323"/>
  <c r="E323"/>
  <c r="H323" i="21"/>
  <c r="G323"/>
  <c r="F323"/>
  <c r="E323"/>
  <c r="H323" i="22"/>
  <c r="G323"/>
  <c r="F323"/>
  <c r="E323"/>
  <c r="H323" i="23"/>
  <c r="G323"/>
  <c r="F323"/>
  <c r="E323"/>
  <c r="H323" i="24"/>
  <c r="G323"/>
  <c r="G317" s="1"/>
  <c r="F323"/>
  <c r="E323"/>
  <c r="H323" i="26"/>
  <c r="G323"/>
  <c r="F323"/>
  <c r="E323"/>
  <c r="H323" i="27"/>
  <c r="G323"/>
  <c r="G317" s="1"/>
  <c r="F323"/>
  <c r="E323"/>
  <c r="E317" s="1"/>
  <c r="H323" i="28"/>
  <c r="G323"/>
  <c r="F323"/>
  <c r="E323"/>
  <c r="H323" i="29"/>
  <c r="G323"/>
  <c r="G317" s="1"/>
  <c r="F323"/>
  <c r="E323"/>
  <c r="E317" s="1"/>
  <c r="H323" i="30"/>
  <c r="G323"/>
  <c r="G317" s="1"/>
  <c r="F323"/>
  <c r="E323"/>
  <c r="H323" i="31"/>
  <c r="G323"/>
  <c r="G317" s="1"/>
  <c r="F323"/>
  <c r="E323"/>
  <c r="E317" s="1"/>
  <c r="H323" i="32"/>
  <c r="G323"/>
  <c r="F323"/>
  <c r="E323"/>
  <c r="E317" s="1"/>
  <c r="H323" i="33"/>
  <c r="G323"/>
  <c r="G317" s="1"/>
  <c r="F323"/>
  <c r="E323"/>
  <c r="E317" s="1"/>
  <c r="H323" i="34"/>
  <c r="G323"/>
  <c r="F323"/>
  <c r="E323"/>
  <c r="H323" i="35"/>
  <c r="G323"/>
  <c r="F323"/>
  <c r="E323"/>
  <c r="E317" s="1"/>
  <c r="H323" i="37"/>
  <c r="G323"/>
  <c r="F323"/>
  <c r="E323"/>
  <c r="H323" i="36"/>
  <c r="G323"/>
  <c r="G317" s="1"/>
  <c r="F323"/>
  <c r="E323"/>
  <c r="H323" i="38"/>
  <c r="G323"/>
  <c r="F323"/>
  <c r="E323"/>
  <c r="I323" i="39"/>
  <c r="I317" s="1"/>
  <c r="H323"/>
  <c r="G323"/>
  <c r="F323"/>
  <c r="E323"/>
  <c r="E317" s="1"/>
  <c r="H323" i="40"/>
  <c r="G323"/>
  <c r="F323"/>
  <c r="E323"/>
  <c r="E317" s="1"/>
  <c r="H323" i="41"/>
  <c r="G323"/>
  <c r="F323"/>
  <c r="E323"/>
  <c r="H323" i="42"/>
  <c r="G323"/>
  <c r="F323"/>
  <c r="E323"/>
  <c r="H323" i="43"/>
  <c r="G323"/>
  <c r="F323"/>
  <c r="E323"/>
  <c r="E317" s="1"/>
  <c r="H323" i="44"/>
  <c r="G323"/>
  <c r="F323"/>
  <c r="E323"/>
  <c r="H323" i="46"/>
  <c r="G323"/>
  <c r="F323"/>
  <c r="E323"/>
  <c r="H323" i="47"/>
  <c r="G323"/>
  <c r="F323"/>
  <c r="E323"/>
  <c r="H318" i="9"/>
  <c r="G318"/>
  <c r="F318"/>
  <c r="E318"/>
  <c r="G317"/>
  <c r="H318" i="11"/>
  <c r="G318"/>
  <c r="F318"/>
  <c r="E318"/>
  <c r="H318" i="12"/>
  <c r="G318"/>
  <c r="F318"/>
  <c r="E318"/>
  <c r="H318" i="13"/>
  <c r="G318"/>
  <c r="F318"/>
  <c r="E318"/>
  <c r="H318" i="14"/>
  <c r="G318"/>
  <c r="F318"/>
  <c r="E318"/>
  <c r="H318" i="15"/>
  <c r="G318"/>
  <c r="F318"/>
  <c r="E318"/>
  <c r="E317"/>
  <c r="H318" i="16"/>
  <c r="G318"/>
  <c r="F318"/>
  <c r="E318"/>
  <c r="E317" s="1"/>
  <c r="H318" i="1"/>
  <c r="G318"/>
  <c r="F318"/>
  <c r="E318"/>
  <c r="H318" i="2"/>
  <c r="G318"/>
  <c r="F318"/>
  <c r="E318"/>
  <c r="H318" i="3"/>
  <c r="G318"/>
  <c r="F318"/>
  <c r="E318"/>
  <c r="H318" i="4"/>
  <c r="G318"/>
  <c r="F318"/>
  <c r="E318"/>
  <c r="H318" i="5"/>
  <c r="H317" s="1"/>
  <c r="G318"/>
  <c r="F318"/>
  <c r="E318"/>
  <c r="H318" i="6"/>
  <c r="G318"/>
  <c r="F318"/>
  <c r="E318"/>
  <c r="E317" s="1"/>
  <c r="H318" i="7"/>
  <c r="H317" s="1"/>
  <c r="G318"/>
  <c r="F318"/>
  <c r="E318"/>
  <c r="H318" i="8"/>
  <c r="G318"/>
  <c r="F318"/>
  <c r="E318"/>
  <c r="E317" s="1"/>
  <c r="H318" i="17"/>
  <c r="G318"/>
  <c r="F318"/>
  <c r="E318"/>
  <c r="H318" i="18"/>
  <c r="G318"/>
  <c r="F318"/>
  <c r="E318"/>
  <c r="H317"/>
  <c r="H318" i="19"/>
  <c r="G318"/>
  <c r="F318"/>
  <c r="E318"/>
  <c r="H318" i="20"/>
  <c r="G318"/>
  <c r="F318"/>
  <c r="E318"/>
  <c r="H318" i="21"/>
  <c r="G318"/>
  <c r="F318"/>
  <c r="E318"/>
  <c r="F317"/>
  <c r="H318" i="22"/>
  <c r="G318"/>
  <c r="F318"/>
  <c r="E318"/>
  <c r="H318" i="23"/>
  <c r="G318"/>
  <c r="F318"/>
  <c r="E318"/>
  <c r="H318" i="24"/>
  <c r="G318"/>
  <c r="F318"/>
  <c r="E318"/>
  <c r="H318" i="26"/>
  <c r="G318"/>
  <c r="F318"/>
  <c r="E318"/>
  <c r="H318" i="27"/>
  <c r="G318"/>
  <c r="F318"/>
  <c r="E318"/>
  <c r="H318" i="28"/>
  <c r="G318"/>
  <c r="F318"/>
  <c r="E318"/>
  <c r="E317"/>
  <c r="H318" i="29"/>
  <c r="G318"/>
  <c r="F318"/>
  <c r="E318"/>
  <c r="H318" i="30"/>
  <c r="H317" s="1"/>
  <c r="G318"/>
  <c r="F318"/>
  <c r="E318"/>
  <c r="H318" i="31"/>
  <c r="G318"/>
  <c r="F318"/>
  <c r="E318"/>
  <c r="H318" i="32"/>
  <c r="G318"/>
  <c r="F318"/>
  <c r="E318"/>
  <c r="H318" i="33"/>
  <c r="G318"/>
  <c r="F318"/>
  <c r="E318"/>
  <c r="H318" i="34"/>
  <c r="G318"/>
  <c r="F318"/>
  <c r="E318"/>
  <c r="H318" i="35"/>
  <c r="H317" s="1"/>
  <c r="G318"/>
  <c r="F318"/>
  <c r="E318"/>
  <c r="H318" i="37"/>
  <c r="H317" s="1"/>
  <c r="G318"/>
  <c r="F318"/>
  <c r="E318"/>
  <c r="E317"/>
  <c r="H318" i="36"/>
  <c r="G318"/>
  <c r="F318"/>
  <c r="E318"/>
  <c r="H318" i="38"/>
  <c r="G318"/>
  <c r="F318"/>
  <c r="E318"/>
  <c r="G317"/>
  <c r="I318" i="39"/>
  <c r="H318"/>
  <c r="G318"/>
  <c r="F318"/>
  <c r="E318"/>
  <c r="H318" i="40"/>
  <c r="G318"/>
  <c r="F318"/>
  <c r="E318"/>
  <c r="H318" i="41"/>
  <c r="G318"/>
  <c r="F318"/>
  <c r="E318"/>
  <c r="H318" i="42"/>
  <c r="G318"/>
  <c r="F318"/>
  <c r="E318"/>
  <c r="H318" i="43"/>
  <c r="G318"/>
  <c r="F318"/>
  <c r="E318"/>
  <c r="G317"/>
  <c r="H318" i="44"/>
  <c r="G318"/>
  <c r="F318"/>
  <c r="E318"/>
  <c r="E317"/>
  <c r="H318" i="46"/>
  <c r="G318"/>
  <c r="F318"/>
  <c r="E318"/>
  <c r="E317"/>
  <c r="H318" i="47"/>
  <c r="G318"/>
  <c r="F318"/>
  <c r="E318"/>
  <c r="E317"/>
  <c r="D318" i="9"/>
  <c r="D318" i="11"/>
  <c r="D318" i="12"/>
  <c r="D318" i="13"/>
  <c r="D318" i="14"/>
  <c r="D318" i="15"/>
  <c r="D318" i="16"/>
  <c r="D318" i="1"/>
  <c r="D318" i="2"/>
  <c r="D318" i="3"/>
  <c r="D318" i="4"/>
  <c r="D318" i="5"/>
  <c r="D318" i="6"/>
  <c r="D318" i="7"/>
  <c r="D318" i="8"/>
  <c r="D318" i="17"/>
  <c r="D318" i="18"/>
  <c r="D318" i="19"/>
  <c r="D318" i="20"/>
  <c r="D318" i="21"/>
  <c r="D318" i="22"/>
  <c r="D318" i="23"/>
  <c r="D318" i="24"/>
  <c r="D318" i="26"/>
  <c r="D318" i="27"/>
  <c r="D318" i="28"/>
  <c r="D318" i="29"/>
  <c r="D318" i="30"/>
  <c r="D318" i="31"/>
  <c r="D318" i="32"/>
  <c r="D318" i="33"/>
  <c r="D318" i="34"/>
  <c r="D318" i="35"/>
  <c r="D318" i="37"/>
  <c r="D318" i="36"/>
  <c r="D318" i="38"/>
  <c r="D318" i="39"/>
  <c r="D318" i="40"/>
  <c r="D318" i="41"/>
  <c r="D318" i="42"/>
  <c r="D318" i="43"/>
  <c r="D318" i="44"/>
  <c r="D318" i="46"/>
  <c r="D318" i="47"/>
  <c r="I312" i="9"/>
  <c r="H312"/>
  <c r="H311" s="1"/>
  <c r="G312"/>
  <c r="F312"/>
  <c r="F311" s="1"/>
  <c r="E312"/>
  <c r="I311"/>
  <c r="G311"/>
  <c r="E311"/>
  <c r="I312" i="11"/>
  <c r="H312"/>
  <c r="H311" s="1"/>
  <c r="G312"/>
  <c r="F312"/>
  <c r="F311" s="1"/>
  <c r="E312"/>
  <c r="I311"/>
  <c r="G311"/>
  <c r="E311"/>
  <c r="I312" i="12"/>
  <c r="H312"/>
  <c r="H311" s="1"/>
  <c r="G312"/>
  <c r="F312"/>
  <c r="F311" s="1"/>
  <c r="E312"/>
  <c r="I311"/>
  <c r="G311"/>
  <c r="E311"/>
  <c r="I312" i="13"/>
  <c r="H312"/>
  <c r="H311" s="1"/>
  <c r="G312"/>
  <c r="F312"/>
  <c r="F311" s="1"/>
  <c r="E312"/>
  <c r="I311"/>
  <c r="G311"/>
  <c r="E311"/>
  <c r="I312" i="14"/>
  <c r="H312"/>
  <c r="H311" s="1"/>
  <c r="G312"/>
  <c r="F312"/>
  <c r="F311" s="1"/>
  <c r="E312"/>
  <c r="I311"/>
  <c r="G311"/>
  <c r="E311"/>
  <c r="I312" i="15"/>
  <c r="H312"/>
  <c r="H311" s="1"/>
  <c r="G312"/>
  <c r="F312"/>
  <c r="F311" s="1"/>
  <c r="E312"/>
  <c r="I311"/>
  <c r="G311"/>
  <c r="E311"/>
  <c r="I312" i="16"/>
  <c r="H312"/>
  <c r="H311" s="1"/>
  <c r="G312"/>
  <c r="F312"/>
  <c r="F311" s="1"/>
  <c r="E312"/>
  <c r="I311"/>
  <c r="G311"/>
  <c r="E311"/>
  <c r="I312" i="1"/>
  <c r="H312"/>
  <c r="H311" s="1"/>
  <c r="G312"/>
  <c r="F312"/>
  <c r="F311" s="1"/>
  <c r="E312"/>
  <c r="I311"/>
  <c r="G311"/>
  <c r="E311"/>
  <c r="I312" i="2"/>
  <c r="H312"/>
  <c r="H311" s="1"/>
  <c r="G312"/>
  <c r="F312"/>
  <c r="F311" s="1"/>
  <c r="E312"/>
  <c r="I311"/>
  <c r="G311"/>
  <c r="E311"/>
  <c r="I312" i="3"/>
  <c r="H312"/>
  <c r="H311" s="1"/>
  <c r="G312"/>
  <c r="F312"/>
  <c r="F311" s="1"/>
  <c r="E312"/>
  <c r="I311"/>
  <c r="G311"/>
  <c r="E311"/>
  <c r="I312" i="4"/>
  <c r="H312"/>
  <c r="H311" s="1"/>
  <c r="G312"/>
  <c r="F312"/>
  <c r="F311" s="1"/>
  <c r="E312"/>
  <c r="I311"/>
  <c r="G311"/>
  <c r="E311"/>
  <c r="I312" i="5"/>
  <c r="H312"/>
  <c r="H311" s="1"/>
  <c r="G312"/>
  <c r="F312"/>
  <c r="F311" s="1"/>
  <c r="E312"/>
  <c r="I311"/>
  <c r="G311"/>
  <c r="E311"/>
  <c r="I312" i="6"/>
  <c r="H312"/>
  <c r="H311" s="1"/>
  <c r="G312"/>
  <c r="F312"/>
  <c r="F311" s="1"/>
  <c r="E312"/>
  <c r="I311"/>
  <c r="G311"/>
  <c r="E311"/>
  <c r="I312" i="7"/>
  <c r="H312"/>
  <c r="H311" s="1"/>
  <c r="G312"/>
  <c r="F312"/>
  <c r="F311" s="1"/>
  <c r="E312"/>
  <c r="I311"/>
  <c r="G311"/>
  <c r="E311"/>
  <c r="I312" i="8"/>
  <c r="H312"/>
  <c r="H311" s="1"/>
  <c r="G312"/>
  <c r="F312"/>
  <c r="F311" s="1"/>
  <c r="E312"/>
  <c r="I311"/>
  <c r="G311"/>
  <c r="E311"/>
  <c r="I312" i="17"/>
  <c r="H312"/>
  <c r="H311" s="1"/>
  <c r="G312"/>
  <c r="F312"/>
  <c r="F311" s="1"/>
  <c r="E312"/>
  <c r="I311"/>
  <c r="G311"/>
  <c r="E311"/>
  <c r="I312" i="18"/>
  <c r="H312"/>
  <c r="H311" s="1"/>
  <c r="G312"/>
  <c r="F312"/>
  <c r="F311" s="1"/>
  <c r="E312"/>
  <c r="I311"/>
  <c r="G311"/>
  <c r="E311"/>
  <c r="I312" i="19"/>
  <c r="H312"/>
  <c r="H311" s="1"/>
  <c r="G312"/>
  <c r="F312"/>
  <c r="F311" s="1"/>
  <c r="E312"/>
  <c r="I311"/>
  <c r="G311"/>
  <c r="E311"/>
  <c r="I312" i="20"/>
  <c r="H312"/>
  <c r="H311" s="1"/>
  <c r="G312"/>
  <c r="F312"/>
  <c r="F311" s="1"/>
  <c r="E312"/>
  <c r="I311"/>
  <c r="G311"/>
  <c r="E311"/>
  <c r="I312" i="21"/>
  <c r="H312"/>
  <c r="H311" s="1"/>
  <c r="G312"/>
  <c r="F312"/>
  <c r="F311" s="1"/>
  <c r="E312"/>
  <c r="I311"/>
  <c r="G311"/>
  <c r="E311"/>
  <c r="I312" i="22"/>
  <c r="H312"/>
  <c r="H311" s="1"/>
  <c r="G312"/>
  <c r="F312"/>
  <c r="F311" s="1"/>
  <c r="E312"/>
  <c r="I311"/>
  <c r="G311"/>
  <c r="E311"/>
  <c r="I312" i="23"/>
  <c r="H312"/>
  <c r="H311" s="1"/>
  <c r="G312"/>
  <c r="F312"/>
  <c r="F311" s="1"/>
  <c r="E312"/>
  <c r="I311"/>
  <c r="G311"/>
  <c r="E311"/>
  <c r="I312" i="24"/>
  <c r="H312"/>
  <c r="H311" s="1"/>
  <c r="G312"/>
  <c r="F312"/>
  <c r="F311" s="1"/>
  <c r="E312"/>
  <c r="I311"/>
  <c r="G311"/>
  <c r="E311"/>
  <c r="I312" i="26"/>
  <c r="H312"/>
  <c r="H311" s="1"/>
  <c r="G312"/>
  <c r="F312"/>
  <c r="F311" s="1"/>
  <c r="E312"/>
  <c r="I311"/>
  <c r="G311"/>
  <c r="E311"/>
  <c r="I312" i="27"/>
  <c r="H312"/>
  <c r="H311" s="1"/>
  <c r="G312"/>
  <c r="F312"/>
  <c r="F311" s="1"/>
  <c r="E312"/>
  <c r="I311"/>
  <c r="G311"/>
  <c r="E311"/>
  <c r="I312" i="28"/>
  <c r="H312"/>
  <c r="H311" s="1"/>
  <c r="G312"/>
  <c r="F312"/>
  <c r="F311" s="1"/>
  <c r="E312"/>
  <c r="I311"/>
  <c r="G311"/>
  <c r="E311"/>
  <c r="I312" i="29"/>
  <c r="H312"/>
  <c r="H311" s="1"/>
  <c r="G312"/>
  <c r="F312"/>
  <c r="F311" s="1"/>
  <c r="E312"/>
  <c r="I311"/>
  <c r="G311"/>
  <c r="E311"/>
  <c r="I312" i="30"/>
  <c r="H312"/>
  <c r="H311" s="1"/>
  <c r="G312"/>
  <c r="F312"/>
  <c r="F311" s="1"/>
  <c r="E312"/>
  <c r="I311"/>
  <c r="G311"/>
  <c r="E311"/>
  <c r="I312" i="31"/>
  <c r="H312"/>
  <c r="H311" s="1"/>
  <c r="G312"/>
  <c r="F312"/>
  <c r="F311" s="1"/>
  <c r="E312"/>
  <c r="I311"/>
  <c r="G311"/>
  <c r="E311"/>
  <c r="I312" i="32"/>
  <c r="H312"/>
  <c r="H311" s="1"/>
  <c r="G312"/>
  <c r="F312"/>
  <c r="F311" s="1"/>
  <c r="E312"/>
  <c r="I311"/>
  <c r="G311"/>
  <c r="E311"/>
  <c r="I312" i="33"/>
  <c r="H312"/>
  <c r="H311" s="1"/>
  <c r="G312"/>
  <c r="F312"/>
  <c r="F311" s="1"/>
  <c r="E312"/>
  <c r="I311"/>
  <c r="G311"/>
  <c r="E311"/>
  <c r="I312" i="34"/>
  <c r="H312"/>
  <c r="H311" s="1"/>
  <c r="G312"/>
  <c r="F312"/>
  <c r="F311" s="1"/>
  <c r="E312"/>
  <c r="I311"/>
  <c r="G311"/>
  <c r="E311"/>
  <c r="I312" i="35"/>
  <c r="H312"/>
  <c r="H311" s="1"/>
  <c r="G312"/>
  <c r="F312"/>
  <c r="F311" s="1"/>
  <c r="E312"/>
  <c r="I311"/>
  <c r="G311"/>
  <c r="E311"/>
  <c r="I312" i="37"/>
  <c r="H312"/>
  <c r="H311" s="1"/>
  <c r="G312"/>
  <c r="F312"/>
  <c r="F311" s="1"/>
  <c r="E312"/>
  <c r="I311"/>
  <c r="G311"/>
  <c r="E311"/>
  <c r="I312" i="36"/>
  <c r="H312"/>
  <c r="H311" s="1"/>
  <c r="G312"/>
  <c r="F312"/>
  <c r="F311" s="1"/>
  <c r="E312"/>
  <c r="I311"/>
  <c r="G311"/>
  <c r="E311"/>
  <c r="I312" i="38"/>
  <c r="H312"/>
  <c r="H311" s="1"/>
  <c r="G312"/>
  <c r="F312"/>
  <c r="F311" s="1"/>
  <c r="E312"/>
  <c r="I311"/>
  <c r="G311"/>
  <c r="E311"/>
  <c r="I312" i="39"/>
  <c r="H312"/>
  <c r="H311" s="1"/>
  <c r="G312"/>
  <c r="F312"/>
  <c r="F311" s="1"/>
  <c r="E312"/>
  <c r="I311"/>
  <c r="G311"/>
  <c r="E311"/>
  <c r="I312" i="40"/>
  <c r="H312"/>
  <c r="H311" s="1"/>
  <c r="G312"/>
  <c r="F312"/>
  <c r="F311" s="1"/>
  <c r="E312"/>
  <c r="I311"/>
  <c r="G311"/>
  <c r="E311"/>
  <c r="I312" i="41"/>
  <c r="H312"/>
  <c r="H311" s="1"/>
  <c r="G312"/>
  <c r="F312"/>
  <c r="F311" s="1"/>
  <c r="E312"/>
  <c r="I311"/>
  <c r="G311"/>
  <c r="E311"/>
  <c r="I312" i="42"/>
  <c r="H312"/>
  <c r="H311" s="1"/>
  <c r="G312"/>
  <c r="F312"/>
  <c r="F311" s="1"/>
  <c r="E312"/>
  <c r="I311"/>
  <c r="G311"/>
  <c r="E311"/>
  <c r="I312" i="43"/>
  <c r="H312"/>
  <c r="H311" s="1"/>
  <c r="G312"/>
  <c r="F312"/>
  <c r="F311" s="1"/>
  <c r="E312"/>
  <c r="I311"/>
  <c r="G311"/>
  <c r="E311"/>
  <c r="I312" i="44"/>
  <c r="H312"/>
  <c r="H311" s="1"/>
  <c r="G312"/>
  <c r="F312"/>
  <c r="F311" s="1"/>
  <c r="E312"/>
  <c r="I311"/>
  <c r="G311"/>
  <c r="E311"/>
  <c r="I312" i="46"/>
  <c r="H312"/>
  <c r="H311" s="1"/>
  <c r="G312"/>
  <c r="F312"/>
  <c r="F311" s="1"/>
  <c r="E312"/>
  <c r="I311"/>
  <c r="G311"/>
  <c r="E311"/>
  <c r="H312" i="48"/>
  <c r="G312"/>
  <c r="G914" s="1"/>
  <c r="F312"/>
  <c r="F914" s="1"/>
  <c r="H312" i="47"/>
  <c r="G312"/>
  <c r="E312"/>
  <c r="H311"/>
  <c r="G311"/>
  <c r="E311"/>
  <c r="D312" i="9"/>
  <c r="D311" s="1"/>
  <c r="D312" i="11"/>
  <c r="D312" i="12"/>
  <c r="D312" i="13"/>
  <c r="D311" s="1"/>
  <c r="D312" i="14"/>
  <c r="D311" s="1"/>
  <c r="D312" i="15"/>
  <c r="D312" i="16"/>
  <c r="D312" i="1"/>
  <c r="D311" s="1"/>
  <c r="D312" i="2"/>
  <c r="D311" s="1"/>
  <c r="D312" i="3"/>
  <c r="D312" i="4"/>
  <c r="D312" i="5"/>
  <c r="D311" s="1"/>
  <c r="D312" i="6"/>
  <c r="D311" s="1"/>
  <c r="D312" i="7"/>
  <c r="D312" i="8"/>
  <c r="D312" i="17"/>
  <c r="D311" s="1"/>
  <c r="D312" i="18"/>
  <c r="D311" s="1"/>
  <c r="D312" i="19"/>
  <c r="D312" i="20"/>
  <c r="D312" i="21"/>
  <c r="D311" s="1"/>
  <c r="D312" i="22"/>
  <c r="D311" s="1"/>
  <c r="D312" i="23"/>
  <c r="D312" i="24"/>
  <c r="D312" i="26"/>
  <c r="D311" s="1"/>
  <c r="D312" i="27"/>
  <c r="D311" s="1"/>
  <c r="D312" i="28"/>
  <c r="D312" i="29"/>
  <c r="D312" i="30"/>
  <c r="D311" s="1"/>
  <c r="D312" i="31"/>
  <c r="D311" s="1"/>
  <c r="D312" i="32"/>
  <c r="D312" i="33"/>
  <c r="D312" i="34"/>
  <c r="D311" s="1"/>
  <c r="D312" i="35"/>
  <c r="D311" s="1"/>
  <c r="D312" i="37"/>
  <c r="D312" i="36"/>
  <c r="D312" i="38"/>
  <c r="D311" s="1"/>
  <c r="D312" i="39"/>
  <c r="D311" s="1"/>
  <c r="D312" i="40"/>
  <c r="D312" i="41"/>
  <c r="D312" i="42"/>
  <c r="D311" s="1"/>
  <c r="D312" i="43"/>
  <c r="D311" s="1"/>
  <c r="D312" i="44"/>
  <c r="D312" i="46"/>
  <c r="D312" i="48"/>
  <c r="D312" i="47"/>
  <c r="D311" s="1"/>
  <c r="D311" i="11"/>
  <c r="D311" i="12"/>
  <c r="D311" i="15"/>
  <c r="D311" i="16"/>
  <c r="D311" i="3"/>
  <c r="D311" i="4"/>
  <c r="D311" i="7"/>
  <c r="D311" i="8"/>
  <c r="D311" i="19"/>
  <c r="D311" i="20"/>
  <c r="D311" i="23"/>
  <c r="D311" i="24"/>
  <c r="D311" i="28"/>
  <c r="D311" i="29"/>
  <c r="D311" i="32"/>
  <c r="D311" i="33"/>
  <c r="D311" i="37"/>
  <c r="D311" i="36"/>
  <c r="D311" i="40"/>
  <c r="D311" i="41"/>
  <c r="D311" i="44"/>
  <c r="D311" i="46"/>
  <c r="H308" i="9"/>
  <c r="G308"/>
  <c r="G305" s="1"/>
  <c r="E308"/>
  <c r="H308" i="11"/>
  <c r="G308"/>
  <c r="G305" s="1"/>
  <c r="E308"/>
  <c r="H308" i="12"/>
  <c r="G308"/>
  <c r="E308"/>
  <c r="H308" i="13"/>
  <c r="G308"/>
  <c r="E308"/>
  <c r="H308" i="14"/>
  <c r="G308"/>
  <c r="E308"/>
  <c r="H308" i="15"/>
  <c r="G308"/>
  <c r="G305" s="1"/>
  <c r="E308"/>
  <c r="H308" i="16"/>
  <c r="G308"/>
  <c r="E308"/>
  <c r="H308" i="1"/>
  <c r="G308"/>
  <c r="E308"/>
  <c r="H308" i="2"/>
  <c r="G308"/>
  <c r="E308"/>
  <c r="H308" i="3"/>
  <c r="G308"/>
  <c r="G305" s="1"/>
  <c r="E308"/>
  <c r="H308" i="4"/>
  <c r="G308"/>
  <c r="E308"/>
  <c r="H308" i="5"/>
  <c r="G308"/>
  <c r="E308"/>
  <c r="H308" i="6"/>
  <c r="G308"/>
  <c r="E308"/>
  <c r="H308" i="7"/>
  <c r="G308"/>
  <c r="G305" s="1"/>
  <c r="E308"/>
  <c r="H308" i="8"/>
  <c r="G308"/>
  <c r="E308"/>
  <c r="H308" i="17"/>
  <c r="G308"/>
  <c r="E308"/>
  <c r="H308" i="18"/>
  <c r="G308"/>
  <c r="E308"/>
  <c r="H308" i="19"/>
  <c r="G308"/>
  <c r="G305" s="1"/>
  <c r="E308"/>
  <c r="H308" i="20"/>
  <c r="G308"/>
  <c r="E308"/>
  <c r="H308" i="21"/>
  <c r="G308"/>
  <c r="E308"/>
  <c r="H308" i="22"/>
  <c r="G308"/>
  <c r="E308"/>
  <c r="H308" i="23"/>
  <c r="G308"/>
  <c r="G305" s="1"/>
  <c r="E308"/>
  <c r="H308" i="24"/>
  <c r="G308"/>
  <c r="E308"/>
  <c r="H308" i="26"/>
  <c r="G308"/>
  <c r="E308"/>
  <c r="H308" i="27"/>
  <c r="G308"/>
  <c r="E308"/>
  <c r="H308" i="28"/>
  <c r="G308"/>
  <c r="G305" s="1"/>
  <c r="E308"/>
  <c r="H308" i="29"/>
  <c r="G308"/>
  <c r="E308"/>
  <c r="H308" i="30"/>
  <c r="G308"/>
  <c r="E308"/>
  <c r="H308" i="31"/>
  <c r="G308"/>
  <c r="E308"/>
  <c r="H308" i="32"/>
  <c r="G308"/>
  <c r="G305" s="1"/>
  <c r="E308"/>
  <c r="H308" i="33"/>
  <c r="G308"/>
  <c r="E308"/>
  <c r="H308" i="34"/>
  <c r="G308"/>
  <c r="E308"/>
  <c r="H308" i="35"/>
  <c r="G308"/>
  <c r="E308"/>
  <c r="H308" i="37"/>
  <c r="G308"/>
  <c r="G305" s="1"/>
  <c r="E308"/>
  <c r="H308" i="36"/>
  <c r="G308"/>
  <c r="E308"/>
  <c r="H308" i="38"/>
  <c r="G308"/>
  <c r="E308"/>
  <c r="H308" i="39"/>
  <c r="G308"/>
  <c r="E308"/>
  <c r="H308" i="40"/>
  <c r="G308"/>
  <c r="G305" s="1"/>
  <c r="E308"/>
  <c r="H308" i="41"/>
  <c r="G308"/>
  <c r="E308"/>
  <c r="H308" i="42"/>
  <c r="G308"/>
  <c r="E308"/>
  <c r="H308" i="43"/>
  <c r="G308"/>
  <c r="E308"/>
  <c r="H308" i="44"/>
  <c r="G308"/>
  <c r="G305" s="1"/>
  <c r="E308"/>
  <c r="H308" i="46"/>
  <c r="G308"/>
  <c r="E308"/>
  <c r="H308" i="47"/>
  <c r="G308"/>
  <c r="E308"/>
  <c r="D308" i="9"/>
  <c r="D308" i="11"/>
  <c r="D308" i="12"/>
  <c r="D308" i="13"/>
  <c r="D308" i="14"/>
  <c r="D308" i="15"/>
  <c r="D308" i="16"/>
  <c r="D308" i="1"/>
  <c r="D308" i="2"/>
  <c r="D308" i="3"/>
  <c r="D308" i="4"/>
  <c r="D308" i="5"/>
  <c r="D308" i="6"/>
  <c r="D308" i="7"/>
  <c r="D308" i="8"/>
  <c r="D308" i="17"/>
  <c r="D308" i="18"/>
  <c r="D308" i="19"/>
  <c r="D308" i="20"/>
  <c r="D308" i="21"/>
  <c r="D308" i="22"/>
  <c r="D308" i="23"/>
  <c r="D308" i="24"/>
  <c r="D308" i="26"/>
  <c r="D308" i="27"/>
  <c r="D308" i="28"/>
  <c r="D308" i="29"/>
  <c r="D308" i="30"/>
  <c r="D308" i="31"/>
  <c r="D308" i="32"/>
  <c r="D308" i="33"/>
  <c r="D308" i="34"/>
  <c r="D308" i="35"/>
  <c r="D308" i="37"/>
  <c r="D308" i="36"/>
  <c r="D308" i="38"/>
  <c r="D308" i="39"/>
  <c r="D308" i="40"/>
  <c r="D308" i="41"/>
  <c r="D308" i="42"/>
  <c r="D308" i="43"/>
  <c r="D308" i="44"/>
  <c r="D308" i="46"/>
  <c r="D308" i="47"/>
  <c r="I306" i="9"/>
  <c r="H306"/>
  <c r="H305" s="1"/>
  <c r="G306"/>
  <c r="F306"/>
  <c r="E306"/>
  <c r="E305"/>
  <c r="I306" i="11"/>
  <c r="H306"/>
  <c r="G306"/>
  <c r="F306"/>
  <c r="E306"/>
  <c r="E305"/>
  <c r="I306" i="12"/>
  <c r="H306"/>
  <c r="G306"/>
  <c r="F306"/>
  <c r="E306"/>
  <c r="G305"/>
  <c r="E305"/>
  <c r="I306" i="13"/>
  <c r="H306"/>
  <c r="H305" s="1"/>
  <c r="G306"/>
  <c r="F306"/>
  <c r="E306"/>
  <c r="G305"/>
  <c r="E305"/>
  <c r="I306" i="14"/>
  <c r="H306"/>
  <c r="H305" s="1"/>
  <c r="G306"/>
  <c r="F306"/>
  <c r="E306"/>
  <c r="G305"/>
  <c r="E305"/>
  <c r="I306" i="15"/>
  <c r="H306"/>
  <c r="G306"/>
  <c r="F306"/>
  <c r="E306"/>
  <c r="E305"/>
  <c r="I306" i="16"/>
  <c r="H306"/>
  <c r="G306"/>
  <c r="F306"/>
  <c r="E306"/>
  <c r="G305"/>
  <c r="E305"/>
  <c r="I306" i="1"/>
  <c r="H306"/>
  <c r="H305" s="1"/>
  <c r="G306"/>
  <c r="F306"/>
  <c r="E306"/>
  <c r="G305"/>
  <c r="E305"/>
  <c r="I306" i="2"/>
  <c r="H306"/>
  <c r="H305" s="1"/>
  <c r="G306"/>
  <c r="F306"/>
  <c r="E306"/>
  <c r="G305"/>
  <c r="E305"/>
  <c r="I306" i="3"/>
  <c r="H306"/>
  <c r="G306"/>
  <c r="F306"/>
  <c r="E306"/>
  <c r="E305"/>
  <c r="I306" i="4"/>
  <c r="H306"/>
  <c r="G306"/>
  <c r="F306"/>
  <c r="E306"/>
  <c r="G305"/>
  <c r="E305"/>
  <c r="I306" i="5"/>
  <c r="H306"/>
  <c r="H305" s="1"/>
  <c r="G306"/>
  <c r="F306"/>
  <c r="E306"/>
  <c r="G305"/>
  <c r="E305"/>
  <c r="I306" i="6"/>
  <c r="H306"/>
  <c r="H305" s="1"/>
  <c r="G306"/>
  <c r="F306"/>
  <c r="E306"/>
  <c r="G305"/>
  <c r="E305"/>
  <c r="I306" i="7"/>
  <c r="H306"/>
  <c r="G306"/>
  <c r="F306"/>
  <c r="E306"/>
  <c r="E305"/>
  <c r="I306" i="8"/>
  <c r="H306"/>
  <c r="G306"/>
  <c r="F306"/>
  <c r="E306"/>
  <c r="G305"/>
  <c r="E305"/>
  <c r="I306" i="17"/>
  <c r="H306"/>
  <c r="H305" s="1"/>
  <c r="G306"/>
  <c r="F306"/>
  <c r="E306"/>
  <c r="G305"/>
  <c r="E305"/>
  <c r="I306" i="18"/>
  <c r="H306"/>
  <c r="H305" s="1"/>
  <c r="G306"/>
  <c r="F306"/>
  <c r="E306"/>
  <c r="G305"/>
  <c r="E305"/>
  <c r="I306" i="19"/>
  <c r="H306"/>
  <c r="G306"/>
  <c r="F306"/>
  <c r="E306"/>
  <c r="E305"/>
  <c r="I306" i="20"/>
  <c r="H306"/>
  <c r="G306"/>
  <c r="F306"/>
  <c r="E306"/>
  <c r="G305"/>
  <c r="E305"/>
  <c r="I306" i="21"/>
  <c r="H306"/>
  <c r="H305" s="1"/>
  <c r="G306"/>
  <c r="F306"/>
  <c r="E306"/>
  <c r="G305"/>
  <c r="E305"/>
  <c r="I306" i="22"/>
  <c r="H306"/>
  <c r="H305" s="1"/>
  <c r="G306"/>
  <c r="F306"/>
  <c r="E306"/>
  <c r="G305"/>
  <c r="E305"/>
  <c r="I306" i="23"/>
  <c r="H306"/>
  <c r="G306"/>
  <c r="F306"/>
  <c r="E306"/>
  <c r="E305"/>
  <c r="I306" i="24"/>
  <c r="H306"/>
  <c r="G306"/>
  <c r="F306"/>
  <c r="E306"/>
  <c r="G305"/>
  <c r="E305"/>
  <c r="I306" i="26"/>
  <c r="H306"/>
  <c r="H305" s="1"/>
  <c r="G306"/>
  <c r="F306"/>
  <c r="E306"/>
  <c r="G305"/>
  <c r="E305"/>
  <c r="I306" i="27"/>
  <c r="H306"/>
  <c r="H305" s="1"/>
  <c r="G306"/>
  <c r="F306"/>
  <c r="E306"/>
  <c r="G305"/>
  <c r="E305"/>
  <c r="I306" i="28"/>
  <c r="H306"/>
  <c r="G306"/>
  <c r="F306"/>
  <c r="E306"/>
  <c r="E305"/>
  <c r="I306" i="29"/>
  <c r="H306"/>
  <c r="G306"/>
  <c r="F306"/>
  <c r="E306"/>
  <c r="G305"/>
  <c r="E305"/>
  <c r="I306" i="30"/>
  <c r="H306"/>
  <c r="H305" s="1"/>
  <c r="G306"/>
  <c r="F306"/>
  <c r="E306"/>
  <c r="G305"/>
  <c r="E305"/>
  <c r="I306" i="31"/>
  <c r="H306"/>
  <c r="H305" s="1"/>
  <c r="G306"/>
  <c r="F306"/>
  <c r="E306"/>
  <c r="G305"/>
  <c r="E305"/>
  <c r="I306" i="32"/>
  <c r="H306"/>
  <c r="G306"/>
  <c r="F306"/>
  <c r="E306"/>
  <c r="E305"/>
  <c r="I306" i="33"/>
  <c r="H306"/>
  <c r="G306"/>
  <c r="F306"/>
  <c r="E306"/>
  <c r="G305"/>
  <c r="E305"/>
  <c r="I306" i="34"/>
  <c r="H306"/>
  <c r="H305" s="1"/>
  <c r="G306"/>
  <c r="F306"/>
  <c r="E306"/>
  <c r="G305"/>
  <c r="E305"/>
  <c r="I306" i="35"/>
  <c r="H306"/>
  <c r="H305" s="1"/>
  <c r="G306"/>
  <c r="F306"/>
  <c r="E306"/>
  <c r="G305"/>
  <c r="E305"/>
  <c r="I306" i="37"/>
  <c r="H306"/>
  <c r="G306"/>
  <c r="F306"/>
  <c r="E306"/>
  <c r="E305"/>
  <c r="I306" i="36"/>
  <c r="H306"/>
  <c r="G306"/>
  <c r="F306"/>
  <c r="E306"/>
  <c r="G305"/>
  <c r="E305"/>
  <c r="I306" i="38"/>
  <c r="H306"/>
  <c r="H305" s="1"/>
  <c r="G306"/>
  <c r="F306"/>
  <c r="E306"/>
  <c r="G305"/>
  <c r="E305"/>
  <c r="I306" i="39"/>
  <c r="H306"/>
  <c r="H305" s="1"/>
  <c r="G306"/>
  <c r="F306"/>
  <c r="E306"/>
  <c r="G305"/>
  <c r="E305"/>
  <c r="I306" i="40"/>
  <c r="H306"/>
  <c r="G306"/>
  <c r="F306"/>
  <c r="E306"/>
  <c r="E305"/>
  <c r="I306" i="41"/>
  <c r="H306"/>
  <c r="G306"/>
  <c r="F306"/>
  <c r="E306"/>
  <c r="G305"/>
  <c r="E305"/>
  <c r="I306" i="42"/>
  <c r="H306"/>
  <c r="H305" s="1"/>
  <c r="G306"/>
  <c r="F306"/>
  <c r="E306"/>
  <c r="G305"/>
  <c r="E305"/>
  <c r="I306" i="43"/>
  <c r="H306"/>
  <c r="H305" s="1"/>
  <c r="G306"/>
  <c r="F306"/>
  <c r="E306"/>
  <c r="G305"/>
  <c r="E305"/>
  <c r="I306" i="44"/>
  <c r="H306"/>
  <c r="G306"/>
  <c r="F306"/>
  <c r="E306"/>
  <c r="E305"/>
  <c r="I306" i="46"/>
  <c r="H306"/>
  <c r="G306"/>
  <c r="F306"/>
  <c r="E306"/>
  <c r="G305"/>
  <c r="E305"/>
  <c r="I306" i="47"/>
  <c r="H306"/>
  <c r="H305" s="1"/>
  <c r="G306"/>
  <c r="F306"/>
  <c r="E306"/>
  <c r="G305"/>
  <c r="E305"/>
  <c r="D306" i="9"/>
  <c r="D306" i="11"/>
  <c r="D306" i="12"/>
  <c r="D306" i="13"/>
  <c r="D306" i="14"/>
  <c r="D306" i="15"/>
  <c r="D306" i="16"/>
  <c r="D306" i="1"/>
  <c r="D306" i="2"/>
  <c r="D306" i="3"/>
  <c r="D306" i="4"/>
  <c r="D306" i="5"/>
  <c r="D306" i="6"/>
  <c r="D306" i="7"/>
  <c r="D306" i="8"/>
  <c r="D306" i="17"/>
  <c r="D306" i="18"/>
  <c r="D306" i="19"/>
  <c r="D306" i="20"/>
  <c r="D306" i="21"/>
  <c r="D306" i="22"/>
  <c r="D306" i="23"/>
  <c r="D306" i="24"/>
  <c r="D306" i="26"/>
  <c r="D306" i="27"/>
  <c r="D306" i="28"/>
  <c r="D306" i="29"/>
  <c r="D306" i="30"/>
  <c r="D306" i="31"/>
  <c r="D306" i="32"/>
  <c r="D306" i="33"/>
  <c r="D306" i="34"/>
  <c r="D306" i="35"/>
  <c r="D306" i="37"/>
  <c r="D306" i="36"/>
  <c r="D306" i="38"/>
  <c r="D306" i="39"/>
  <c r="D306" i="40"/>
  <c r="D306" i="41"/>
  <c r="D306" i="42"/>
  <c r="D306" i="43"/>
  <c r="D306" i="44"/>
  <c r="D306" i="46"/>
  <c r="D306" i="47"/>
  <c r="D305" i="11"/>
  <c r="D305" i="12"/>
  <c r="D305" i="15"/>
  <c r="D305" i="16"/>
  <c r="D305" i="3"/>
  <c r="D305" i="4"/>
  <c r="D305" i="7"/>
  <c r="D305" i="8"/>
  <c r="D305" i="19"/>
  <c r="D305" i="20"/>
  <c r="D305" i="23"/>
  <c r="D305" i="24"/>
  <c r="D305" i="28"/>
  <c r="D305" i="29"/>
  <c r="D305" i="32"/>
  <c r="D305" i="33"/>
  <c r="D305" i="37"/>
  <c r="D305" i="36"/>
  <c r="D305" i="40"/>
  <c r="D305" i="41"/>
  <c r="D305" i="44"/>
  <c r="D305" i="46"/>
  <c r="H299" i="9"/>
  <c r="G299"/>
  <c r="E299"/>
  <c r="H299" i="11"/>
  <c r="G299"/>
  <c r="E299"/>
  <c r="H299" i="12"/>
  <c r="H296" s="1"/>
  <c r="G299"/>
  <c r="E299"/>
  <c r="H299" i="13"/>
  <c r="G299"/>
  <c r="E299"/>
  <c r="E296" s="1"/>
  <c r="H299" i="14"/>
  <c r="G299"/>
  <c r="E299"/>
  <c r="H299" i="15"/>
  <c r="G299"/>
  <c r="E299"/>
  <c r="H299" i="16"/>
  <c r="H296" s="1"/>
  <c r="G299"/>
  <c r="E299"/>
  <c r="H299" i="1"/>
  <c r="G299"/>
  <c r="E299"/>
  <c r="H299" i="2"/>
  <c r="G299"/>
  <c r="E299"/>
  <c r="H299" i="3"/>
  <c r="G299"/>
  <c r="E299"/>
  <c r="H299" i="4"/>
  <c r="H296" s="1"/>
  <c r="G299"/>
  <c r="E299"/>
  <c r="H299" i="5"/>
  <c r="G299"/>
  <c r="E299"/>
  <c r="E296" s="1"/>
  <c r="H299" i="6"/>
  <c r="G299"/>
  <c r="E299"/>
  <c r="H299" i="7"/>
  <c r="G299"/>
  <c r="E299"/>
  <c r="H299" i="8"/>
  <c r="H296" s="1"/>
  <c r="G299"/>
  <c r="E299"/>
  <c r="H299" i="17"/>
  <c r="G299"/>
  <c r="E299"/>
  <c r="H299" i="18"/>
  <c r="G299"/>
  <c r="E299"/>
  <c r="H299" i="19"/>
  <c r="G299"/>
  <c r="E299"/>
  <c r="H299" i="20"/>
  <c r="H296" s="1"/>
  <c r="G299"/>
  <c r="E299"/>
  <c r="H299" i="21"/>
  <c r="G299"/>
  <c r="E299"/>
  <c r="E296" s="1"/>
  <c r="H299" i="22"/>
  <c r="G299"/>
  <c r="E299"/>
  <c r="H299" i="23"/>
  <c r="G299"/>
  <c r="E299"/>
  <c r="H299" i="24"/>
  <c r="H296" s="1"/>
  <c r="G299"/>
  <c r="E299"/>
  <c r="H299" i="26"/>
  <c r="G299"/>
  <c r="E299"/>
  <c r="H299" i="27"/>
  <c r="G299"/>
  <c r="E299"/>
  <c r="H299" i="28"/>
  <c r="G299"/>
  <c r="E299"/>
  <c r="H299" i="29"/>
  <c r="H296" s="1"/>
  <c r="G299"/>
  <c r="E299"/>
  <c r="H299" i="30"/>
  <c r="G299"/>
  <c r="E299"/>
  <c r="E296" s="1"/>
  <c r="H299" i="31"/>
  <c r="G299"/>
  <c r="E299"/>
  <c r="H299" i="32"/>
  <c r="G299"/>
  <c r="E299"/>
  <c r="H299" i="33"/>
  <c r="G299"/>
  <c r="E299"/>
  <c r="H299" i="34"/>
  <c r="G299"/>
  <c r="E299"/>
  <c r="E296" s="1"/>
  <c r="H299" i="35"/>
  <c r="G299"/>
  <c r="E299"/>
  <c r="H299" i="37"/>
  <c r="G299"/>
  <c r="G296" s="1"/>
  <c r="E299"/>
  <c r="H299" i="36"/>
  <c r="G299"/>
  <c r="E299"/>
  <c r="H299" i="38"/>
  <c r="G299"/>
  <c r="E299"/>
  <c r="E296" s="1"/>
  <c r="H299" i="39"/>
  <c r="G299"/>
  <c r="E299"/>
  <c r="H299" i="40"/>
  <c r="G299"/>
  <c r="G296" s="1"/>
  <c r="E299"/>
  <c r="H299" i="41"/>
  <c r="G299"/>
  <c r="E299"/>
  <c r="H299" i="42"/>
  <c r="G299"/>
  <c r="E299"/>
  <c r="E296" s="1"/>
  <c r="H299" i="43"/>
  <c r="G299"/>
  <c r="E299"/>
  <c r="H299" i="44"/>
  <c r="G299"/>
  <c r="G296" s="1"/>
  <c r="E299"/>
  <c r="H299" i="46"/>
  <c r="G299"/>
  <c r="E299"/>
  <c r="H299" i="47"/>
  <c r="G299"/>
  <c r="E299"/>
  <c r="D299" i="9"/>
  <c r="D299" i="11"/>
  <c r="D299" i="12"/>
  <c r="D299" i="13"/>
  <c r="D299" i="14"/>
  <c r="D299" i="15"/>
  <c r="D299" i="16"/>
  <c r="D299" i="1"/>
  <c r="D299" i="2"/>
  <c r="D299" i="3"/>
  <c r="D299" i="4"/>
  <c r="D299" i="5"/>
  <c r="D299" i="6"/>
  <c r="D299" i="7"/>
  <c r="D299" i="8"/>
  <c r="D299" i="17"/>
  <c r="D299" i="18"/>
  <c r="D299" i="19"/>
  <c r="D299" i="20"/>
  <c r="D299" i="21"/>
  <c r="D299" i="22"/>
  <c r="D299" i="23"/>
  <c r="D299" i="24"/>
  <c r="D299" i="26"/>
  <c r="D299" i="27"/>
  <c r="D299" i="28"/>
  <c r="D299" i="29"/>
  <c r="D299" i="30"/>
  <c r="D299" i="31"/>
  <c r="D299" i="32"/>
  <c r="D299" i="33"/>
  <c r="D299" i="34"/>
  <c r="D299" i="35"/>
  <c r="D299" i="37"/>
  <c r="D299" i="36"/>
  <c r="D299" i="38"/>
  <c r="D299" i="39"/>
  <c r="D299" i="40"/>
  <c r="D299" i="41"/>
  <c r="D299" i="42"/>
  <c r="D299" i="43"/>
  <c r="D299" i="44"/>
  <c r="D299" i="46"/>
  <c r="D299" i="47"/>
  <c r="I297" i="9"/>
  <c r="H297"/>
  <c r="G297"/>
  <c r="F297"/>
  <c r="E297"/>
  <c r="E296" s="1"/>
  <c r="H296"/>
  <c r="G296"/>
  <c r="I297" i="11"/>
  <c r="H297"/>
  <c r="H296" s="1"/>
  <c r="G297"/>
  <c r="F297"/>
  <c r="E297"/>
  <c r="E296"/>
  <c r="I297" i="12"/>
  <c r="H297"/>
  <c r="G297"/>
  <c r="F297"/>
  <c r="E297"/>
  <c r="E296" s="1"/>
  <c r="G296"/>
  <c r="I297" i="13"/>
  <c r="H297"/>
  <c r="H296" s="1"/>
  <c r="G297"/>
  <c r="G296" s="1"/>
  <c r="F297"/>
  <c r="E297"/>
  <c r="I297" i="14"/>
  <c r="H297"/>
  <c r="G297"/>
  <c r="F297"/>
  <c r="E297"/>
  <c r="E296" s="1"/>
  <c r="H296"/>
  <c r="G296"/>
  <c r="I297" i="15"/>
  <c r="H297"/>
  <c r="H296" s="1"/>
  <c r="G297"/>
  <c r="G296" s="1"/>
  <c r="F297"/>
  <c r="E297"/>
  <c r="E296"/>
  <c r="I297" i="16"/>
  <c r="H297"/>
  <c r="G297"/>
  <c r="F297"/>
  <c r="E297"/>
  <c r="E296" s="1"/>
  <c r="G296"/>
  <c r="I297" i="1"/>
  <c r="H297"/>
  <c r="H296" s="1"/>
  <c r="G297"/>
  <c r="G296" s="1"/>
  <c r="F297"/>
  <c r="E297"/>
  <c r="E296"/>
  <c r="I297" i="2"/>
  <c r="H297"/>
  <c r="G297"/>
  <c r="F297"/>
  <c r="E297"/>
  <c r="E296" s="1"/>
  <c r="H296"/>
  <c r="G296"/>
  <c r="I297" i="3"/>
  <c r="H297"/>
  <c r="H296" s="1"/>
  <c r="G297"/>
  <c r="F297"/>
  <c r="E297"/>
  <c r="E296"/>
  <c r="I297" i="4"/>
  <c r="H297"/>
  <c r="G297"/>
  <c r="F297"/>
  <c r="E297"/>
  <c r="E296" s="1"/>
  <c r="G296"/>
  <c r="I297" i="5"/>
  <c r="H297"/>
  <c r="H296" s="1"/>
  <c r="G297"/>
  <c r="G296" s="1"/>
  <c r="F297"/>
  <c r="E297"/>
  <c r="I297" i="6"/>
  <c r="H297"/>
  <c r="G297"/>
  <c r="F297"/>
  <c r="E297"/>
  <c r="E296" s="1"/>
  <c r="H296"/>
  <c r="G296"/>
  <c r="I297" i="7"/>
  <c r="H297"/>
  <c r="H296" s="1"/>
  <c r="G297"/>
  <c r="G296" s="1"/>
  <c r="F297"/>
  <c r="E297"/>
  <c r="E296"/>
  <c r="I297" i="8"/>
  <c r="H297"/>
  <c r="G297"/>
  <c r="F297"/>
  <c r="E297"/>
  <c r="E296" s="1"/>
  <c r="G296"/>
  <c r="I297" i="17"/>
  <c r="H297"/>
  <c r="H296" s="1"/>
  <c r="G297"/>
  <c r="G296" s="1"/>
  <c r="F297"/>
  <c r="E297"/>
  <c r="E296"/>
  <c r="I297" i="18"/>
  <c r="H297"/>
  <c r="G297"/>
  <c r="F297"/>
  <c r="E297"/>
  <c r="E296" s="1"/>
  <c r="H296"/>
  <c r="G296"/>
  <c r="I297" i="19"/>
  <c r="H297"/>
  <c r="H296" s="1"/>
  <c r="G297"/>
  <c r="F297"/>
  <c r="E297"/>
  <c r="E296"/>
  <c r="I297" i="20"/>
  <c r="H297"/>
  <c r="G297"/>
  <c r="F297"/>
  <c r="E297"/>
  <c r="E296" s="1"/>
  <c r="G296"/>
  <c r="I297" i="21"/>
  <c r="H297"/>
  <c r="H296" s="1"/>
  <c r="G297"/>
  <c r="G296" s="1"/>
  <c r="F297"/>
  <c r="E297"/>
  <c r="I297" i="22"/>
  <c r="H297"/>
  <c r="G297"/>
  <c r="F297"/>
  <c r="E297"/>
  <c r="E296" s="1"/>
  <c r="H296"/>
  <c r="G296"/>
  <c r="I297" i="23"/>
  <c r="H297"/>
  <c r="H296" s="1"/>
  <c r="G297"/>
  <c r="G296" s="1"/>
  <c r="F297"/>
  <c r="E297"/>
  <c r="E296"/>
  <c r="I297" i="24"/>
  <c r="H297"/>
  <c r="G297"/>
  <c r="F297"/>
  <c r="E297"/>
  <c r="E296" s="1"/>
  <c r="G296"/>
  <c r="I297" i="26"/>
  <c r="H297"/>
  <c r="H296" s="1"/>
  <c r="G297"/>
  <c r="G296" s="1"/>
  <c r="F297"/>
  <c r="E297"/>
  <c r="E296"/>
  <c r="I297" i="27"/>
  <c r="H297"/>
  <c r="G297"/>
  <c r="F297"/>
  <c r="E297"/>
  <c r="E296" s="1"/>
  <c r="H296"/>
  <c r="G296"/>
  <c r="I297" i="28"/>
  <c r="H297"/>
  <c r="H296" s="1"/>
  <c r="G297"/>
  <c r="F297"/>
  <c r="E297"/>
  <c r="E296"/>
  <c r="I297" i="29"/>
  <c r="H297"/>
  <c r="G297"/>
  <c r="F297"/>
  <c r="E297"/>
  <c r="E296" s="1"/>
  <c r="G296"/>
  <c r="I297" i="30"/>
  <c r="H297"/>
  <c r="H296" s="1"/>
  <c r="G297"/>
  <c r="G296" s="1"/>
  <c r="F297"/>
  <c r="E297"/>
  <c r="I297" i="31"/>
  <c r="H297"/>
  <c r="G297"/>
  <c r="F297"/>
  <c r="E297"/>
  <c r="E296" s="1"/>
  <c r="H296"/>
  <c r="G296"/>
  <c r="I297" i="32"/>
  <c r="H297"/>
  <c r="H296" s="1"/>
  <c r="G297"/>
  <c r="G296" s="1"/>
  <c r="F297"/>
  <c r="E297"/>
  <c r="E296"/>
  <c r="I297" i="33"/>
  <c r="H297"/>
  <c r="G297"/>
  <c r="F297"/>
  <c r="E297"/>
  <c r="H296"/>
  <c r="G296"/>
  <c r="E296"/>
  <c r="I297" i="34"/>
  <c r="H297"/>
  <c r="H296" s="1"/>
  <c r="G297"/>
  <c r="F297"/>
  <c r="E297"/>
  <c r="G296"/>
  <c r="I297" i="35"/>
  <c r="H297"/>
  <c r="G297"/>
  <c r="F297"/>
  <c r="E297"/>
  <c r="H296"/>
  <c r="G296"/>
  <c r="E296"/>
  <c r="I297" i="37"/>
  <c r="H297"/>
  <c r="H296" s="1"/>
  <c r="G297"/>
  <c r="F297"/>
  <c r="E297"/>
  <c r="E296"/>
  <c r="I297" i="36"/>
  <c r="H297"/>
  <c r="G297"/>
  <c r="F297"/>
  <c r="E297"/>
  <c r="H296"/>
  <c r="G296"/>
  <c r="E296"/>
  <c r="I297" i="38"/>
  <c r="H297"/>
  <c r="H296" s="1"/>
  <c r="G297"/>
  <c r="F297"/>
  <c r="E297"/>
  <c r="G296"/>
  <c r="I297" i="39"/>
  <c r="H297"/>
  <c r="G297"/>
  <c r="F297"/>
  <c r="E297"/>
  <c r="H296"/>
  <c r="G296"/>
  <c r="E296"/>
  <c r="I297" i="40"/>
  <c r="H297"/>
  <c r="H296" s="1"/>
  <c r="G297"/>
  <c r="F297"/>
  <c r="E297"/>
  <c r="E296"/>
  <c r="I297" i="41"/>
  <c r="H297"/>
  <c r="G297"/>
  <c r="F297"/>
  <c r="E297"/>
  <c r="H296"/>
  <c r="G296"/>
  <c r="E296"/>
  <c r="I297" i="42"/>
  <c r="H297"/>
  <c r="H296" s="1"/>
  <c r="G297"/>
  <c r="F297"/>
  <c r="E297"/>
  <c r="G296"/>
  <c r="I297" i="43"/>
  <c r="H297"/>
  <c r="G297"/>
  <c r="F297"/>
  <c r="E297"/>
  <c r="H296"/>
  <c r="G296"/>
  <c r="E296"/>
  <c r="I297" i="44"/>
  <c r="H297"/>
  <c r="H296" s="1"/>
  <c r="G297"/>
  <c r="F297"/>
  <c r="E297"/>
  <c r="E296"/>
  <c r="I297" i="46"/>
  <c r="H297"/>
  <c r="G297"/>
  <c r="F297"/>
  <c r="E297"/>
  <c r="H296"/>
  <c r="G296"/>
  <c r="E296"/>
  <c r="I297" i="47"/>
  <c r="H297"/>
  <c r="G297"/>
  <c r="F297"/>
  <c r="E297"/>
  <c r="H296"/>
  <c r="G296"/>
  <c r="E296"/>
  <c r="D297" i="9"/>
  <c r="D296" s="1"/>
  <c r="D297" i="11"/>
  <c r="D297" i="12"/>
  <c r="D297" i="13"/>
  <c r="D297" i="14"/>
  <c r="D296" s="1"/>
  <c r="D297" i="15"/>
  <c r="D297" i="16"/>
  <c r="D297" i="1"/>
  <c r="D297" i="2"/>
  <c r="D296" s="1"/>
  <c r="D297" i="3"/>
  <c r="D297" i="4"/>
  <c r="D297" i="5"/>
  <c r="D297" i="6"/>
  <c r="D296" s="1"/>
  <c r="D297" i="7"/>
  <c r="D297" i="8"/>
  <c r="D297" i="17"/>
  <c r="D297" i="18"/>
  <c r="D296" s="1"/>
  <c r="D297" i="19"/>
  <c r="D297" i="20"/>
  <c r="D297" i="21"/>
  <c r="D297" i="22"/>
  <c r="D296" s="1"/>
  <c r="D297" i="23"/>
  <c r="D297" i="24"/>
  <c r="D297" i="26"/>
  <c r="D297" i="27"/>
  <c r="D296" s="1"/>
  <c r="D297" i="28"/>
  <c r="D297" i="29"/>
  <c r="D297" i="30"/>
  <c r="D297" i="31"/>
  <c r="D296" s="1"/>
  <c r="D297" i="32"/>
  <c r="D297" i="33"/>
  <c r="D297" i="34"/>
  <c r="D297" i="35"/>
  <c r="D296" s="1"/>
  <c r="D297" i="37"/>
  <c r="D297" i="36"/>
  <c r="D297" i="38"/>
  <c r="D297" i="39"/>
  <c r="D296" s="1"/>
  <c r="D297" i="40"/>
  <c r="D297" i="41"/>
  <c r="D297" i="42"/>
  <c r="D297" i="43"/>
  <c r="D296" s="1"/>
  <c r="D297" i="44"/>
  <c r="D297" i="46"/>
  <c r="D297" i="47"/>
  <c r="D296" s="1"/>
  <c r="D296" i="11"/>
  <c r="D296" i="12"/>
  <c r="D296" i="15"/>
  <c r="D296" i="16"/>
  <c r="D296" i="3"/>
  <c r="D296" i="4"/>
  <c r="D296" i="7"/>
  <c r="D296" i="8"/>
  <c r="D296" i="19"/>
  <c r="D296" i="20"/>
  <c r="D296" i="23"/>
  <c r="D296" i="24"/>
  <c r="D296" i="28"/>
  <c r="D296" i="29"/>
  <c r="D296" i="32"/>
  <c r="D296" i="33"/>
  <c r="D296" i="37"/>
  <c r="D296" i="36"/>
  <c r="D296" i="40"/>
  <c r="D296" i="41"/>
  <c r="D296" i="44"/>
  <c r="D296" i="46"/>
  <c r="I294" i="9"/>
  <c r="H294"/>
  <c r="G294"/>
  <c r="F294"/>
  <c r="E294"/>
  <c r="I293"/>
  <c r="H293"/>
  <c r="G293"/>
  <c r="F293"/>
  <c r="E293"/>
  <c r="I294" i="11"/>
  <c r="H294"/>
  <c r="G294"/>
  <c r="F294"/>
  <c r="F293" s="1"/>
  <c r="E294"/>
  <c r="I293"/>
  <c r="H293"/>
  <c r="G293"/>
  <c r="E293"/>
  <c r="I294" i="12"/>
  <c r="H294"/>
  <c r="H293" s="1"/>
  <c r="G294"/>
  <c r="F294"/>
  <c r="E294"/>
  <c r="I293"/>
  <c r="G293"/>
  <c r="F293"/>
  <c r="E293"/>
  <c r="I294" i="13"/>
  <c r="H294"/>
  <c r="H293" s="1"/>
  <c r="G294"/>
  <c r="F294"/>
  <c r="F293" s="1"/>
  <c r="E294"/>
  <c r="I293"/>
  <c r="G293"/>
  <c r="E293"/>
  <c r="I294" i="14"/>
  <c r="H294"/>
  <c r="H293" s="1"/>
  <c r="G294"/>
  <c r="F294"/>
  <c r="F293" s="1"/>
  <c r="E294"/>
  <c r="I293"/>
  <c r="G293"/>
  <c r="E293"/>
  <c r="I294" i="15"/>
  <c r="H294"/>
  <c r="H293" s="1"/>
  <c r="G294"/>
  <c r="F294"/>
  <c r="F293" s="1"/>
  <c r="E294"/>
  <c r="I293"/>
  <c r="G293"/>
  <c r="E293"/>
  <c r="I294" i="16"/>
  <c r="H294"/>
  <c r="H293" s="1"/>
  <c r="G294"/>
  <c r="F294"/>
  <c r="F293" s="1"/>
  <c r="E294"/>
  <c r="I293"/>
  <c r="G293"/>
  <c r="E293"/>
  <c r="I294" i="1"/>
  <c r="H294"/>
  <c r="H293" s="1"/>
  <c r="G294"/>
  <c r="F294"/>
  <c r="F293" s="1"/>
  <c r="E294"/>
  <c r="I293"/>
  <c r="G293"/>
  <c r="E293"/>
  <c r="I294" i="2"/>
  <c r="H294"/>
  <c r="H293" s="1"/>
  <c r="G294"/>
  <c r="F294"/>
  <c r="F293" s="1"/>
  <c r="E294"/>
  <c r="I293"/>
  <c r="G293"/>
  <c r="E293"/>
  <c r="I294" i="3"/>
  <c r="H294"/>
  <c r="H293" s="1"/>
  <c r="G294"/>
  <c r="F294"/>
  <c r="F293" s="1"/>
  <c r="E294"/>
  <c r="I293"/>
  <c r="G293"/>
  <c r="E293"/>
  <c r="I294" i="4"/>
  <c r="H294"/>
  <c r="H293" s="1"/>
  <c r="G294"/>
  <c r="F294"/>
  <c r="F293" s="1"/>
  <c r="E294"/>
  <c r="I293"/>
  <c r="G293"/>
  <c r="E293"/>
  <c r="I294" i="5"/>
  <c r="H294"/>
  <c r="H293" s="1"/>
  <c r="G294"/>
  <c r="F294"/>
  <c r="F293" s="1"/>
  <c r="E294"/>
  <c r="I293"/>
  <c r="G293"/>
  <c r="E293"/>
  <c r="I294" i="6"/>
  <c r="H294"/>
  <c r="H293" s="1"/>
  <c r="G294"/>
  <c r="F294"/>
  <c r="F293" s="1"/>
  <c r="E294"/>
  <c r="I293"/>
  <c r="G293"/>
  <c r="E293"/>
  <c r="I294" i="7"/>
  <c r="H294"/>
  <c r="H293" s="1"/>
  <c r="G294"/>
  <c r="F294"/>
  <c r="F293" s="1"/>
  <c r="E294"/>
  <c r="I293"/>
  <c r="G293"/>
  <c r="E293"/>
  <c r="I294" i="8"/>
  <c r="H294"/>
  <c r="H293" s="1"/>
  <c r="G294"/>
  <c r="F294"/>
  <c r="F293" s="1"/>
  <c r="E294"/>
  <c r="I293"/>
  <c r="G293"/>
  <c r="E293"/>
  <c r="I294" i="17"/>
  <c r="H294"/>
  <c r="H293" s="1"/>
  <c r="G294"/>
  <c r="F294"/>
  <c r="F293" s="1"/>
  <c r="E294"/>
  <c r="I293"/>
  <c r="G293"/>
  <c r="E293"/>
  <c r="I294" i="18"/>
  <c r="H294"/>
  <c r="H293" s="1"/>
  <c r="G294"/>
  <c r="F294"/>
  <c r="F293" s="1"/>
  <c r="E294"/>
  <c r="I293"/>
  <c r="G293"/>
  <c r="E293"/>
  <c r="I294" i="19"/>
  <c r="H294"/>
  <c r="H293" s="1"/>
  <c r="G294"/>
  <c r="F294"/>
  <c r="F293" s="1"/>
  <c r="E294"/>
  <c r="I293"/>
  <c r="G293"/>
  <c r="E293"/>
  <c r="I294" i="20"/>
  <c r="H294"/>
  <c r="H293" s="1"/>
  <c r="G294"/>
  <c r="F294"/>
  <c r="F293" s="1"/>
  <c r="E294"/>
  <c r="I293"/>
  <c r="G293"/>
  <c r="E293"/>
  <c r="I294" i="21"/>
  <c r="H294"/>
  <c r="H293" s="1"/>
  <c r="G294"/>
  <c r="F294"/>
  <c r="F293" s="1"/>
  <c r="E294"/>
  <c r="I293"/>
  <c r="G293"/>
  <c r="E293"/>
  <c r="I294" i="22"/>
  <c r="H294"/>
  <c r="H293" s="1"/>
  <c r="G294"/>
  <c r="F294"/>
  <c r="F293" s="1"/>
  <c r="E294"/>
  <c r="I293"/>
  <c r="G293"/>
  <c r="E293"/>
  <c r="I294" i="23"/>
  <c r="H294"/>
  <c r="H293" s="1"/>
  <c r="G294"/>
  <c r="F294"/>
  <c r="F293" s="1"/>
  <c r="E294"/>
  <c r="I293"/>
  <c r="G293"/>
  <c r="E293"/>
  <c r="I294" i="24"/>
  <c r="H294"/>
  <c r="H293" s="1"/>
  <c r="G294"/>
  <c r="F294"/>
  <c r="F293" s="1"/>
  <c r="E294"/>
  <c r="I293"/>
  <c r="G293"/>
  <c r="E293"/>
  <c r="I294" i="26"/>
  <c r="H294"/>
  <c r="H293" s="1"/>
  <c r="G294"/>
  <c r="F294"/>
  <c r="F293" s="1"/>
  <c r="E294"/>
  <c r="I293"/>
  <c r="G293"/>
  <c r="E293"/>
  <c r="I294" i="27"/>
  <c r="H294"/>
  <c r="H293" s="1"/>
  <c r="G294"/>
  <c r="F294"/>
  <c r="F293" s="1"/>
  <c r="E294"/>
  <c r="I293"/>
  <c r="G293"/>
  <c r="E293"/>
  <c r="I294" i="28"/>
  <c r="H294"/>
  <c r="H293" s="1"/>
  <c r="G294"/>
  <c r="F294"/>
  <c r="F293" s="1"/>
  <c r="E294"/>
  <c r="I293"/>
  <c r="G293"/>
  <c r="E293"/>
  <c r="I294" i="29"/>
  <c r="H294"/>
  <c r="H293" s="1"/>
  <c r="G294"/>
  <c r="F294"/>
  <c r="F293" s="1"/>
  <c r="E294"/>
  <c r="I293"/>
  <c r="G293"/>
  <c r="E293"/>
  <c r="I294" i="30"/>
  <c r="H294"/>
  <c r="H293" s="1"/>
  <c r="G294"/>
  <c r="F294"/>
  <c r="F293" s="1"/>
  <c r="E294"/>
  <c r="I293"/>
  <c r="G293"/>
  <c r="E293"/>
  <c r="I294" i="31"/>
  <c r="H294"/>
  <c r="H293" s="1"/>
  <c r="G294"/>
  <c r="F294"/>
  <c r="F293" s="1"/>
  <c r="E294"/>
  <c r="I293"/>
  <c r="G293"/>
  <c r="E293"/>
  <c r="I294" i="32"/>
  <c r="H294"/>
  <c r="H293" s="1"/>
  <c r="G294"/>
  <c r="F294"/>
  <c r="F293" s="1"/>
  <c r="E294"/>
  <c r="I293"/>
  <c r="G293"/>
  <c r="E293"/>
  <c r="I294" i="33"/>
  <c r="H294"/>
  <c r="H293" s="1"/>
  <c r="G294"/>
  <c r="F294"/>
  <c r="F293" s="1"/>
  <c r="E294"/>
  <c r="I293"/>
  <c r="G293"/>
  <c r="E293"/>
  <c r="I294" i="34"/>
  <c r="H294"/>
  <c r="H293" s="1"/>
  <c r="G294"/>
  <c r="F294"/>
  <c r="F293" s="1"/>
  <c r="E294"/>
  <c r="I293"/>
  <c r="G293"/>
  <c r="E293"/>
  <c r="I294" i="35"/>
  <c r="H294"/>
  <c r="H293" s="1"/>
  <c r="G294"/>
  <c r="F294"/>
  <c r="F293" s="1"/>
  <c r="E294"/>
  <c r="I293"/>
  <c r="G293"/>
  <c r="E293"/>
  <c r="I294" i="37"/>
  <c r="H294"/>
  <c r="H293" s="1"/>
  <c r="G294"/>
  <c r="F294"/>
  <c r="F293" s="1"/>
  <c r="E294"/>
  <c r="I293"/>
  <c r="G293"/>
  <c r="E293"/>
  <c r="I294" i="36"/>
  <c r="H294"/>
  <c r="H293" s="1"/>
  <c r="G294"/>
  <c r="F294"/>
  <c r="F293" s="1"/>
  <c r="E294"/>
  <c r="I293"/>
  <c r="G293"/>
  <c r="E293"/>
  <c r="I294" i="38"/>
  <c r="H294"/>
  <c r="H293" s="1"/>
  <c r="G294"/>
  <c r="F294"/>
  <c r="F293" s="1"/>
  <c r="E294"/>
  <c r="I293"/>
  <c r="G293"/>
  <c r="E293"/>
  <c r="I294" i="39"/>
  <c r="H294"/>
  <c r="H293" s="1"/>
  <c r="G294"/>
  <c r="F294"/>
  <c r="F293" s="1"/>
  <c r="E294"/>
  <c r="I293"/>
  <c r="G293"/>
  <c r="E293"/>
  <c r="I294" i="40"/>
  <c r="H294"/>
  <c r="H293" s="1"/>
  <c r="G294"/>
  <c r="F294"/>
  <c r="F293" s="1"/>
  <c r="E294"/>
  <c r="I293"/>
  <c r="G293"/>
  <c r="E293"/>
  <c r="I294" i="41"/>
  <c r="H294"/>
  <c r="H293" s="1"/>
  <c r="G294"/>
  <c r="F294"/>
  <c r="F293" s="1"/>
  <c r="E294"/>
  <c r="I293"/>
  <c r="G293"/>
  <c r="E293"/>
  <c r="I294" i="42"/>
  <c r="H294"/>
  <c r="H293" s="1"/>
  <c r="G294"/>
  <c r="F294"/>
  <c r="F293" s="1"/>
  <c r="E294"/>
  <c r="I293"/>
  <c r="G293"/>
  <c r="E293"/>
  <c r="I294" i="43"/>
  <c r="H294"/>
  <c r="H293" s="1"/>
  <c r="G294"/>
  <c r="F294"/>
  <c r="F293" s="1"/>
  <c r="E294"/>
  <c r="I293"/>
  <c r="G293"/>
  <c r="E293"/>
  <c r="I294" i="44"/>
  <c r="H294"/>
  <c r="H293" s="1"/>
  <c r="G294"/>
  <c r="F294"/>
  <c r="F293" s="1"/>
  <c r="E294"/>
  <c r="I293"/>
  <c r="G293"/>
  <c r="E293"/>
  <c r="I294" i="46"/>
  <c r="H294"/>
  <c r="H293" s="1"/>
  <c r="G294"/>
  <c r="F294"/>
  <c r="F293" s="1"/>
  <c r="E294"/>
  <c r="I293"/>
  <c r="G293"/>
  <c r="E293"/>
  <c r="I294" i="47"/>
  <c r="H294"/>
  <c r="H293" s="1"/>
  <c r="G294"/>
  <c r="F294"/>
  <c r="F293" s="1"/>
  <c r="E294"/>
  <c r="I293"/>
  <c r="G293"/>
  <c r="E293"/>
  <c r="D294" i="9"/>
  <c r="D293" s="1"/>
  <c r="D294" i="11"/>
  <c r="D294" i="12"/>
  <c r="D294" i="13"/>
  <c r="D293" s="1"/>
  <c r="D294" i="14"/>
  <c r="D293" s="1"/>
  <c r="D294" i="15"/>
  <c r="D294" i="16"/>
  <c r="D294" i="1"/>
  <c r="D294" i="2"/>
  <c r="D293" s="1"/>
  <c r="D294" i="3"/>
  <c r="D294" i="4"/>
  <c r="D294" i="5"/>
  <c r="D293" s="1"/>
  <c r="D294" i="6"/>
  <c r="D293" s="1"/>
  <c r="D294" i="7"/>
  <c r="D294" i="8"/>
  <c r="D294" i="17"/>
  <c r="D293" s="1"/>
  <c r="D294" i="18"/>
  <c r="D293" s="1"/>
  <c r="D294" i="19"/>
  <c r="D294" i="20"/>
  <c r="D294" i="21"/>
  <c r="D293" s="1"/>
  <c r="D294" i="22"/>
  <c r="D293" s="1"/>
  <c r="D294" i="23"/>
  <c r="D294" i="24"/>
  <c r="D294" i="26"/>
  <c r="D293" s="1"/>
  <c r="D294" i="27"/>
  <c r="D293" s="1"/>
  <c r="D294" i="28"/>
  <c r="D294" i="29"/>
  <c r="D294" i="30"/>
  <c r="D293" s="1"/>
  <c r="D294" i="31"/>
  <c r="D293" s="1"/>
  <c r="D294" i="32"/>
  <c r="D294" i="33"/>
  <c r="D294" i="34"/>
  <c r="D293" s="1"/>
  <c r="D294" i="35"/>
  <c r="D293" s="1"/>
  <c r="D294" i="37"/>
  <c r="D294" i="36"/>
  <c r="D294" i="38"/>
  <c r="D293" s="1"/>
  <c r="D294" i="39"/>
  <c r="D293" s="1"/>
  <c r="D294" i="40"/>
  <c r="D294" i="41"/>
  <c r="D294" i="42"/>
  <c r="D293" s="1"/>
  <c r="D294" i="43"/>
  <c r="D293" s="1"/>
  <c r="D294" i="44"/>
  <c r="D294" i="46"/>
  <c r="D294" i="47"/>
  <c r="D293" i="11"/>
  <c r="D293" i="12"/>
  <c r="D293" i="15"/>
  <c r="D293" i="16"/>
  <c r="D293" i="1"/>
  <c r="D293" i="3"/>
  <c r="D293" i="4"/>
  <c r="D293" i="7"/>
  <c r="D293" i="8"/>
  <c r="D293" i="19"/>
  <c r="D293" i="20"/>
  <c r="D293" i="23"/>
  <c r="D293" i="24"/>
  <c r="D293" i="28"/>
  <c r="D293" i="29"/>
  <c r="D293" i="32"/>
  <c r="D293" i="33"/>
  <c r="D293" i="37"/>
  <c r="D293" i="36"/>
  <c r="D293" i="40"/>
  <c r="D293" i="41"/>
  <c r="D293" i="44"/>
  <c r="D293" i="46"/>
  <c r="D293" i="47"/>
  <c r="H285" i="9"/>
  <c r="G285"/>
  <c r="E285"/>
  <c r="H285" i="11"/>
  <c r="G285"/>
  <c r="E285"/>
  <c r="H285" i="12"/>
  <c r="G285"/>
  <c r="E285"/>
  <c r="H285" i="13"/>
  <c r="G285"/>
  <c r="E285"/>
  <c r="H285" i="14"/>
  <c r="G285"/>
  <c r="E285"/>
  <c r="H285" i="15"/>
  <c r="G285"/>
  <c r="E285"/>
  <c r="H285" i="16"/>
  <c r="G285"/>
  <c r="E285"/>
  <c r="H285" i="1"/>
  <c r="G285"/>
  <c r="E285"/>
  <c r="H285" i="2"/>
  <c r="G285"/>
  <c r="E285"/>
  <c r="H285" i="3"/>
  <c r="G285"/>
  <c r="E285"/>
  <c r="H285" i="4"/>
  <c r="G285"/>
  <c r="E285"/>
  <c r="H285" i="5"/>
  <c r="G285"/>
  <c r="E285"/>
  <c r="H285" i="6"/>
  <c r="G285"/>
  <c r="E285"/>
  <c r="H285" i="7"/>
  <c r="G285"/>
  <c r="E285"/>
  <c r="H285" i="8"/>
  <c r="G285"/>
  <c r="E285"/>
  <c r="H285" i="17"/>
  <c r="G285"/>
  <c r="E285"/>
  <c r="H285" i="18"/>
  <c r="G285"/>
  <c r="E285"/>
  <c r="H285" i="19"/>
  <c r="G285"/>
  <c r="E285"/>
  <c r="H285" i="20"/>
  <c r="G285"/>
  <c r="E285"/>
  <c r="H285" i="21"/>
  <c r="G285"/>
  <c r="E285"/>
  <c r="H285" i="22"/>
  <c r="G285"/>
  <c r="E285"/>
  <c r="H285" i="23"/>
  <c r="G285"/>
  <c r="E285"/>
  <c r="H285" i="24"/>
  <c r="G285"/>
  <c r="E285"/>
  <c r="H285" i="26"/>
  <c r="G285"/>
  <c r="E285"/>
  <c r="H285" i="27"/>
  <c r="G285"/>
  <c r="E285"/>
  <c r="H285" i="28"/>
  <c r="G285"/>
  <c r="E285"/>
  <c r="H285" i="29"/>
  <c r="G285"/>
  <c r="E285"/>
  <c r="H285" i="30"/>
  <c r="G285"/>
  <c r="E285"/>
  <c r="H285" i="31"/>
  <c r="G285"/>
  <c r="E285"/>
  <c r="H285" i="32"/>
  <c r="G285"/>
  <c r="E285"/>
  <c r="H285" i="33"/>
  <c r="G285"/>
  <c r="E285"/>
  <c r="H285" i="34"/>
  <c r="G285"/>
  <c r="E285"/>
  <c r="H285" i="35"/>
  <c r="G285"/>
  <c r="E285"/>
  <c r="H285" i="37"/>
  <c r="G285"/>
  <c r="E285"/>
  <c r="H285" i="36"/>
  <c r="G285"/>
  <c r="E285"/>
  <c r="H285" i="38"/>
  <c r="G285"/>
  <c r="E285"/>
  <c r="H285" i="39"/>
  <c r="G285"/>
  <c r="E285"/>
  <c r="H285" i="40"/>
  <c r="G285"/>
  <c r="E285"/>
  <c r="H285" i="41"/>
  <c r="G285"/>
  <c r="E285"/>
  <c r="H285" i="42"/>
  <c r="G285"/>
  <c r="E285"/>
  <c r="H285" i="43"/>
  <c r="G285"/>
  <c r="E285"/>
  <c r="H285" i="44"/>
  <c r="G285"/>
  <c r="E285"/>
  <c r="H285" i="46"/>
  <c r="G285"/>
  <c r="E285"/>
  <c r="H285" i="47"/>
  <c r="G285"/>
  <c r="E285"/>
  <c r="D285" i="9"/>
  <c r="D285" i="11"/>
  <c r="D285" i="12"/>
  <c r="D285" i="13"/>
  <c r="D285" i="14"/>
  <c r="D285" i="15"/>
  <c r="D285" i="16"/>
  <c r="D285" i="1"/>
  <c r="D285" i="2"/>
  <c r="D285" i="3"/>
  <c r="D285" i="4"/>
  <c r="D285" i="5"/>
  <c r="D285" i="6"/>
  <c r="D285" i="7"/>
  <c r="D285" i="8"/>
  <c r="D285" i="17"/>
  <c r="D285" i="18"/>
  <c r="D285" i="19"/>
  <c r="D285" i="20"/>
  <c r="D285" i="21"/>
  <c r="D285" i="22"/>
  <c r="D285" i="23"/>
  <c r="D285" i="24"/>
  <c r="D285" i="26"/>
  <c r="D285" i="27"/>
  <c r="D285" i="28"/>
  <c r="D285" i="29"/>
  <c r="D285" i="30"/>
  <c r="D285" i="31"/>
  <c r="D285" i="32"/>
  <c r="D285" i="33"/>
  <c r="D285" i="34"/>
  <c r="D285" i="35"/>
  <c r="D285" i="37"/>
  <c r="D285" i="36"/>
  <c r="D285" i="38"/>
  <c r="D285" i="39"/>
  <c r="D285" i="40"/>
  <c r="D285" i="41"/>
  <c r="D285" i="42"/>
  <c r="D285" i="43"/>
  <c r="D285" i="44"/>
  <c r="D285" i="46"/>
  <c r="D285" i="47"/>
  <c r="H277" i="9"/>
  <c r="G277"/>
  <c r="E277"/>
  <c r="H277" i="11"/>
  <c r="G277"/>
  <c r="E277"/>
  <c r="H277" i="12"/>
  <c r="G277"/>
  <c r="E277"/>
  <c r="H277" i="13"/>
  <c r="G277"/>
  <c r="E277"/>
  <c r="H277" i="14"/>
  <c r="G277"/>
  <c r="E277"/>
  <c r="H277" i="15"/>
  <c r="G277"/>
  <c r="E277"/>
  <c r="H277" i="16"/>
  <c r="G277"/>
  <c r="E277"/>
  <c r="H277" i="1"/>
  <c r="G277"/>
  <c r="E277"/>
  <c r="H277" i="2"/>
  <c r="G277"/>
  <c r="E277"/>
  <c r="H277" i="3"/>
  <c r="G277"/>
  <c r="E277"/>
  <c r="H277" i="4"/>
  <c r="G277"/>
  <c r="E277"/>
  <c r="H277" i="5"/>
  <c r="G277"/>
  <c r="E277"/>
  <c r="H277" i="6"/>
  <c r="G277"/>
  <c r="E277"/>
  <c r="H277" i="7"/>
  <c r="G277"/>
  <c r="E277"/>
  <c r="H277" i="8"/>
  <c r="G277"/>
  <c r="E277"/>
  <c r="H277" i="17"/>
  <c r="G277"/>
  <c r="E277"/>
  <c r="H277" i="18"/>
  <c r="G277"/>
  <c r="E277"/>
  <c r="H277" i="19"/>
  <c r="G277"/>
  <c r="E277"/>
  <c r="H277" i="20"/>
  <c r="G277"/>
  <c r="E277"/>
  <c r="H277" i="21"/>
  <c r="G277"/>
  <c r="E277"/>
  <c r="H277" i="22"/>
  <c r="G277"/>
  <c r="E277"/>
  <c r="H277" i="23"/>
  <c r="G277"/>
  <c r="E277"/>
  <c r="H277" i="24"/>
  <c r="G277"/>
  <c r="E277"/>
  <c r="H277" i="26"/>
  <c r="G277"/>
  <c r="E277"/>
  <c r="H277" i="27"/>
  <c r="G277"/>
  <c r="E277"/>
  <c r="H277" i="28"/>
  <c r="G277"/>
  <c r="E277"/>
  <c r="H277" i="29"/>
  <c r="G277"/>
  <c r="E277"/>
  <c r="H277" i="30"/>
  <c r="G277"/>
  <c r="E277"/>
  <c r="H277" i="31"/>
  <c r="G277"/>
  <c r="E277"/>
  <c r="H277" i="32"/>
  <c r="G277"/>
  <c r="E277"/>
  <c r="H277" i="33"/>
  <c r="G277"/>
  <c r="E277"/>
  <c r="H277" i="34"/>
  <c r="G277"/>
  <c r="E277"/>
  <c r="E242" s="1"/>
  <c r="H277" i="35"/>
  <c r="G277"/>
  <c r="E277"/>
  <c r="H277" i="37"/>
  <c r="G277"/>
  <c r="E277"/>
  <c r="H277" i="36"/>
  <c r="G277"/>
  <c r="E277"/>
  <c r="H277" i="38"/>
  <c r="G277"/>
  <c r="E277"/>
  <c r="H277" i="39"/>
  <c r="G277"/>
  <c r="E277"/>
  <c r="H277" i="40"/>
  <c r="G277"/>
  <c r="E277"/>
  <c r="H277" i="41"/>
  <c r="G277"/>
  <c r="E277"/>
  <c r="H277" i="42"/>
  <c r="G277"/>
  <c r="E277"/>
  <c r="H277" i="43"/>
  <c r="G277"/>
  <c r="E277"/>
  <c r="H277" i="44"/>
  <c r="G277"/>
  <c r="E277"/>
  <c r="H277" i="46"/>
  <c r="G277"/>
  <c r="E277"/>
  <c r="H277" i="47"/>
  <c r="G277"/>
  <c r="E277"/>
  <c r="D277" i="9"/>
  <c r="D277" i="11"/>
  <c r="D277" i="12"/>
  <c r="D277" i="13"/>
  <c r="D277" i="14"/>
  <c r="D277" i="15"/>
  <c r="D277" i="16"/>
  <c r="D277" i="1"/>
  <c r="D277" i="2"/>
  <c r="D277" i="3"/>
  <c r="D277" i="4"/>
  <c r="D277" i="5"/>
  <c r="D277" i="6"/>
  <c r="D277" i="7"/>
  <c r="D277" i="8"/>
  <c r="D277" i="17"/>
  <c r="D277" i="18"/>
  <c r="D277" i="19"/>
  <c r="D277" i="20"/>
  <c r="D277" i="21"/>
  <c r="D277" i="22"/>
  <c r="D277" i="23"/>
  <c r="D277" i="24"/>
  <c r="D277" i="26"/>
  <c r="D277" i="27"/>
  <c r="D277" i="28"/>
  <c r="D277" i="29"/>
  <c r="D277" i="30"/>
  <c r="D277" i="31"/>
  <c r="D277" i="32"/>
  <c r="D277" i="33"/>
  <c r="D277" i="34"/>
  <c r="D277" i="35"/>
  <c r="D277" i="37"/>
  <c r="D277" i="36"/>
  <c r="D277" i="38"/>
  <c r="D277" i="39"/>
  <c r="D277" i="40"/>
  <c r="D277" i="41"/>
  <c r="D277" i="42"/>
  <c r="D277" i="43"/>
  <c r="D277" i="44"/>
  <c r="D277" i="46"/>
  <c r="D277" i="47"/>
  <c r="H269" i="9"/>
  <c r="G269"/>
  <c r="E269"/>
  <c r="H269" i="11"/>
  <c r="G269"/>
  <c r="E269"/>
  <c r="H269" i="12"/>
  <c r="G269"/>
  <c r="E269"/>
  <c r="H269" i="13"/>
  <c r="G269"/>
  <c r="E269"/>
  <c r="H269" i="14"/>
  <c r="G269"/>
  <c r="E269"/>
  <c r="H269" i="15"/>
  <c r="G269"/>
  <c r="E269"/>
  <c r="H269" i="16"/>
  <c r="G269"/>
  <c r="E269"/>
  <c r="H269" i="1"/>
  <c r="G269"/>
  <c r="E269"/>
  <c r="E242" s="1"/>
  <c r="H269" i="2"/>
  <c r="G269"/>
  <c r="G242" s="1"/>
  <c r="E269"/>
  <c r="H269" i="3"/>
  <c r="G269"/>
  <c r="E269"/>
  <c r="H269" i="4"/>
  <c r="G269"/>
  <c r="E269"/>
  <c r="E242" s="1"/>
  <c r="H269" i="5"/>
  <c r="G269"/>
  <c r="E269"/>
  <c r="H269" i="6"/>
  <c r="G269"/>
  <c r="E269"/>
  <c r="H269" i="7"/>
  <c r="G269"/>
  <c r="E269"/>
  <c r="H269" i="8"/>
  <c r="G269"/>
  <c r="E269"/>
  <c r="H269" i="17"/>
  <c r="G269"/>
  <c r="E269"/>
  <c r="E242" s="1"/>
  <c r="H269" i="18"/>
  <c r="G269"/>
  <c r="G242" s="1"/>
  <c r="E269"/>
  <c r="H269" i="19"/>
  <c r="G269"/>
  <c r="E269"/>
  <c r="H269" i="20"/>
  <c r="G269"/>
  <c r="E269"/>
  <c r="E242" s="1"/>
  <c r="H269" i="21"/>
  <c r="G269"/>
  <c r="E269"/>
  <c r="H269" i="22"/>
  <c r="G269"/>
  <c r="G242" s="1"/>
  <c r="E269"/>
  <c r="H269" i="23"/>
  <c r="G269"/>
  <c r="E269"/>
  <c r="H269" i="24"/>
  <c r="G269"/>
  <c r="E269"/>
  <c r="E242" s="1"/>
  <c r="H269" i="26"/>
  <c r="G269"/>
  <c r="E269"/>
  <c r="E242" s="1"/>
  <c r="H269" i="27"/>
  <c r="G269"/>
  <c r="E269"/>
  <c r="H269" i="28"/>
  <c r="G269"/>
  <c r="E269"/>
  <c r="H269" i="29"/>
  <c r="G269"/>
  <c r="E269"/>
  <c r="H269" i="30"/>
  <c r="G269"/>
  <c r="E269"/>
  <c r="H269" i="31"/>
  <c r="G269"/>
  <c r="G242" s="1"/>
  <c r="E269"/>
  <c r="H269" i="32"/>
  <c r="G269"/>
  <c r="E269"/>
  <c r="H269" i="33"/>
  <c r="G269"/>
  <c r="E269"/>
  <c r="E242" s="1"/>
  <c r="H269" i="34"/>
  <c r="G269"/>
  <c r="E269"/>
  <c r="H269" i="35"/>
  <c r="G269"/>
  <c r="E269"/>
  <c r="H269" i="37"/>
  <c r="G269"/>
  <c r="E269"/>
  <c r="H269" i="36"/>
  <c r="G269"/>
  <c r="E269"/>
  <c r="H269" i="38"/>
  <c r="G269"/>
  <c r="E269"/>
  <c r="H269" i="39"/>
  <c r="G269"/>
  <c r="E269"/>
  <c r="H269" i="40"/>
  <c r="G269"/>
  <c r="E269"/>
  <c r="H269" i="41"/>
  <c r="G269"/>
  <c r="E269"/>
  <c r="H269" i="42"/>
  <c r="G269"/>
  <c r="E269"/>
  <c r="E242" s="1"/>
  <c r="H269" i="43"/>
  <c r="G269"/>
  <c r="G242" s="1"/>
  <c r="E269"/>
  <c r="H269" i="44"/>
  <c r="G269"/>
  <c r="E269"/>
  <c r="H269" i="46"/>
  <c r="G269"/>
  <c r="E269"/>
  <c r="E242" s="1"/>
  <c r="H269" i="47"/>
  <c r="G269"/>
  <c r="E269"/>
  <c r="D269" i="9"/>
  <c r="D269" i="11"/>
  <c r="D269" i="12"/>
  <c r="D269" i="13"/>
  <c r="D269" i="14"/>
  <c r="D269" i="15"/>
  <c r="D269" i="16"/>
  <c r="D269" i="1"/>
  <c r="D269" i="2"/>
  <c r="D269" i="3"/>
  <c r="D269" i="4"/>
  <c r="D269" i="5"/>
  <c r="D269" i="6"/>
  <c r="D269" i="7"/>
  <c r="D269" i="8"/>
  <c r="D269" i="17"/>
  <c r="D269" i="18"/>
  <c r="D269" i="19"/>
  <c r="D269" i="20"/>
  <c r="D269" i="21"/>
  <c r="D269" i="22"/>
  <c r="D269" i="23"/>
  <c r="D242" s="1"/>
  <c r="D269" i="24"/>
  <c r="D269" i="26"/>
  <c r="D269" i="27"/>
  <c r="D269" i="28"/>
  <c r="D269" i="29"/>
  <c r="D269" i="30"/>
  <c r="D269" i="31"/>
  <c r="D269" i="32"/>
  <c r="D269" i="33"/>
  <c r="D269" i="34"/>
  <c r="D269" i="35"/>
  <c r="D269" i="37"/>
  <c r="D269" i="36"/>
  <c r="D269" i="38"/>
  <c r="D269" i="39"/>
  <c r="D269" i="40"/>
  <c r="D269" i="41"/>
  <c r="D269" i="42"/>
  <c r="D269" i="43"/>
  <c r="D269" i="44"/>
  <c r="D269" i="46"/>
  <c r="D269" i="47"/>
  <c r="H261" i="9"/>
  <c r="G261"/>
  <c r="E261"/>
  <c r="H261" i="11"/>
  <c r="G261"/>
  <c r="E261"/>
  <c r="H261" i="12"/>
  <c r="G261"/>
  <c r="E261"/>
  <c r="H261" i="13"/>
  <c r="G261"/>
  <c r="E261"/>
  <c r="H261" i="14"/>
  <c r="G261"/>
  <c r="E261"/>
  <c r="H261" i="15"/>
  <c r="G261"/>
  <c r="E261"/>
  <c r="H261" i="16"/>
  <c r="G261"/>
  <c r="E261"/>
  <c r="H261" i="1"/>
  <c r="G261"/>
  <c r="E261"/>
  <c r="H261" i="2"/>
  <c r="G261"/>
  <c r="E261"/>
  <c r="H261" i="3"/>
  <c r="G261"/>
  <c r="E261"/>
  <c r="H261" i="4"/>
  <c r="G261"/>
  <c r="E261"/>
  <c r="H261" i="5"/>
  <c r="G261"/>
  <c r="E261"/>
  <c r="H261" i="6"/>
  <c r="G261"/>
  <c r="E261"/>
  <c r="H261" i="7"/>
  <c r="G261"/>
  <c r="E261"/>
  <c r="H261" i="8"/>
  <c r="G261"/>
  <c r="E261"/>
  <c r="H261" i="17"/>
  <c r="G261"/>
  <c r="E261"/>
  <c r="H261" i="18"/>
  <c r="G261"/>
  <c r="E261"/>
  <c r="H261" i="19"/>
  <c r="G261"/>
  <c r="E261"/>
  <c r="H261" i="20"/>
  <c r="G261"/>
  <c r="E261"/>
  <c r="H261" i="21"/>
  <c r="G261"/>
  <c r="E261"/>
  <c r="H261" i="22"/>
  <c r="G261"/>
  <c r="E261"/>
  <c r="H261" i="23"/>
  <c r="G261"/>
  <c r="E261"/>
  <c r="H261" i="24"/>
  <c r="G261"/>
  <c r="E261"/>
  <c r="H261" i="26"/>
  <c r="G261"/>
  <c r="E261"/>
  <c r="H261" i="27"/>
  <c r="G261"/>
  <c r="E261"/>
  <c r="H261" i="28"/>
  <c r="G261"/>
  <c r="E261"/>
  <c r="H261" i="29"/>
  <c r="G261"/>
  <c r="E261"/>
  <c r="H261" i="30"/>
  <c r="G261"/>
  <c r="E261"/>
  <c r="H261" i="31"/>
  <c r="G261"/>
  <c r="E261"/>
  <c r="H261" i="32"/>
  <c r="G261"/>
  <c r="E261"/>
  <c r="H261" i="33"/>
  <c r="G261"/>
  <c r="E261"/>
  <c r="H261" i="34"/>
  <c r="G261"/>
  <c r="E261"/>
  <c r="H261" i="35"/>
  <c r="G261"/>
  <c r="E261"/>
  <c r="H261" i="37"/>
  <c r="G261"/>
  <c r="E261"/>
  <c r="H261" i="36"/>
  <c r="G261"/>
  <c r="E261"/>
  <c r="H261" i="38"/>
  <c r="G261"/>
  <c r="E261"/>
  <c r="H261" i="39"/>
  <c r="G261"/>
  <c r="E261"/>
  <c r="H261" i="40"/>
  <c r="G261"/>
  <c r="E261"/>
  <c r="H261" i="41"/>
  <c r="G261"/>
  <c r="E261"/>
  <c r="H261" i="42"/>
  <c r="G261"/>
  <c r="E261"/>
  <c r="H261" i="43"/>
  <c r="G261"/>
  <c r="E261"/>
  <c r="H261" i="44"/>
  <c r="G261"/>
  <c r="E261"/>
  <c r="H261" i="46"/>
  <c r="G261"/>
  <c r="E261"/>
  <c r="H261" i="47"/>
  <c r="G261"/>
  <c r="E261"/>
  <c r="D261" i="9"/>
  <c r="D261" i="11"/>
  <c r="D261" i="12"/>
  <c r="D261" i="13"/>
  <c r="D261" i="14"/>
  <c r="D261" i="15"/>
  <c r="D261" i="16"/>
  <c r="D261" i="1"/>
  <c r="D261" i="2"/>
  <c r="D261" i="3"/>
  <c r="D261" i="4"/>
  <c r="D261" i="5"/>
  <c r="D261" i="6"/>
  <c r="D261" i="7"/>
  <c r="D261" i="8"/>
  <c r="D261" i="17"/>
  <c r="D261" i="18"/>
  <c r="D261" i="19"/>
  <c r="D261" i="20"/>
  <c r="D261" i="21"/>
  <c r="D261" i="22"/>
  <c r="D261" i="23"/>
  <c r="D261" i="24"/>
  <c r="D261" i="26"/>
  <c r="D261" i="27"/>
  <c r="D261" i="28"/>
  <c r="D261" i="29"/>
  <c r="D261" i="30"/>
  <c r="D261" i="31"/>
  <c r="D261" i="32"/>
  <c r="D261" i="33"/>
  <c r="D261" i="34"/>
  <c r="D261" i="35"/>
  <c r="D261" i="37"/>
  <c r="D261" i="36"/>
  <c r="D261" i="38"/>
  <c r="D261" i="39"/>
  <c r="D261" i="40"/>
  <c r="D261" i="41"/>
  <c r="D261" i="42"/>
  <c r="D261" i="43"/>
  <c r="D261" i="44"/>
  <c r="D261" i="46"/>
  <c r="D261" i="47"/>
  <c r="H253" i="9"/>
  <c r="G253"/>
  <c r="E253"/>
  <c r="H253" i="11"/>
  <c r="G253"/>
  <c r="E253"/>
  <c r="H253" i="12"/>
  <c r="G253"/>
  <c r="E253"/>
  <c r="H253" i="13"/>
  <c r="G253"/>
  <c r="E253"/>
  <c r="E242" s="1"/>
  <c r="H253" i="14"/>
  <c r="G253"/>
  <c r="E253"/>
  <c r="H253" i="15"/>
  <c r="G253"/>
  <c r="E253"/>
  <c r="H253" i="16"/>
  <c r="G253"/>
  <c r="E253"/>
  <c r="H253" i="1"/>
  <c r="G253"/>
  <c r="E253"/>
  <c r="H253" i="2"/>
  <c r="G253"/>
  <c r="E253"/>
  <c r="H253" i="3"/>
  <c r="G253"/>
  <c r="E253"/>
  <c r="H253" i="4"/>
  <c r="G253"/>
  <c r="E253"/>
  <c r="H253" i="5"/>
  <c r="G253"/>
  <c r="E253"/>
  <c r="E242" s="1"/>
  <c r="H253" i="6"/>
  <c r="G253"/>
  <c r="E253"/>
  <c r="H253" i="7"/>
  <c r="G253"/>
  <c r="E253"/>
  <c r="H253" i="8"/>
  <c r="G253"/>
  <c r="E253"/>
  <c r="H253" i="17"/>
  <c r="G253"/>
  <c r="E253"/>
  <c r="H253" i="18"/>
  <c r="G253"/>
  <c r="E253"/>
  <c r="H253" i="19"/>
  <c r="G253"/>
  <c r="E253"/>
  <c r="H253" i="20"/>
  <c r="G253"/>
  <c r="E253"/>
  <c r="H253" i="21"/>
  <c r="G253"/>
  <c r="E253"/>
  <c r="E242" s="1"/>
  <c r="H253" i="22"/>
  <c r="G253"/>
  <c r="E253"/>
  <c r="H253" i="23"/>
  <c r="G253"/>
  <c r="E253"/>
  <c r="H253" i="24"/>
  <c r="G253"/>
  <c r="E253"/>
  <c r="H253" i="26"/>
  <c r="G253"/>
  <c r="E253"/>
  <c r="H253" i="27"/>
  <c r="G253"/>
  <c r="E253"/>
  <c r="H253" i="28"/>
  <c r="G253"/>
  <c r="E253"/>
  <c r="H253" i="29"/>
  <c r="G253"/>
  <c r="E253"/>
  <c r="H253" i="30"/>
  <c r="G253"/>
  <c r="E253"/>
  <c r="E242" s="1"/>
  <c r="H253" i="31"/>
  <c r="G253"/>
  <c r="E253"/>
  <c r="H253" i="32"/>
  <c r="G253"/>
  <c r="E253"/>
  <c r="H253" i="33"/>
  <c r="G253"/>
  <c r="E253"/>
  <c r="H253" i="34"/>
  <c r="G253"/>
  <c r="E253"/>
  <c r="H253" i="35"/>
  <c r="G253"/>
  <c r="E253"/>
  <c r="H253" i="37"/>
  <c r="G253"/>
  <c r="E253"/>
  <c r="H253" i="36"/>
  <c r="G253"/>
  <c r="E253"/>
  <c r="H253" i="38"/>
  <c r="G253"/>
  <c r="E253"/>
  <c r="E242" s="1"/>
  <c r="H253" i="39"/>
  <c r="G253"/>
  <c r="E253"/>
  <c r="H253" i="40"/>
  <c r="G253"/>
  <c r="E253"/>
  <c r="H253" i="41"/>
  <c r="G253"/>
  <c r="E253"/>
  <c r="H253" i="42"/>
  <c r="G253"/>
  <c r="E253"/>
  <c r="H253" i="43"/>
  <c r="G253"/>
  <c r="E253"/>
  <c r="H253" i="44"/>
  <c r="G253"/>
  <c r="E253"/>
  <c r="H253" i="46"/>
  <c r="G253"/>
  <c r="E253"/>
  <c r="H253" i="47"/>
  <c r="G253"/>
  <c r="E253"/>
  <c r="D253" i="9"/>
  <c r="D253" i="11"/>
  <c r="D253" i="12"/>
  <c r="D253" i="13"/>
  <c r="D253" i="14"/>
  <c r="D253" i="15"/>
  <c r="D253" i="16"/>
  <c r="D253" i="1"/>
  <c r="D253" i="2"/>
  <c r="D253" i="3"/>
  <c r="D253" i="4"/>
  <c r="D253" i="5"/>
  <c r="D253" i="6"/>
  <c r="D253" i="7"/>
  <c r="D253" i="8"/>
  <c r="D253" i="17"/>
  <c r="D253" i="18"/>
  <c r="D253" i="19"/>
  <c r="D253" i="20"/>
  <c r="D253" i="21"/>
  <c r="D253" i="22"/>
  <c r="D253" i="23"/>
  <c r="D253" i="24"/>
  <c r="D253" i="26"/>
  <c r="D253" i="27"/>
  <c r="D253" i="28"/>
  <c r="D253" i="29"/>
  <c r="D253" i="30"/>
  <c r="D253" i="31"/>
  <c r="D253" i="32"/>
  <c r="D253" i="33"/>
  <c r="D253" i="34"/>
  <c r="D253" i="35"/>
  <c r="D253" i="37"/>
  <c r="D253" i="36"/>
  <c r="D253" i="38"/>
  <c r="D253" i="39"/>
  <c r="D253" i="40"/>
  <c r="D253" i="41"/>
  <c r="D253" i="42"/>
  <c r="D253" i="43"/>
  <c r="D253" i="44"/>
  <c r="D253" i="46"/>
  <c r="D253" i="47"/>
  <c r="H249" i="9"/>
  <c r="G249"/>
  <c r="E249"/>
  <c r="H249" i="11"/>
  <c r="G249"/>
  <c r="G242" s="1"/>
  <c r="E249"/>
  <c r="H249" i="12"/>
  <c r="G249"/>
  <c r="E249"/>
  <c r="H249" i="13"/>
  <c r="G249"/>
  <c r="E249"/>
  <c r="H249" i="14"/>
  <c r="G249"/>
  <c r="E249"/>
  <c r="H249" i="15"/>
  <c r="G249"/>
  <c r="G242" s="1"/>
  <c r="E249"/>
  <c r="H249" i="16"/>
  <c r="G249"/>
  <c r="E249"/>
  <c r="H249" i="1"/>
  <c r="G249"/>
  <c r="E249"/>
  <c r="H249" i="2"/>
  <c r="G249"/>
  <c r="E249"/>
  <c r="H249" i="3"/>
  <c r="G249"/>
  <c r="G242" s="1"/>
  <c r="E249"/>
  <c r="H249" i="4"/>
  <c r="G249"/>
  <c r="E249"/>
  <c r="H249" i="5"/>
  <c r="G249"/>
  <c r="E249"/>
  <c r="H249" i="6"/>
  <c r="G249"/>
  <c r="E249"/>
  <c r="H249" i="7"/>
  <c r="G249"/>
  <c r="G242" s="1"/>
  <c r="E249"/>
  <c r="H249" i="8"/>
  <c r="G249"/>
  <c r="E249"/>
  <c r="H249" i="17"/>
  <c r="G249"/>
  <c r="E249"/>
  <c r="H249" i="18"/>
  <c r="G249"/>
  <c r="E249"/>
  <c r="H249" i="19"/>
  <c r="G249"/>
  <c r="G242" s="1"/>
  <c r="E249"/>
  <c r="H249" i="20"/>
  <c r="G249"/>
  <c r="E249"/>
  <c r="H249" i="21"/>
  <c r="G249"/>
  <c r="E249"/>
  <c r="H249" i="22"/>
  <c r="G249"/>
  <c r="E249"/>
  <c r="H249" i="23"/>
  <c r="G249"/>
  <c r="G242" s="1"/>
  <c r="E249"/>
  <c r="H249" i="24"/>
  <c r="G249"/>
  <c r="E249"/>
  <c r="H249" i="26"/>
  <c r="G249"/>
  <c r="E249"/>
  <c r="H249" i="27"/>
  <c r="G249"/>
  <c r="E249"/>
  <c r="H249" i="28"/>
  <c r="G249"/>
  <c r="G242" s="1"/>
  <c r="E249"/>
  <c r="H249" i="29"/>
  <c r="G249"/>
  <c r="E249"/>
  <c r="H249" i="30"/>
  <c r="G249"/>
  <c r="E249"/>
  <c r="H249" i="31"/>
  <c r="G249"/>
  <c r="E249"/>
  <c r="H249" i="32"/>
  <c r="G249"/>
  <c r="G242" s="1"/>
  <c r="E249"/>
  <c r="H249" i="33"/>
  <c r="G249"/>
  <c r="E249"/>
  <c r="H249" i="34"/>
  <c r="G249"/>
  <c r="E249"/>
  <c r="H249" i="35"/>
  <c r="G249"/>
  <c r="E249"/>
  <c r="H249" i="37"/>
  <c r="G249"/>
  <c r="G242" s="1"/>
  <c r="E249"/>
  <c r="H249" i="36"/>
  <c r="G249"/>
  <c r="E249"/>
  <c r="H249" i="38"/>
  <c r="G249"/>
  <c r="E249"/>
  <c r="H249" i="39"/>
  <c r="G249"/>
  <c r="E249"/>
  <c r="H249" i="40"/>
  <c r="G249"/>
  <c r="G242" s="1"/>
  <c r="E249"/>
  <c r="H249" i="41"/>
  <c r="G249"/>
  <c r="E249"/>
  <c r="H249" i="42"/>
  <c r="G249"/>
  <c r="E249"/>
  <c r="H249" i="43"/>
  <c r="G249"/>
  <c r="E249"/>
  <c r="H249" i="44"/>
  <c r="G249"/>
  <c r="G242" s="1"/>
  <c r="E249"/>
  <c r="H249" i="46"/>
  <c r="G249"/>
  <c r="E249"/>
  <c r="H249" i="48"/>
  <c r="G249"/>
  <c r="E249"/>
  <c r="H249" i="47"/>
  <c r="G249"/>
  <c r="E249"/>
  <c r="D249" i="9"/>
  <c r="D249" i="11"/>
  <c r="D242" s="1"/>
  <c r="D249" i="12"/>
  <c r="D249" i="13"/>
  <c r="D249" i="14"/>
  <c r="D249" i="15"/>
  <c r="D249" i="16"/>
  <c r="D249" i="1"/>
  <c r="D249" i="2"/>
  <c r="D249" i="3"/>
  <c r="D242" s="1"/>
  <c r="D249" i="4"/>
  <c r="D249" i="5"/>
  <c r="D249" i="6"/>
  <c r="D249" i="7"/>
  <c r="D249" i="8"/>
  <c r="D249" i="17"/>
  <c r="D249" i="18"/>
  <c r="D249" i="19"/>
  <c r="D242" s="1"/>
  <c r="D249" i="20"/>
  <c r="D249" i="21"/>
  <c r="D249" i="22"/>
  <c r="D249" i="23"/>
  <c r="D249" i="24"/>
  <c r="D249" i="26"/>
  <c r="D249" i="27"/>
  <c r="D249" i="28"/>
  <c r="D242" s="1"/>
  <c r="D249" i="29"/>
  <c r="D249" i="30"/>
  <c r="D249" i="31"/>
  <c r="D249" i="32"/>
  <c r="D249" i="33"/>
  <c r="D249" i="34"/>
  <c r="D249" i="35"/>
  <c r="D249" i="37"/>
  <c r="D242" s="1"/>
  <c r="D249" i="36"/>
  <c r="D249" i="38"/>
  <c r="D249" i="39"/>
  <c r="D249" i="40"/>
  <c r="D249" i="41"/>
  <c r="D249" i="42"/>
  <c r="D249" i="43"/>
  <c r="D249" i="44"/>
  <c r="D242" s="1"/>
  <c r="D249" i="46"/>
  <c r="D249" i="48"/>
  <c r="D249" i="47"/>
  <c r="H243" i="9"/>
  <c r="H242" s="1"/>
  <c r="G243"/>
  <c r="F243"/>
  <c r="E243"/>
  <c r="G242"/>
  <c r="E242"/>
  <c r="H243" i="11"/>
  <c r="G243"/>
  <c r="F243"/>
  <c r="E243"/>
  <c r="E242"/>
  <c r="H243" i="12"/>
  <c r="G243"/>
  <c r="F243"/>
  <c r="E243"/>
  <c r="G242"/>
  <c r="E242"/>
  <c r="H243" i="13"/>
  <c r="H242" s="1"/>
  <c r="G243"/>
  <c r="F243"/>
  <c r="E243"/>
  <c r="G242"/>
  <c r="H243" i="14"/>
  <c r="H242" s="1"/>
  <c r="G243"/>
  <c r="F243"/>
  <c r="E243"/>
  <c r="G242"/>
  <c r="E242"/>
  <c r="H243" i="15"/>
  <c r="H242" s="1"/>
  <c r="G243"/>
  <c r="F243"/>
  <c r="E243"/>
  <c r="E242"/>
  <c r="H243" i="16"/>
  <c r="G243"/>
  <c r="F243"/>
  <c r="E243"/>
  <c r="G242"/>
  <c r="E242"/>
  <c r="H243" i="1"/>
  <c r="H242" s="1"/>
  <c r="G243"/>
  <c r="F243"/>
  <c r="E243"/>
  <c r="G242"/>
  <c r="H243" i="2"/>
  <c r="H242" s="1"/>
  <c r="G243"/>
  <c r="F243"/>
  <c r="E243"/>
  <c r="E242"/>
  <c r="H243" i="3"/>
  <c r="G243"/>
  <c r="F243"/>
  <c r="E243"/>
  <c r="E242"/>
  <c r="H243" i="4"/>
  <c r="G243"/>
  <c r="F243"/>
  <c r="E243"/>
  <c r="G242"/>
  <c r="H243" i="5"/>
  <c r="H242" s="1"/>
  <c r="G243"/>
  <c r="F243"/>
  <c r="E243"/>
  <c r="G242"/>
  <c r="H243" i="6"/>
  <c r="H242" s="1"/>
  <c r="G243"/>
  <c r="F243"/>
  <c r="E243"/>
  <c r="G242"/>
  <c r="E242"/>
  <c r="H243" i="7"/>
  <c r="G243"/>
  <c r="F243"/>
  <c r="E243"/>
  <c r="E242"/>
  <c r="H243" i="8"/>
  <c r="G243"/>
  <c r="F243"/>
  <c r="E243"/>
  <c r="G242"/>
  <c r="E242"/>
  <c r="H243" i="17"/>
  <c r="H242" s="1"/>
  <c r="G243"/>
  <c r="F243"/>
  <c r="E243"/>
  <c r="G242"/>
  <c r="H243" i="18"/>
  <c r="H242" s="1"/>
  <c r="G243"/>
  <c r="F243"/>
  <c r="E243"/>
  <c r="E242"/>
  <c r="H243" i="19"/>
  <c r="H242" s="1"/>
  <c r="G243"/>
  <c r="F243"/>
  <c r="E243"/>
  <c r="E242"/>
  <c r="H243" i="20"/>
  <c r="G243"/>
  <c r="F243"/>
  <c r="E243"/>
  <c r="G242"/>
  <c r="H243" i="21"/>
  <c r="H242" s="1"/>
  <c r="G243"/>
  <c r="F243"/>
  <c r="E243"/>
  <c r="G242"/>
  <c r="H243" i="22"/>
  <c r="H242" s="1"/>
  <c r="G243"/>
  <c r="F243"/>
  <c r="E243"/>
  <c r="E242"/>
  <c r="H243" i="23"/>
  <c r="G243"/>
  <c r="F243"/>
  <c r="E243"/>
  <c r="E242"/>
  <c r="H243" i="24"/>
  <c r="G243"/>
  <c r="F243"/>
  <c r="E243"/>
  <c r="G242"/>
  <c r="H243" i="26"/>
  <c r="H242" s="1"/>
  <c r="G243"/>
  <c r="F243"/>
  <c r="E243"/>
  <c r="G242"/>
  <c r="H243" i="27"/>
  <c r="H242" s="1"/>
  <c r="G243"/>
  <c r="F243"/>
  <c r="E243"/>
  <c r="G242"/>
  <c r="E242"/>
  <c r="H243" i="28"/>
  <c r="H242" s="1"/>
  <c r="G243"/>
  <c r="F243"/>
  <c r="E243"/>
  <c r="E242"/>
  <c r="H243" i="29"/>
  <c r="G243"/>
  <c r="F243"/>
  <c r="E243"/>
  <c r="G242"/>
  <c r="E242"/>
  <c r="H243" i="30"/>
  <c r="H242" s="1"/>
  <c r="G243"/>
  <c r="F243"/>
  <c r="E243"/>
  <c r="G242"/>
  <c r="H243" i="31"/>
  <c r="H242" s="1"/>
  <c r="G243"/>
  <c r="F243"/>
  <c r="E243"/>
  <c r="E242"/>
  <c r="H243" i="32"/>
  <c r="H242" s="1"/>
  <c r="G243"/>
  <c r="F243"/>
  <c r="E243"/>
  <c r="E242"/>
  <c r="H243" i="33"/>
  <c r="G243"/>
  <c r="F243"/>
  <c r="E243"/>
  <c r="G242"/>
  <c r="H243" i="34"/>
  <c r="H242" s="1"/>
  <c r="G243"/>
  <c r="F243"/>
  <c r="E243"/>
  <c r="G242"/>
  <c r="H243" i="35"/>
  <c r="H242" s="1"/>
  <c r="G243"/>
  <c r="F243"/>
  <c r="E243"/>
  <c r="G242"/>
  <c r="E242"/>
  <c r="H243" i="37"/>
  <c r="G243"/>
  <c r="F243"/>
  <c r="E243"/>
  <c r="E242"/>
  <c r="H243" i="36"/>
  <c r="G243"/>
  <c r="F243"/>
  <c r="E243"/>
  <c r="G242"/>
  <c r="E242"/>
  <c r="H243" i="38"/>
  <c r="H242" s="1"/>
  <c r="G243"/>
  <c r="F243"/>
  <c r="E243"/>
  <c r="G242"/>
  <c r="H243" i="39"/>
  <c r="H242" s="1"/>
  <c r="G243"/>
  <c r="F243"/>
  <c r="E243"/>
  <c r="G242"/>
  <c r="E242"/>
  <c r="H243" i="40"/>
  <c r="H242" s="1"/>
  <c r="G243"/>
  <c r="F243"/>
  <c r="E243"/>
  <c r="E242"/>
  <c r="H243" i="41"/>
  <c r="G243"/>
  <c r="F243"/>
  <c r="E243"/>
  <c r="G242"/>
  <c r="E242"/>
  <c r="H243" i="42"/>
  <c r="H242" s="1"/>
  <c r="G243"/>
  <c r="F243"/>
  <c r="E243"/>
  <c r="G242"/>
  <c r="H243" i="43"/>
  <c r="H242" s="1"/>
  <c r="G243"/>
  <c r="F243"/>
  <c r="E243"/>
  <c r="E242"/>
  <c r="H243" i="44"/>
  <c r="G243"/>
  <c r="F243"/>
  <c r="E243"/>
  <c r="E242"/>
  <c r="H243" i="46"/>
  <c r="G243"/>
  <c r="F243"/>
  <c r="E243"/>
  <c r="G242"/>
  <c r="H243" i="47"/>
  <c r="H242" s="1"/>
  <c r="G243"/>
  <c r="F243"/>
  <c r="E243"/>
  <c r="G242"/>
  <c r="E242"/>
  <c r="D243" i="9"/>
  <c r="D243" i="11"/>
  <c r="D243" i="12"/>
  <c r="D243" i="13"/>
  <c r="D243" i="14"/>
  <c r="D242" s="1"/>
  <c r="D243" i="15"/>
  <c r="D243" i="16"/>
  <c r="D243" i="1"/>
  <c r="D243" i="2"/>
  <c r="D242" s="1"/>
  <c r="D243" i="3"/>
  <c r="D243" i="4"/>
  <c r="D243" i="5"/>
  <c r="D243" i="6"/>
  <c r="D242" s="1"/>
  <c r="D243" i="7"/>
  <c r="D243" i="8"/>
  <c r="D243" i="17"/>
  <c r="D243" i="18"/>
  <c r="D242" s="1"/>
  <c r="D243" i="19"/>
  <c r="D243" i="20"/>
  <c r="D243" i="21"/>
  <c r="D243" i="22"/>
  <c r="D242" s="1"/>
  <c r="D243" i="23"/>
  <c r="D243" i="24"/>
  <c r="D243" i="26"/>
  <c r="D243" i="27"/>
  <c r="D242" s="1"/>
  <c r="D243" i="28"/>
  <c r="D243" i="29"/>
  <c r="D243" i="30"/>
  <c r="D243" i="31"/>
  <c r="D242" s="1"/>
  <c r="D243" i="32"/>
  <c r="D243" i="33"/>
  <c r="D243" i="34"/>
  <c r="D243" i="35"/>
  <c r="D242" s="1"/>
  <c r="D243" i="37"/>
  <c r="D243" i="36"/>
  <c r="D243" i="38"/>
  <c r="D243" i="39"/>
  <c r="D242" s="1"/>
  <c r="D243" i="40"/>
  <c r="D243" i="41"/>
  <c r="D243" i="42"/>
  <c r="D243" i="43"/>
  <c r="D242" s="1"/>
  <c r="D243" i="44"/>
  <c r="D243" i="46"/>
  <c r="D243" i="47"/>
  <c r="D242" s="1"/>
  <c r="D242" i="12"/>
  <c r="D242" i="15"/>
  <c r="D242" i="16"/>
  <c r="D242" i="4"/>
  <c r="D242" i="7"/>
  <c r="D242" i="8"/>
  <c r="D242" i="20"/>
  <c r="D242" i="24"/>
  <c r="D242" i="29"/>
  <c r="D242" i="32"/>
  <c r="D242" i="33"/>
  <c r="D242" i="36"/>
  <c r="D242" i="40"/>
  <c r="D242" i="41"/>
  <c r="D242" i="46"/>
  <c r="H233" i="9"/>
  <c r="G233"/>
  <c r="E233"/>
  <c r="H233" i="11"/>
  <c r="G233"/>
  <c r="E233"/>
  <c r="H233" i="12"/>
  <c r="G233"/>
  <c r="E233"/>
  <c r="H233" i="13"/>
  <c r="G233"/>
  <c r="E233"/>
  <c r="H233" i="14"/>
  <c r="G233"/>
  <c r="E233"/>
  <c r="H233" i="15"/>
  <c r="G233"/>
  <c r="E233"/>
  <c r="H233" i="16"/>
  <c r="G233"/>
  <c r="E233"/>
  <c r="H233" i="1"/>
  <c r="G233"/>
  <c r="E233"/>
  <c r="H233" i="2"/>
  <c r="G233"/>
  <c r="E233"/>
  <c r="H233" i="3"/>
  <c r="G233"/>
  <c r="E233"/>
  <c r="H233" i="4"/>
  <c r="G233"/>
  <c r="E233"/>
  <c r="H233" i="5"/>
  <c r="G233"/>
  <c r="E233"/>
  <c r="H233" i="6"/>
  <c r="G233"/>
  <c r="E233"/>
  <c r="H233" i="7"/>
  <c r="G233"/>
  <c r="E233"/>
  <c r="H233" i="8"/>
  <c r="G233"/>
  <c r="E233"/>
  <c r="H233" i="17"/>
  <c r="G233"/>
  <c r="E233"/>
  <c r="H233" i="18"/>
  <c r="G233"/>
  <c r="E233"/>
  <c r="H233" i="19"/>
  <c r="G233"/>
  <c r="E233"/>
  <c r="H233" i="20"/>
  <c r="G233"/>
  <c r="E233"/>
  <c r="H233" i="21"/>
  <c r="G233"/>
  <c r="E233"/>
  <c r="H233" i="22"/>
  <c r="G233"/>
  <c r="E233"/>
  <c r="H233" i="23"/>
  <c r="G233"/>
  <c r="E233"/>
  <c r="H233" i="24"/>
  <c r="G233"/>
  <c r="E233"/>
  <c r="H233" i="26"/>
  <c r="G233"/>
  <c r="E233"/>
  <c r="H233" i="27"/>
  <c r="G233"/>
  <c r="E233"/>
  <c r="H233" i="28"/>
  <c r="G233"/>
  <c r="E233"/>
  <c r="H233" i="29"/>
  <c r="G233"/>
  <c r="E233"/>
  <c r="H233" i="30"/>
  <c r="G233"/>
  <c r="E233"/>
  <c r="H233" i="31"/>
  <c r="G233"/>
  <c r="E233"/>
  <c r="H233" i="32"/>
  <c r="G233"/>
  <c r="E233"/>
  <c r="H233" i="33"/>
  <c r="G233"/>
  <c r="E233"/>
  <c r="H233" i="34"/>
  <c r="G233"/>
  <c r="E233"/>
  <c r="H233" i="35"/>
  <c r="G233"/>
  <c r="E233"/>
  <c r="H233" i="37"/>
  <c r="G233"/>
  <c r="E233"/>
  <c r="H233" i="36"/>
  <c r="G233"/>
  <c r="E233"/>
  <c r="H233" i="38"/>
  <c r="G233"/>
  <c r="E233"/>
  <c r="H233" i="39"/>
  <c r="G233"/>
  <c r="E233"/>
  <c r="H233" i="40"/>
  <c r="G233"/>
  <c r="E233"/>
  <c r="H233" i="41"/>
  <c r="G233"/>
  <c r="E233"/>
  <c r="H233" i="42"/>
  <c r="G233"/>
  <c r="E233"/>
  <c r="H233" i="43"/>
  <c r="G233"/>
  <c r="E233"/>
  <c r="H233" i="44"/>
  <c r="G233"/>
  <c r="E233"/>
  <c r="H233" i="46"/>
  <c r="G233"/>
  <c r="E233"/>
  <c r="H233" i="47"/>
  <c r="G233"/>
  <c r="E233"/>
  <c r="D233" i="9"/>
  <c r="D233" i="11"/>
  <c r="D233" i="12"/>
  <c r="D233" i="13"/>
  <c r="D233" i="14"/>
  <c r="D233" i="15"/>
  <c r="D233" i="16"/>
  <c r="D233" i="1"/>
  <c r="D233" i="2"/>
  <c r="D233" i="3"/>
  <c r="D233" i="4"/>
  <c r="D233" i="5"/>
  <c r="D233" i="6"/>
  <c r="D233" i="7"/>
  <c r="D233" i="8"/>
  <c r="D233" i="17"/>
  <c r="D233" i="18"/>
  <c r="D233" i="19"/>
  <c r="D233" i="20"/>
  <c r="D233" i="21"/>
  <c r="D233" i="22"/>
  <c r="D233" i="23"/>
  <c r="D233" i="24"/>
  <c r="D233" i="26"/>
  <c r="D233" i="27"/>
  <c r="D233" i="28"/>
  <c r="D233" i="29"/>
  <c r="D233" i="30"/>
  <c r="D233" i="31"/>
  <c r="D233" i="32"/>
  <c r="D233" i="33"/>
  <c r="D233" i="34"/>
  <c r="D233" i="35"/>
  <c r="D233" i="37"/>
  <c r="D233" i="36"/>
  <c r="D233" i="38"/>
  <c r="D233" i="39"/>
  <c r="D233" i="40"/>
  <c r="D233" i="41"/>
  <c r="D233" i="42"/>
  <c r="D233" i="43"/>
  <c r="D233" i="44"/>
  <c r="D233" i="46"/>
  <c r="D233" i="47"/>
  <c r="H220" i="9"/>
  <c r="G220"/>
  <c r="E220"/>
  <c r="H220" i="11"/>
  <c r="G220"/>
  <c r="E220"/>
  <c r="H220" i="12"/>
  <c r="G220"/>
  <c r="E220"/>
  <c r="H220" i="13"/>
  <c r="G220"/>
  <c r="E220"/>
  <c r="H220" i="14"/>
  <c r="G220"/>
  <c r="E220"/>
  <c r="H220" i="15"/>
  <c r="G220"/>
  <c r="E220"/>
  <c r="H220" i="16"/>
  <c r="G220"/>
  <c r="E220"/>
  <c r="H220" i="1"/>
  <c r="G220"/>
  <c r="E220"/>
  <c r="H220" i="2"/>
  <c r="G220"/>
  <c r="E220"/>
  <c r="H220" i="3"/>
  <c r="G220"/>
  <c r="E220"/>
  <c r="H220" i="4"/>
  <c r="G220"/>
  <c r="E220"/>
  <c r="H220" i="5"/>
  <c r="G220"/>
  <c r="E220"/>
  <c r="H220" i="6"/>
  <c r="G220"/>
  <c r="E220"/>
  <c r="H220" i="7"/>
  <c r="G220"/>
  <c r="E220"/>
  <c r="H220" i="8"/>
  <c r="G220"/>
  <c r="E220"/>
  <c r="H220" i="17"/>
  <c r="G220"/>
  <c r="E220"/>
  <c r="H220" i="18"/>
  <c r="G220"/>
  <c r="E220"/>
  <c r="H220" i="19"/>
  <c r="G220"/>
  <c r="E220"/>
  <c r="H220" i="20"/>
  <c r="G220"/>
  <c r="E220"/>
  <c r="H220" i="21"/>
  <c r="G220"/>
  <c r="E220"/>
  <c r="H220" i="22"/>
  <c r="G220"/>
  <c r="E220"/>
  <c r="H220" i="23"/>
  <c r="G220"/>
  <c r="E220"/>
  <c r="H220" i="24"/>
  <c r="G220"/>
  <c r="E220"/>
  <c r="H220" i="26"/>
  <c r="G220"/>
  <c r="E220"/>
  <c r="H220" i="27"/>
  <c r="G220"/>
  <c r="E220"/>
  <c r="H220" i="28"/>
  <c r="G220"/>
  <c r="E220"/>
  <c r="H220" i="29"/>
  <c r="G220"/>
  <c r="E220"/>
  <c r="H220" i="30"/>
  <c r="G220"/>
  <c r="E220"/>
  <c r="H220" i="31"/>
  <c r="G220"/>
  <c r="E220"/>
  <c r="H220" i="32"/>
  <c r="G220"/>
  <c r="E220"/>
  <c r="H220" i="33"/>
  <c r="G220"/>
  <c r="E220"/>
  <c r="H220" i="34"/>
  <c r="G220"/>
  <c r="E220"/>
  <c r="H220" i="35"/>
  <c r="G220"/>
  <c r="E220"/>
  <c r="H220" i="37"/>
  <c r="G220"/>
  <c r="E220"/>
  <c r="H220" i="36"/>
  <c r="G220"/>
  <c r="E220"/>
  <c r="H220" i="38"/>
  <c r="G220"/>
  <c r="E220"/>
  <c r="H220" i="39"/>
  <c r="G220"/>
  <c r="E220"/>
  <c r="H220" i="40"/>
  <c r="G220"/>
  <c r="E220"/>
  <c r="H220" i="41"/>
  <c r="G220"/>
  <c r="E220"/>
  <c r="H220" i="42"/>
  <c r="G220"/>
  <c r="E220"/>
  <c r="H220" i="43"/>
  <c r="G220"/>
  <c r="E220"/>
  <c r="H220" i="44"/>
  <c r="G220"/>
  <c r="E220"/>
  <c r="H220" i="46"/>
  <c r="G220"/>
  <c r="E220"/>
  <c r="H220" i="47"/>
  <c r="G220"/>
  <c r="E220"/>
  <c r="D220" i="9"/>
  <c r="D220" i="11"/>
  <c r="D220" i="12"/>
  <c r="D220" i="13"/>
  <c r="D220" i="14"/>
  <c r="D220" i="15"/>
  <c r="D220" i="16"/>
  <c r="D220" i="1"/>
  <c r="D220" i="2"/>
  <c r="D220" i="3"/>
  <c r="D220" i="4"/>
  <c r="D220" i="5"/>
  <c r="D220" i="6"/>
  <c r="D220" i="7"/>
  <c r="D220" i="8"/>
  <c r="D220" i="17"/>
  <c r="D220" i="18"/>
  <c r="D220" i="19"/>
  <c r="D220" i="20"/>
  <c r="D220" i="21"/>
  <c r="D220" i="22"/>
  <c r="D220" i="23"/>
  <c r="D220" i="24"/>
  <c r="D220" i="26"/>
  <c r="D220" i="27"/>
  <c r="D220" i="28"/>
  <c r="D220" i="29"/>
  <c r="D220" i="30"/>
  <c r="D220" i="31"/>
  <c r="D220" i="32"/>
  <c r="D220" i="33"/>
  <c r="D220" i="34"/>
  <c r="D220" i="35"/>
  <c r="D220" i="37"/>
  <c r="D220" i="36"/>
  <c r="D220" i="38"/>
  <c r="D220" i="39"/>
  <c r="D220" i="40"/>
  <c r="D220" i="41"/>
  <c r="D220" i="42"/>
  <c r="D220" i="43"/>
  <c r="D220" i="44"/>
  <c r="D220" i="46"/>
  <c r="D220" i="47"/>
  <c r="H206" i="9"/>
  <c r="G206"/>
  <c r="E206"/>
  <c r="H206" i="11"/>
  <c r="G206"/>
  <c r="E206"/>
  <c r="H206" i="12"/>
  <c r="G206"/>
  <c r="E206"/>
  <c r="H206" i="13"/>
  <c r="G206"/>
  <c r="E206"/>
  <c r="H206" i="14"/>
  <c r="G206"/>
  <c r="E206"/>
  <c r="H206" i="15"/>
  <c r="G206"/>
  <c r="E206"/>
  <c r="H206" i="16"/>
  <c r="G206"/>
  <c r="E206"/>
  <c r="H206" i="1"/>
  <c r="G206"/>
  <c r="E206"/>
  <c r="H206" i="2"/>
  <c r="G206"/>
  <c r="E206"/>
  <c r="H206" i="3"/>
  <c r="G206"/>
  <c r="E206"/>
  <c r="H206" i="4"/>
  <c r="G206"/>
  <c r="E206"/>
  <c r="H206" i="5"/>
  <c r="G206"/>
  <c r="E206"/>
  <c r="H206" i="6"/>
  <c r="G206"/>
  <c r="E206"/>
  <c r="H206" i="7"/>
  <c r="G206"/>
  <c r="E206"/>
  <c r="H206" i="8"/>
  <c r="G206"/>
  <c r="E206"/>
  <c r="H206" i="17"/>
  <c r="G206"/>
  <c r="E206"/>
  <c r="H206" i="18"/>
  <c r="G206"/>
  <c r="E206"/>
  <c r="H206" i="19"/>
  <c r="G206"/>
  <c r="E206"/>
  <c r="H206" i="20"/>
  <c r="G206"/>
  <c r="E206"/>
  <c r="H206" i="21"/>
  <c r="G206"/>
  <c r="E206"/>
  <c r="H206" i="22"/>
  <c r="G206"/>
  <c r="E206"/>
  <c r="H206" i="23"/>
  <c r="G206"/>
  <c r="E206"/>
  <c r="H206" i="24"/>
  <c r="G206"/>
  <c r="E206"/>
  <c r="H206" i="26"/>
  <c r="G206"/>
  <c r="E206"/>
  <c r="H206" i="27"/>
  <c r="G206"/>
  <c r="E206"/>
  <c r="H206" i="28"/>
  <c r="G206"/>
  <c r="E206"/>
  <c r="H206" i="29"/>
  <c r="G206"/>
  <c r="E206"/>
  <c r="H206" i="30"/>
  <c r="G206"/>
  <c r="E206"/>
  <c r="H206" i="31"/>
  <c r="G206"/>
  <c r="E206"/>
  <c r="H206" i="32"/>
  <c r="G206"/>
  <c r="E206"/>
  <c r="H206" i="33"/>
  <c r="G206"/>
  <c r="E206"/>
  <c r="H206" i="34"/>
  <c r="G206"/>
  <c r="E206"/>
  <c r="H206" i="35"/>
  <c r="G206"/>
  <c r="E206"/>
  <c r="H206" i="37"/>
  <c r="G206"/>
  <c r="E206"/>
  <c r="H206" i="36"/>
  <c r="G206"/>
  <c r="E206"/>
  <c r="H206" i="38"/>
  <c r="G206"/>
  <c r="E206"/>
  <c r="H206" i="39"/>
  <c r="G206"/>
  <c r="E206"/>
  <c r="H206" i="40"/>
  <c r="G206"/>
  <c r="E206"/>
  <c r="H206" i="41"/>
  <c r="G206"/>
  <c r="E206"/>
  <c r="H206" i="42"/>
  <c r="G206"/>
  <c r="E206"/>
  <c r="H206" i="43"/>
  <c r="G206"/>
  <c r="E206"/>
  <c r="H206" i="44"/>
  <c r="G206"/>
  <c r="E206"/>
  <c r="H206" i="46"/>
  <c r="G206"/>
  <c r="E206"/>
  <c r="H206" i="47"/>
  <c r="G206"/>
  <c r="E206"/>
  <c r="D206" i="9"/>
  <c r="D206" i="11"/>
  <c r="D206" i="12"/>
  <c r="D206" i="13"/>
  <c r="D206" i="14"/>
  <c r="D206" i="15"/>
  <c r="D206" i="16"/>
  <c r="D206" i="1"/>
  <c r="D206" i="2"/>
  <c r="D206" i="3"/>
  <c r="D206" i="4"/>
  <c r="D206" i="5"/>
  <c r="D206" i="6"/>
  <c r="D206" i="7"/>
  <c r="D206" i="8"/>
  <c r="D206" i="17"/>
  <c r="D206" i="18"/>
  <c r="D206" i="19"/>
  <c r="D206" i="20"/>
  <c r="D206" i="21"/>
  <c r="D206" i="22"/>
  <c r="D206" i="23"/>
  <c r="D206" i="24"/>
  <c r="D206" i="26"/>
  <c r="D206" i="27"/>
  <c r="D206" i="28"/>
  <c r="D206" i="29"/>
  <c r="D206" i="30"/>
  <c r="D206" i="31"/>
  <c r="D206" i="32"/>
  <c r="D206" i="33"/>
  <c r="D206" i="34"/>
  <c r="D206" i="35"/>
  <c r="D206" i="37"/>
  <c r="D206" i="36"/>
  <c r="D206" i="38"/>
  <c r="D206" i="39"/>
  <c r="D206" i="40"/>
  <c r="D206" i="41"/>
  <c r="D206" i="42"/>
  <c r="D206" i="43"/>
  <c r="D206" i="44"/>
  <c r="D206" i="46"/>
  <c r="D206" i="47"/>
  <c r="I204" i="9"/>
  <c r="H204"/>
  <c r="G204"/>
  <c r="F204"/>
  <c r="E204"/>
  <c r="I204" i="11"/>
  <c r="H204"/>
  <c r="G204"/>
  <c r="F204"/>
  <c r="E204"/>
  <c r="I204" i="12"/>
  <c r="H204"/>
  <c r="G204"/>
  <c r="F204"/>
  <c r="E204"/>
  <c r="I204" i="13"/>
  <c r="H204"/>
  <c r="G204"/>
  <c r="F204"/>
  <c r="E204"/>
  <c r="I204" i="14"/>
  <c r="H204"/>
  <c r="G204"/>
  <c r="F204"/>
  <c r="E204"/>
  <c r="I204" i="15"/>
  <c r="H204"/>
  <c r="G204"/>
  <c r="F204"/>
  <c r="E204"/>
  <c r="I204" i="16"/>
  <c r="H204"/>
  <c r="G204"/>
  <c r="F204"/>
  <c r="E204"/>
  <c r="I204" i="1"/>
  <c r="H204"/>
  <c r="G204"/>
  <c r="F204"/>
  <c r="E204"/>
  <c r="I204" i="2"/>
  <c r="H204"/>
  <c r="G204"/>
  <c r="F204"/>
  <c r="E204"/>
  <c r="I204" i="3"/>
  <c r="H204"/>
  <c r="G204"/>
  <c r="F204"/>
  <c r="E204"/>
  <c r="I204" i="4"/>
  <c r="H204"/>
  <c r="G204"/>
  <c r="F204"/>
  <c r="E204"/>
  <c r="I204" i="5"/>
  <c r="H204"/>
  <c r="G204"/>
  <c r="F204"/>
  <c r="E204"/>
  <c r="I204" i="6"/>
  <c r="H204"/>
  <c r="G204"/>
  <c r="F204"/>
  <c r="E204"/>
  <c r="I204" i="7"/>
  <c r="H204"/>
  <c r="G204"/>
  <c r="F204"/>
  <c r="E204"/>
  <c r="I204" i="8"/>
  <c r="H204"/>
  <c r="G204"/>
  <c r="F204"/>
  <c r="E204"/>
  <c r="I204" i="17"/>
  <c r="H204"/>
  <c r="G204"/>
  <c r="F204"/>
  <c r="E204"/>
  <c r="I204" i="18"/>
  <c r="H204"/>
  <c r="G204"/>
  <c r="F204"/>
  <c r="E204"/>
  <c r="I204" i="19"/>
  <c r="H204"/>
  <c r="G204"/>
  <c r="F204"/>
  <c r="E204"/>
  <c r="I204" i="20"/>
  <c r="H204"/>
  <c r="G204"/>
  <c r="F204"/>
  <c r="E204"/>
  <c r="I204" i="21"/>
  <c r="H204"/>
  <c r="G204"/>
  <c r="F204"/>
  <c r="E204"/>
  <c r="I204" i="22"/>
  <c r="H204"/>
  <c r="G204"/>
  <c r="F204"/>
  <c r="E204"/>
  <c r="I204" i="23"/>
  <c r="H204"/>
  <c r="G204"/>
  <c r="F204"/>
  <c r="E204"/>
  <c r="I204" i="24"/>
  <c r="H204"/>
  <c r="G204"/>
  <c r="F204"/>
  <c r="E204"/>
  <c r="I204" i="26"/>
  <c r="H204"/>
  <c r="G204"/>
  <c r="F204"/>
  <c r="E204"/>
  <c r="I204" i="27"/>
  <c r="H204"/>
  <c r="G204"/>
  <c r="F204"/>
  <c r="E204"/>
  <c r="I204" i="28"/>
  <c r="H204"/>
  <c r="G204"/>
  <c r="F204"/>
  <c r="E204"/>
  <c r="I204" i="29"/>
  <c r="H204"/>
  <c r="G204"/>
  <c r="F204"/>
  <c r="E204"/>
  <c r="I204" i="30"/>
  <c r="H204"/>
  <c r="G204"/>
  <c r="F204"/>
  <c r="E204"/>
  <c r="I204" i="31"/>
  <c r="H204"/>
  <c r="G204"/>
  <c r="F204"/>
  <c r="E204"/>
  <c r="I204" i="32"/>
  <c r="H204"/>
  <c r="G204"/>
  <c r="F204"/>
  <c r="E204"/>
  <c r="I204" i="33"/>
  <c r="H204"/>
  <c r="G204"/>
  <c r="F204"/>
  <c r="E204"/>
  <c r="I204" i="34"/>
  <c r="H204"/>
  <c r="G204"/>
  <c r="F204"/>
  <c r="E204"/>
  <c r="I204" i="35"/>
  <c r="H204"/>
  <c r="G204"/>
  <c r="F204"/>
  <c r="E204"/>
  <c r="I204" i="37"/>
  <c r="H204"/>
  <c r="G204"/>
  <c r="F204"/>
  <c r="E204"/>
  <c r="I204" i="36"/>
  <c r="H204"/>
  <c r="G204"/>
  <c r="F204"/>
  <c r="E204"/>
  <c r="I204" i="38"/>
  <c r="H204"/>
  <c r="G204"/>
  <c r="F204"/>
  <c r="E204"/>
  <c r="I204" i="39"/>
  <c r="H204"/>
  <c r="G204"/>
  <c r="F204"/>
  <c r="E204"/>
  <c r="I204" i="40"/>
  <c r="H204"/>
  <c r="G204"/>
  <c r="F204"/>
  <c r="E204"/>
  <c r="I204" i="41"/>
  <c r="H204"/>
  <c r="G204"/>
  <c r="F204"/>
  <c r="E204"/>
  <c r="I204" i="42"/>
  <c r="H204"/>
  <c r="G204"/>
  <c r="F204"/>
  <c r="E204"/>
  <c r="I204" i="43"/>
  <c r="H204"/>
  <c r="G204"/>
  <c r="F204"/>
  <c r="E204"/>
  <c r="I204" i="44"/>
  <c r="H204"/>
  <c r="G204"/>
  <c r="F204"/>
  <c r="E204"/>
  <c r="I204" i="46"/>
  <c r="H204"/>
  <c r="G204"/>
  <c r="F204"/>
  <c r="E204"/>
  <c r="I204" i="47"/>
  <c r="H204"/>
  <c r="G204"/>
  <c r="F204"/>
  <c r="E204"/>
  <c r="D204" i="9"/>
  <c r="D204" i="11"/>
  <c r="D204" i="12"/>
  <c r="D204" i="13"/>
  <c r="D204" i="14"/>
  <c r="D204" i="15"/>
  <c r="D204" i="16"/>
  <c r="D204" i="1"/>
  <c r="D204" i="2"/>
  <c r="D204" i="3"/>
  <c r="D204" i="4"/>
  <c r="D204" i="5"/>
  <c r="D204" i="6"/>
  <c r="D204" i="7"/>
  <c r="D204" i="8"/>
  <c r="D204" i="17"/>
  <c r="D204" i="18"/>
  <c r="D204" i="19"/>
  <c r="D204" i="20"/>
  <c r="D204" i="21"/>
  <c r="D204" i="22"/>
  <c r="D204" i="23"/>
  <c r="D204" i="24"/>
  <c r="D204" i="26"/>
  <c r="D204" i="27"/>
  <c r="D204" i="28"/>
  <c r="D204" i="29"/>
  <c r="D204" i="30"/>
  <c r="D204" i="31"/>
  <c r="D204" i="32"/>
  <c r="D204" i="33"/>
  <c r="D204" i="34"/>
  <c r="D204" i="35"/>
  <c r="D204" i="37"/>
  <c r="D204" i="36"/>
  <c r="D204" i="38"/>
  <c r="D204" i="39"/>
  <c r="D204" i="40"/>
  <c r="D204" i="41"/>
  <c r="D204" i="42"/>
  <c r="D204" i="43"/>
  <c r="D204" i="44"/>
  <c r="D204" i="46"/>
  <c r="D204" i="47"/>
  <c r="H191" i="9"/>
  <c r="G191"/>
  <c r="E191"/>
  <c r="H191" i="11"/>
  <c r="G191"/>
  <c r="E191"/>
  <c r="H191" i="12"/>
  <c r="G191"/>
  <c r="E191"/>
  <c r="H191" i="13"/>
  <c r="G191"/>
  <c r="E191"/>
  <c r="H191" i="14"/>
  <c r="G191"/>
  <c r="E191"/>
  <c r="H191" i="15"/>
  <c r="G191"/>
  <c r="E191"/>
  <c r="H191" i="16"/>
  <c r="G191"/>
  <c r="E191"/>
  <c r="H191" i="1"/>
  <c r="G191"/>
  <c r="E191"/>
  <c r="H191" i="2"/>
  <c r="G191"/>
  <c r="E191"/>
  <c r="H191" i="3"/>
  <c r="G191"/>
  <c r="E191"/>
  <c r="H191" i="4"/>
  <c r="G191"/>
  <c r="E191"/>
  <c r="H191" i="5"/>
  <c r="G191"/>
  <c r="E191"/>
  <c r="H191" i="6"/>
  <c r="G191"/>
  <c r="E191"/>
  <c r="H191" i="7"/>
  <c r="G191"/>
  <c r="E191"/>
  <c r="H191" i="8"/>
  <c r="G191"/>
  <c r="E191"/>
  <c r="H191" i="17"/>
  <c r="G191"/>
  <c r="E191"/>
  <c r="E139" s="1"/>
  <c r="H191" i="18"/>
  <c r="G191"/>
  <c r="E191"/>
  <c r="H191" i="19"/>
  <c r="G191"/>
  <c r="E191"/>
  <c r="H191" i="20"/>
  <c r="G191"/>
  <c r="E191"/>
  <c r="H191" i="21"/>
  <c r="G191"/>
  <c r="E191"/>
  <c r="H191" i="22"/>
  <c r="G191"/>
  <c r="E191"/>
  <c r="H191" i="23"/>
  <c r="G191"/>
  <c r="E191"/>
  <c r="H191" i="24"/>
  <c r="G191"/>
  <c r="E191"/>
  <c r="H191" i="26"/>
  <c r="G191"/>
  <c r="E191"/>
  <c r="H191" i="27"/>
  <c r="G191"/>
  <c r="E191"/>
  <c r="H191" i="28"/>
  <c r="G191"/>
  <c r="E191"/>
  <c r="H191" i="29"/>
  <c r="G191"/>
  <c r="E191"/>
  <c r="H191" i="30"/>
  <c r="G191"/>
  <c r="E191"/>
  <c r="H191" i="31"/>
  <c r="G191"/>
  <c r="E191"/>
  <c r="H191" i="32"/>
  <c r="G191"/>
  <c r="E191"/>
  <c r="H191" i="33"/>
  <c r="G191"/>
  <c r="E191"/>
  <c r="H191" i="34"/>
  <c r="G191"/>
  <c r="E191"/>
  <c r="H191" i="35"/>
  <c r="G191"/>
  <c r="E191"/>
  <c r="H191" i="37"/>
  <c r="G191"/>
  <c r="E191"/>
  <c r="H191" i="36"/>
  <c r="G191"/>
  <c r="E191"/>
  <c r="H191" i="38"/>
  <c r="G191"/>
  <c r="E191"/>
  <c r="H191" i="39"/>
  <c r="G191"/>
  <c r="E191"/>
  <c r="H191" i="40"/>
  <c r="G191"/>
  <c r="E191"/>
  <c r="H191" i="41"/>
  <c r="G191"/>
  <c r="E191"/>
  <c r="H191" i="42"/>
  <c r="G191"/>
  <c r="E191"/>
  <c r="H191" i="43"/>
  <c r="G191"/>
  <c r="E191"/>
  <c r="H191" i="44"/>
  <c r="G191"/>
  <c r="G139" s="1"/>
  <c r="E191"/>
  <c r="H191" i="46"/>
  <c r="G191"/>
  <c r="E191"/>
  <c r="H191" i="47"/>
  <c r="G191"/>
  <c r="E191"/>
  <c r="D191" i="9"/>
  <c r="D191" i="11"/>
  <c r="D191" i="12"/>
  <c r="D191" i="13"/>
  <c r="D191" i="14"/>
  <c r="D191" i="15"/>
  <c r="D191" i="16"/>
  <c r="D191" i="1"/>
  <c r="D191" i="2"/>
  <c r="D191" i="3"/>
  <c r="D191" i="4"/>
  <c r="D191" i="5"/>
  <c r="D191" i="6"/>
  <c r="D191" i="7"/>
  <c r="D191" i="8"/>
  <c r="D191" i="17"/>
  <c r="D191" i="18"/>
  <c r="D191" i="19"/>
  <c r="D191" i="20"/>
  <c r="D191" i="21"/>
  <c r="D191" i="22"/>
  <c r="D191" i="23"/>
  <c r="D191" i="24"/>
  <c r="D191" i="26"/>
  <c r="D191" i="27"/>
  <c r="D191" i="28"/>
  <c r="D191" i="29"/>
  <c r="D191" i="30"/>
  <c r="D191" i="31"/>
  <c r="D191" i="32"/>
  <c r="D191" i="33"/>
  <c r="D191" i="34"/>
  <c r="D191" i="35"/>
  <c r="D191" i="37"/>
  <c r="D191" i="36"/>
  <c r="D191" i="38"/>
  <c r="D191" i="39"/>
  <c r="D191" i="40"/>
  <c r="D191" i="41"/>
  <c r="D191" i="42"/>
  <c r="D191" i="43"/>
  <c r="D191" i="44"/>
  <c r="D191" i="46"/>
  <c r="D191" i="47"/>
  <c r="H177" i="9"/>
  <c r="G177"/>
  <c r="E177"/>
  <c r="H177" i="11"/>
  <c r="G177"/>
  <c r="E177"/>
  <c r="H177" i="12"/>
  <c r="G177"/>
  <c r="E177"/>
  <c r="H177" i="13"/>
  <c r="G177"/>
  <c r="E177"/>
  <c r="H177" i="14"/>
  <c r="G177"/>
  <c r="E177"/>
  <c r="H177" i="15"/>
  <c r="G177"/>
  <c r="E177"/>
  <c r="H177" i="16"/>
  <c r="G177"/>
  <c r="E177"/>
  <c r="H177" i="1"/>
  <c r="G177"/>
  <c r="E177"/>
  <c r="H177" i="2"/>
  <c r="G177"/>
  <c r="E177"/>
  <c r="H177" i="3"/>
  <c r="G177"/>
  <c r="E177"/>
  <c r="H177" i="4"/>
  <c r="G177"/>
  <c r="E177"/>
  <c r="H177" i="5"/>
  <c r="G177"/>
  <c r="E177"/>
  <c r="H177" i="6"/>
  <c r="G177"/>
  <c r="E177"/>
  <c r="H177" i="7"/>
  <c r="G177"/>
  <c r="E177"/>
  <c r="H177" i="8"/>
  <c r="G177"/>
  <c r="E177"/>
  <c r="H177" i="17"/>
  <c r="G177"/>
  <c r="E177"/>
  <c r="H177" i="18"/>
  <c r="G177"/>
  <c r="E177"/>
  <c r="H177" i="19"/>
  <c r="G177"/>
  <c r="E177"/>
  <c r="H177" i="20"/>
  <c r="G177"/>
  <c r="E177"/>
  <c r="H177" i="21"/>
  <c r="G177"/>
  <c r="E177"/>
  <c r="H177" i="22"/>
  <c r="G177"/>
  <c r="E177"/>
  <c r="H177" i="23"/>
  <c r="G177"/>
  <c r="E177"/>
  <c r="H177" i="24"/>
  <c r="G177"/>
  <c r="E177"/>
  <c r="H177" i="26"/>
  <c r="G177"/>
  <c r="E177"/>
  <c r="H177" i="27"/>
  <c r="G177"/>
  <c r="E177"/>
  <c r="H177" i="28"/>
  <c r="G177"/>
  <c r="E177"/>
  <c r="H177" i="29"/>
  <c r="G177"/>
  <c r="E177"/>
  <c r="H177" i="30"/>
  <c r="G177"/>
  <c r="E177"/>
  <c r="H177" i="31"/>
  <c r="G177"/>
  <c r="E177"/>
  <c r="H177" i="32"/>
  <c r="G177"/>
  <c r="E177"/>
  <c r="H177" i="33"/>
  <c r="G177"/>
  <c r="E177"/>
  <c r="H177" i="34"/>
  <c r="G177"/>
  <c r="E177"/>
  <c r="H177" i="35"/>
  <c r="G177"/>
  <c r="E177"/>
  <c r="H177" i="37"/>
  <c r="G177"/>
  <c r="E177"/>
  <c r="H177" i="36"/>
  <c r="G177"/>
  <c r="E177"/>
  <c r="H177" i="38"/>
  <c r="G177"/>
  <c r="E177"/>
  <c r="H177" i="39"/>
  <c r="G177"/>
  <c r="E177"/>
  <c r="H177" i="40"/>
  <c r="G177"/>
  <c r="E177"/>
  <c r="H177" i="41"/>
  <c r="G177"/>
  <c r="E177"/>
  <c r="H177" i="42"/>
  <c r="G177"/>
  <c r="E177"/>
  <c r="H177" i="43"/>
  <c r="G177"/>
  <c r="E177"/>
  <c r="H177" i="44"/>
  <c r="G177"/>
  <c r="E177"/>
  <c r="H177" i="46"/>
  <c r="G177"/>
  <c r="E177"/>
  <c r="H177" i="47"/>
  <c r="G177"/>
  <c r="E177"/>
  <c r="D177" i="9"/>
  <c r="D177" i="11"/>
  <c r="D177" i="12"/>
  <c r="D177" i="13"/>
  <c r="D177" i="14"/>
  <c r="D177" i="15"/>
  <c r="D177" i="16"/>
  <c r="D177" i="1"/>
  <c r="D177" i="2"/>
  <c r="D177" i="3"/>
  <c r="D177" i="4"/>
  <c r="D177" i="5"/>
  <c r="D177" i="6"/>
  <c r="D177" i="7"/>
  <c r="D177" i="8"/>
  <c r="D177" i="17"/>
  <c r="D177" i="18"/>
  <c r="D177" i="19"/>
  <c r="D177" i="20"/>
  <c r="D177" i="21"/>
  <c r="D177" i="22"/>
  <c r="D177" i="23"/>
  <c r="D177" i="24"/>
  <c r="D177" i="26"/>
  <c r="D177" i="27"/>
  <c r="D177" i="28"/>
  <c r="D177" i="29"/>
  <c r="D177" i="30"/>
  <c r="D177" i="31"/>
  <c r="D177" i="32"/>
  <c r="D177" i="33"/>
  <c r="D177" i="34"/>
  <c r="D177" i="35"/>
  <c r="D177" i="37"/>
  <c r="D177" i="36"/>
  <c r="D177" i="38"/>
  <c r="D177" i="39"/>
  <c r="D177" i="40"/>
  <c r="D177" i="41"/>
  <c r="D177" i="42"/>
  <c r="D177" i="43"/>
  <c r="D177" i="44"/>
  <c r="D177" i="46"/>
  <c r="D177" i="47"/>
  <c r="H167" i="9"/>
  <c r="G167"/>
  <c r="E167"/>
  <c r="H167" i="11"/>
  <c r="G167"/>
  <c r="E167"/>
  <c r="H167" i="12"/>
  <c r="G167"/>
  <c r="E167"/>
  <c r="H167" i="13"/>
  <c r="G167"/>
  <c r="E167"/>
  <c r="H167" i="14"/>
  <c r="G167"/>
  <c r="E167"/>
  <c r="H167" i="15"/>
  <c r="G167"/>
  <c r="E167"/>
  <c r="H167" i="16"/>
  <c r="G167"/>
  <c r="E167"/>
  <c r="H167" i="1"/>
  <c r="G167"/>
  <c r="E167"/>
  <c r="E139" s="1"/>
  <c r="H167" i="2"/>
  <c r="G167"/>
  <c r="E167"/>
  <c r="H167" i="3"/>
  <c r="G167"/>
  <c r="G139" s="1"/>
  <c r="E167"/>
  <c r="H167" i="4"/>
  <c r="G167"/>
  <c r="E167"/>
  <c r="H167" i="5"/>
  <c r="G167"/>
  <c r="E167"/>
  <c r="H167" i="6"/>
  <c r="G167"/>
  <c r="E167"/>
  <c r="H167" i="7"/>
  <c r="G167"/>
  <c r="E167"/>
  <c r="H167" i="8"/>
  <c r="G167"/>
  <c r="E167"/>
  <c r="H167" i="17"/>
  <c r="G167"/>
  <c r="E167"/>
  <c r="H167" i="18"/>
  <c r="G167"/>
  <c r="E167"/>
  <c r="H167" i="19"/>
  <c r="G167"/>
  <c r="E167"/>
  <c r="H167" i="20"/>
  <c r="G167"/>
  <c r="E167"/>
  <c r="H167" i="21"/>
  <c r="G167"/>
  <c r="E167"/>
  <c r="H167" i="22"/>
  <c r="G167"/>
  <c r="E167"/>
  <c r="H167" i="23"/>
  <c r="G167"/>
  <c r="E167"/>
  <c r="H167" i="24"/>
  <c r="G167"/>
  <c r="E167"/>
  <c r="H167" i="26"/>
  <c r="G167"/>
  <c r="E167"/>
  <c r="E139" s="1"/>
  <c r="H167" i="27"/>
  <c r="G167"/>
  <c r="E167"/>
  <c r="H167" i="28"/>
  <c r="G167"/>
  <c r="G139" s="1"/>
  <c r="E167"/>
  <c r="H167" i="29"/>
  <c r="G167"/>
  <c r="E167"/>
  <c r="H167" i="30"/>
  <c r="G167"/>
  <c r="E167"/>
  <c r="H167" i="31"/>
  <c r="G167"/>
  <c r="E167"/>
  <c r="H167" i="32"/>
  <c r="G167"/>
  <c r="E167"/>
  <c r="H167" i="33"/>
  <c r="G167"/>
  <c r="E167"/>
  <c r="H167" i="34"/>
  <c r="G167"/>
  <c r="E167"/>
  <c r="H167" i="35"/>
  <c r="G167"/>
  <c r="E167"/>
  <c r="H167" i="37"/>
  <c r="G167"/>
  <c r="G139" s="1"/>
  <c r="E167"/>
  <c r="H167" i="36"/>
  <c r="G167"/>
  <c r="E167"/>
  <c r="H167" i="38"/>
  <c r="G167"/>
  <c r="E167"/>
  <c r="H167" i="39"/>
  <c r="G167"/>
  <c r="E167"/>
  <c r="H167" i="40"/>
  <c r="G167"/>
  <c r="E167"/>
  <c r="H167" i="41"/>
  <c r="G167"/>
  <c r="E167"/>
  <c r="H167" i="42"/>
  <c r="G167"/>
  <c r="E167"/>
  <c r="H167" i="43"/>
  <c r="G167"/>
  <c r="E167"/>
  <c r="H167" i="44"/>
  <c r="G167"/>
  <c r="E167"/>
  <c r="H167" i="46"/>
  <c r="G167"/>
  <c r="E167"/>
  <c r="H167" i="47"/>
  <c r="G167"/>
  <c r="E167"/>
  <c r="D167" i="9"/>
  <c r="D167" i="11"/>
  <c r="D139" s="1"/>
  <c r="D167" i="12"/>
  <c r="D167" i="13"/>
  <c r="D167" i="14"/>
  <c r="D167" i="15"/>
  <c r="D139" s="1"/>
  <c r="D167" i="16"/>
  <c r="D167" i="1"/>
  <c r="D167" i="2"/>
  <c r="D167" i="3"/>
  <c r="D139" s="1"/>
  <c r="D167" i="4"/>
  <c r="D167" i="5"/>
  <c r="D167" i="6"/>
  <c r="D167" i="7"/>
  <c r="D139" s="1"/>
  <c r="D167" i="8"/>
  <c r="D167" i="17"/>
  <c r="D167" i="18"/>
  <c r="D167" i="19"/>
  <c r="D139" s="1"/>
  <c r="D167" i="20"/>
  <c r="D167" i="21"/>
  <c r="D167" i="22"/>
  <c r="D167" i="23"/>
  <c r="D139" s="1"/>
  <c r="D167" i="24"/>
  <c r="D167" i="26"/>
  <c r="D167" i="27"/>
  <c r="D167" i="28"/>
  <c r="D139" s="1"/>
  <c r="D167" i="29"/>
  <c r="D167" i="30"/>
  <c r="D167" i="31"/>
  <c r="D167" i="32"/>
  <c r="D139" s="1"/>
  <c r="D167" i="33"/>
  <c r="D167" i="34"/>
  <c r="D167" i="35"/>
  <c r="D167" i="37"/>
  <c r="D139" s="1"/>
  <c r="D167" i="36"/>
  <c r="D167" i="38"/>
  <c r="D167" i="39"/>
  <c r="D167" i="40"/>
  <c r="D139" s="1"/>
  <c r="D167" i="41"/>
  <c r="D167" i="42"/>
  <c r="D167" i="43"/>
  <c r="D167" i="44"/>
  <c r="D139" s="1"/>
  <c r="D167" i="46"/>
  <c r="D167" i="47"/>
  <c r="H152" i="9"/>
  <c r="G152"/>
  <c r="E152"/>
  <c r="H152" i="11"/>
  <c r="G152"/>
  <c r="E152"/>
  <c r="H152" i="12"/>
  <c r="G152"/>
  <c r="E152"/>
  <c r="H152" i="13"/>
  <c r="G152"/>
  <c r="E152"/>
  <c r="E139" s="1"/>
  <c r="H152" i="14"/>
  <c r="G152"/>
  <c r="E152"/>
  <c r="H152" i="15"/>
  <c r="G152"/>
  <c r="G139" s="1"/>
  <c r="E152"/>
  <c r="H152" i="16"/>
  <c r="G152"/>
  <c r="E152"/>
  <c r="H152" i="1"/>
  <c r="G152"/>
  <c r="E152"/>
  <c r="H152" i="2"/>
  <c r="G152"/>
  <c r="E152"/>
  <c r="H152" i="3"/>
  <c r="G152"/>
  <c r="E152"/>
  <c r="H152" i="4"/>
  <c r="G152"/>
  <c r="E152"/>
  <c r="H152" i="5"/>
  <c r="G152"/>
  <c r="E152"/>
  <c r="E139" s="1"/>
  <c r="H152" i="6"/>
  <c r="G152"/>
  <c r="E152"/>
  <c r="H152" i="7"/>
  <c r="G152"/>
  <c r="G139" s="1"/>
  <c r="E152"/>
  <c r="H152" i="8"/>
  <c r="G152"/>
  <c r="E152"/>
  <c r="H152" i="17"/>
  <c r="G152"/>
  <c r="E152"/>
  <c r="H152" i="18"/>
  <c r="G152"/>
  <c r="E152"/>
  <c r="H152" i="19"/>
  <c r="G152"/>
  <c r="E152"/>
  <c r="H152" i="20"/>
  <c r="G152"/>
  <c r="E152"/>
  <c r="H152" i="21"/>
  <c r="G152"/>
  <c r="E152"/>
  <c r="E139" s="1"/>
  <c r="H152" i="22"/>
  <c r="G152"/>
  <c r="E152"/>
  <c r="H152" i="23"/>
  <c r="G152"/>
  <c r="G139" s="1"/>
  <c r="E152"/>
  <c r="H152" i="24"/>
  <c r="G152"/>
  <c r="E152"/>
  <c r="H152" i="26"/>
  <c r="G152"/>
  <c r="E152"/>
  <c r="H152" i="27"/>
  <c r="G152"/>
  <c r="E152"/>
  <c r="H152" i="28"/>
  <c r="G152"/>
  <c r="E152"/>
  <c r="H152" i="29"/>
  <c r="G152"/>
  <c r="E152"/>
  <c r="H152" i="30"/>
  <c r="G152"/>
  <c r="E152"/>
  <c r="H152" i="31"/>
  <c r="G152"/>
  <c r="E152"/>
  <c r="H152" i="32"/>
  <c r="G152"/>
  <c r="G139" s="1"/>
  <c r="E152"/>
  <c r="H152" i="33"/>
  <c r="G152"/>
  <c r="E152"/>
  <c r="H152" i="34"/>
  <c r="G152"/>
  <c r="E152"/>
  <c r="H152" i="35"/>
  <c r="G152"/>
  <c r="E152"/>
  <c r="H152" i="37"/>
  <c r="G152"/>
  <c r="E152"/>
  <c r="H152" i="36"/>
  <c r="G152"/>
  <c r="E152"/>
  <c r="H152" i="38"/>
  <c r="G152"/>
  <c r="E152"/>
  <c r="H152" i="39"/>
  <c r="G152"/>
  <c r="E152"/>
  <c r="H152" i="40"/>
  <c r="G152"/>
  <c r="G139" s="1"/>
  <c r="E152"/>
  <c r="H152" i="41"/>
  <c r="G152"/>
  <c r="E152"/>
  <c r="H152" i="42"/>
  <c r="G152"/>
  <c r="E152"/>
  <c r="H152" i="43"/>
  <c r="G152"/>
  <c r="E152"/>
  <c r="H152" i="44"/>
  <c r="G152"/>
  <c r="E152"/>
  <c r="H152" i="46"/>
  <c r="G152"/>
  <c r="E152"/>
  <c r="H152" i="47"/>
  <c r="G152"/>
  <c r="E152"/>
  <c r="D152" i="9"/>
  <c r="D152" i="11"/>
  <c r="D152" i="12"/>
  <c r="D152" i="13"/>
  <c r="D152" i="14"/>
  <c r="D152" i="15"/>
  <c r="D152" i="16"/>
  <c r="D152" i="1"/>
  <c r="D152" i="2"/>
  <c r="D152" i="3"/>
  <c r="D152" i="4"/>
  <c r="D152" i="5"/>
  <c r="D152" i="6"/>
  <c r="D152" i="7"/>
  <c r="D152" i="8"/>
  <c r="D152" i="17"/>
  <c r="D152" i="18"/>
  <c r="D152" i="19"/>
  <c r="D152" i="20"/>
  <c r="D152" i="21"/>
  <c r="D152" i="22"/>
  <c r="D152" i="23"/>
  <c r="D152" i="24"/>
  <c r="D152" i="26"/>
  <c r="D152" i="27"/>
  <c r="D152" i="28"/>
  <c r="D152" i="29"/>
  <c r="D152" i="30"/>
  <c r="D152" i="31"/>
  <c r="D152" i="32"/>
  <c r="D152" i="33"/>
  <c r="D152" i="34"/>
  <c r="D152" i="35"/>
  <c r="D152" i="37"/>
  <c r="D152" i="36"/>
  <c r="D152" i="38"/>
  <c r="D152" i="39"/>
  <c r="D152" i="40"/>
  <c r="D152" i="41"/>
  <c r="D152" i="42"/>
  <c r="D152" i="43"/>
  <c r="D152" i="44"/>
  <c r="D152" i="46"/>
  <c r="D152" i="47"/>
  <c r="H148" i="9"/>
  <c r="G148"/>
  <c r="F148"/>
  <c r="E148"/>
  <c r="H148" i="11"/>
  <c r="G148"/>
  <c r="F148"/>
  <c r="E148"/>
  <c r="H148" i="12"/>
  <c r="H139" s="1"/>
  <c r="G148"/>
  <c r="F148"/>
  <c r="E148"/>
  <c r="H148" i="13"/>
  <c r="G148"/>
  <c r="F148"/>
  <c r="E148"/>
  <c r="H148" i="14"/>
  <c r="G148"/>
  <c r="F148"/>
  <c r="E148"/>
  <c r="H148" i="15"/>
  <c r="G148"/>
  <c r="F148"/>
  <c r="E148"/>
  <c r="H148" i="16"/>
  <c r="H139" s="1"/>
  <c r="G148"/>
  <c r="F148"/>
  <c r="E148"/>
  <c r="H148" i="1"/>
  <c r="G148"/>
  <c r="F148"/>
  <c r="E148"/>
  <c r="H148" i="2"/>
  <c r="G148"/>
  <c r="F148"/>
  <c r="E148"/>
  <c r="H148" i="3"/>
  <c r="G148"/>
  <c r="F148"/>
  <c r="E148"/>
  <c r="H148" i="4"/>
  <c r="H139" s="1"/>
  <c r="G148"/>
  <c r="F148"/>
  <c r="E148"/>
  <c r="H148" i="5"/>
  <c r="G148"/>
  <c r="F148"/>
  <c r="E148"/>
  <c r="H148" i="6"/>
  <c r="G148"/>
  <c r="F148"/>
  <c r="E148"/>
  <c r="H148" i="7"/>
  <c r="G148"/>
  <c r="F148"/>
  <c r="E148"/>
  <c r="H148" i="8"/>
  <c r="H139" s="1"/>
  <c r="G148"/>
  <c r="F148"/>
  <c r="E148"/>
  <c r="H148" i="17"/>
  <c r="G148"/>
  <c r="F148"/>
  <c r="E148"/>
  <c r="H148" i="18"/>
  <c r="G148"/>
  <c r="F148"/>
  <c r="E148"/>
  <c r="H148" i="19"/>
  <c r="G148"/>
  <c r="F148"/>
  <c r="E148"/>
  <c r="H148" i="20"/>
  <c r="H139" s="1"/>
  <c r="G148"/>
  <c r="F148"/>
  <c r="E148"/>
  <c r="H148" i="21"/>
  <c r="G148"/>
  <c r="F148"/>
  <c r="E148"/>
  <c r="H148" i="22"/>
  <c r="G148"/>
  <c r="F148"/>
  <c r="E148"/>
  <c r="H148" i="23"/>
  <c r="G148"/>
  <c r="F148"/>
  <c r="E148"/>
  <c r="H148" i="24"/>
  <c r="H139" s="1"/>
  <c r="G148"/>
  <c r="F148"/>
  <c r="E148"/>
  <c r="H148" i="26"/>
  <c r="G148"/>
  <c r="F148"/>
  <c r="E148"/>
  <c r="H148" i="27"/>
  <c r="G148"/>
  <c r="F148"/>
  <c r="E148"/>
  <c r="H148" i="28"/>
  <c r="G148"/>
  <c r="F148"/>
  <c r="E148"/>
  <c r="H148" i="29"/>
  <c r="G148"/>
  <c r="F148"/>
  <c r="E148"/>
  <c r="H148" i="30"/>
  <c r="G148"/>
  <c r="F148"/>
  <c r="E148"/>
  <c r="E139" s="1"/>
  <c r="H148" i="31"/>
  <c r="G148"/>
  <c r="F148"/>
  <c r="E148"/>
  <c r="H148" i="32"/>
  <c r="G148"/>
  <c r="F148"/>
  <c r="E148"/>
  <c r="H148" i="33"/>
  <c r="G148"/>
  <c r="F148"/>
  <c r="E148"/>
  <c r="H148" i="34"/>
  <c r="G148"/>
  <c r="F148"/>
  <c r="E148"/>
  <c r="E139" s="1"/>
  <c r="H148" i="35"/>
  <c r="G148"/>
  <c r="F148"/>
  <c r="E148"/>
  <c r="H148" i="37"/>
  <c r="G148"/>
  <c r="F148"/>
  <c r="E148"/>
  <c r="H148" i="36"/>
  <c r="G148"/>
  <c r="F148"/>
  <c r="E148"/>
  <c r="H148" i="38"/>
  <c r="G148"/>
  <c r="F148"/>
  <c r="E148"/>
  <c r="E139" s="1"/>
  <c r="H148" i="39"/>
  <c r="G148"/>
  <c r="F148"/>
  <c r="E148"/>
  <c r="H148" i="40"/>
  <c r="G148"/>
  <c r="F148"/>
  <c r="E148"/>
  <c r="H148" i="41"/>
  <c r="G148"/>
  <c r="F148"/>
  <c r="E148"/>
  <c r="H148" i="42"/>
  <c r="G148"/>
  <c r="F148"/>
  <c r="E148"/>
  <c r="E139" s="1"/>
  <c r="H148" i="43"/>
  <c r="G148"/>
  <c r="F148"/>
  <c r="E148"/>
  <c r="H148" i="44"/>
  <c r="G148"/>
  <c r="F148"/>
  <c r="E148"/>
  <c r="H148" i="46"/>
  <c r="G148"/>
  <c r="F148"/>
  <c r="E148"/>
  <c r="H148" i="47"/>
  <c r="G148"/>
  <c r="F148"/>
  <c r="E148"/>
  <c r="D148" i="9"/>
  <c r="D148" i="11"/>
  <c r="D148" i="12"/>
  <c r="D148" i="13"/>
  <c r="D148" i="14"/>
  <c r="D148" i="15"/>
  <c r="D148" i="16"/>
  <c r="D148" i="1"/>
  <c r="D148" i="2"/>
  <c r="D148" i="3"/>
  <c r="D148" i="4"/>
  <c r="D148" i="5"/>
  <c r="D148" i="6"/>
  <c r="D148" i="7"/>
  <c r="D148" i="8"/>
  <c r="D148" i="17"/>
  <c r="D148" i="18"/>
  <c r="D148" i="19"/>
  <c r="D148" i="20"/>
  <c r="D148" i="21"/>
  <c r="D148" i="22"/>
  <c r="D148" i="23"/>
  <c r="D148" i="24"/>
  <c r="D148" i="26"/>
  <c r="D148" i="27"/>
  <c r="D148" i="28"/>
  <c r="D148" i="29"/>
  <c r="D148" i="30"/>
  <c r="D148" i="31"/>
  <c r="D148" i="32"/>
  <c r="D148" i="33"/>
  <c r="D148" i="34"/>
  <c r="D148" i="35"/>
  <c r="D148" i="37"/>
  <c r="D148" i="36"/>
  <c r="D148" i="38"/>
  <c r="D148" i="39"/>
  <c r="D148" i="40"/>
  <c r="D148" i="41"/>
  <c r="D148" i="42"/>
  <c r="D148" i="43"/>
  <c r="D148" i="44"/>
  <c r="D148" i="46"/>
  <c r="D148" i="47"/>
  <c r="H140" i="9"/>
  <c r="G140"/>
  <c r="E140"/>
  <c r="H139"/>
  <c r="G139"/>
  <c r="E139"/>
  <c r="H140" i="11"/>
  <c r="H139" s="1"/>
  <c r="G140"/>
  <c r="E140"/>
  <c r="G139"/>
  <c r="E139"/>
  <c r="H140" i="12"/>
  <c r="G140"/>
  <c r="E140"/>
  <c r="G139"/>
  <c r="E139"/>
  <c r="H140" i="13"/>
  <c r="H139" s="1"/>
  <c r="G140"/>
  <c r="E140"/>
  <c r="G139"/>
  <c r="H140" i="14"/>
  <c r="G140"/>
  <c r="E140"/>
  <c r="H139"/>
  <c r="G139"/>
  <c r="E139"/>
  <c r="H140" i="15"/>
  <c r="H139" s="1"/>
  <c r="G140"/>
  <c r="E140"/>
  <c r="E139"/>
  <c r="H140" i="16"/>
  <c r="G140"/>
  <c r="E140"/>
  <c r="G139"/>
  <c r="E139"/>
  <c r="H140" i="1"/>
  <c r="H139" s="1"/>
  <c r="G140"/>
  <c r="E140"/>
  <c r="G139"/>
  <c r="H140" i="2"/>
  <c r="G140"/>
  <c r="E140"/>
  <c r="H139"/>
  <c r="G139"/>
  <c r="E139"/>
  <c r="H140" i="3"/>
  <c r="H139" s="1"/>
  <c r="G140"/>
  <c r="E140"/>
  <c r="E139"/>
  <c r="H140" i="4"/>
  <c r="G140"/>
  <c r="E140"/>
  <c r="G139"/>
  <c r="E139"/>
  <c r="H140" i="5"/>
  <c r="H139" s="1"/>
  <c r="G140"/>
  <c r="E140"/>
  <c r="G139"/>
  <c r="H140" i="6"/>
  <c r="G140"/>
  <c r="E140"/>
  <c r="H139"/>
  <c r="G139"/>
  <c r="E139"/>
  <c r="H140" i="7"/>
  <c r="H139" s="1"/>
  <c r="G140"/>
  <c r="E140"/>
  <c r="E139"/>
  <c r="H140" i="8"/>
  <c r="G140"/>
  <c r="E140"/>
  <c r="G139"/>
  <c r="E139"/>
  <c r="H140" i="17"/>
  <c r="H139" s="1"/>
  <c r="G140"/>
  <c r="E140"/>
  <c r="G139"/>
  <c r="H140" i="18"/>
  <c r="G140"/>
  <c r="E140"/>
  <c r="H139"/>
  <c r="G139"/>
  <c r="E139"/>
  <c r="H140" i="19"/>
  <c r="H139" s="1"/>
  <c r="G140"/>
  <c r="E140"/>
  <c r="E139"/>
  <c r="H140" i="20"/>
  <c r="G140"/>
  <c r="E140"/>
  <c r="G139"/>
  <c r="E139"/>
  <c r="H140" i="21"/>
  <c r="H139" s="1"/>
  <c r="G140"/>
  <c r="E140"/>
  <c r="G139"/>
  <c r="H140" i="22"/>
  <c r="G140"/>
  <c r="E140"/>
  <c r="H139"/>
  <c r="G139"/>
  <c r="E139"/>
  <c r="H140" i="23"/>
  <c r="H139" s="1"/>
  <c r="G140"/>
  <c r="E140"/>
  <c r="E139"/>
  <c r="H140" i="24"/>
  <c r="G140"/>
  <c r="E140"/>
  <c r="G139"/>
  <c r="E139"/>
  <c r="H140" i="26"/>
  <c r="H139" s="1"/>
  <c r="G140"/>
  <c r="E140"/>
  <c r="G139"/>
  <c r="H140" i="27"/>
  <c r="G140"/>
  <c r="E140"/>
  <c r="H139"/>
  <c r="G139"/>
  <c r="E139"/>
  <c r="H140" i="28"/>
  <c r="H139" s="1"/>
  <c r="G140"/>
  <c r="E140"/>
  <c r="E139"/>
  <c r="H140" i="29"/>
  <c r="G140"/>
  <c r="E140"/>
  <c r="G139"/>
  <c r="E139"/>
  <c r="H140" i="30"/>
  <c r="H139" s="1"/>
  <c r="G140"/>
  <c r="E140"/>
  <c r="G139"/>
  <c r="H140" i="31"/>
  <c r="H139" s="1"/>
  <c r="G140"/>
  <c r="E140"/>
  <c r="G139"/>
  <c r="E139"/>
  <c r="H140" i="32"/>
  <c r="H139" s="1"/>
  <c r="G140"/>
  <c r="E140"/>
  <c r="E139"/>
  <c r="H140" i="33"/>
  <c r="G140"/>
  <c r="E140"/>
  <c r="G139"/>
  <c r="E139"/>
  <c r="H140" i="34"/>
  <c r="H139" s="1"/>
  <c r="G140"/>
  <c r="E140"/>
  <c r="G139"/>
  <c r="H140" i="35"/>
  <c r="H139" s="1"/>
  <c r="G140"/>
  <c r="E140"/>
  <c r="G139"/>
  <c r="E139"/>
  <c r="H140" i="37"/>
  <c r="H139" s="1"/>
  <c r="G140"/>
  <c r="E140"/>
  <c r="E139"/>
  <c r="H140" i="36"/>
  <c r="G140"/>
  <c r="E140"/>
  <c r="G139"/>
  <c r="E139"/>
  <c r="H140" i="38"/>
  <c r="H139" s="1"/>
  <c r="G140"/>
  <c r="E140"/>
  <c r="G139"/>
  <c r="H140" i="39"/>
  <c r="H139" s="1"/>
  <c r="G140"/>
  <c r="E140"/>
  <c r="G139"/>
  <c r="E139"/>
  <c r="H140" i="40"/>
  <c r="H139" s="1"/>
  <c r="G140"/>
  <c r="E140"/>
  <c r="E139"/>
  <c r="H140" i="41"/>
  <c r="G140"/>
  <c r="E140"/>
  <c r="G139"/>
  <c r="E139"/>
  <c r="H140" i="42"/>
  <c r="H139" s="1"/>
  <c r="G140"/>
  <c r="E140"/>
  <c r="G139"/>
  <c r="H140" i="43"/>
  <c r="H139" s="1"/>
  <c r="G140"/>
  <c r="E140"/>
  <c r="G139"/>
  <c r="E139"/>
  <c r="H140" i="44"/>
  <c r="H139" s="1"/>
  <c r="G140"/>
  <c r="E140"/>
  <c r="E139"/>
  <c r="H140" i="46"/>
  <c r="G140"/>
  <c r="E140"/>
  <c r="G139"/>
  <c r="E139"/>
  <c r="H140" i="47"/>
  <c r="H139" s="1"/>
  <c r="G140"/>
  <c r="E140"/>
  <c r="G139"/>
  <c r="E139"/>
  <c r="D140" i="9"/>
  <c r="D140" i="11"/>
  <c r="D140" i="12"/>
  <c r="D140" i="13"/>
  <c r="D140" i="14"/>
  <c r="D140" i="15"/>
  <c r="D140" i="16"/>
  <c r="D140" i="1"/>
  <c r="D140" i="2"/>
  <c r="D140" i="3"/>
  <c r="D140" i="4"/>
  <c r="D140" i="5"/>
  <c r="D140" i="6"/>
  <c r="D140" i="7"/>
  <c r="D140" i="8"/>
  <c r="D140" i="17"/>
  <c r="D140" i="18"/>
  <c r="D140" i="19"/>
  <c r="D140" i="20"/>
  <c r="D140" i="21"/>
  <c r="D140" i="22"/>
  <c r="D140" i="23"/>
  <c r="D140" i="24"/>
  <c r="D140" i="26"/>
  <c r="D140" i="27"/>
  <c r="D140" i="28"/>
  <c r="D140" i="29"/>
  <c r="D140" i="30"/>
  <c r="D140" i="31"/>
  <c r="D140" i="32"/>
  <c r="D140" i="33"/>
  <c r="D140" i="34"/>
  <c r="D140" i="35"/>
  <c r="D140" i="37"/>
  <c r="D140" i="36"/>
  <c r="D140" i="38"/>
  <c r="D140" i="39"/>
  <c r="D140" i="40"/>
  <c r="D140" i="41"/>
  <c r="D140" i="42"/>
  <c r="D140" i="43"/>
  <c r="D140" i="44"/>
  <c r="D140" i="46"/>
  <c r="D140" i="47"/>
  <c r="D139" i="12"/>
  <c r="D139" i="16"/>
  <c r="D139" i="4"/>
  <c r="D139" i="8"/>
  <c r="D139" i="20"/>
  <c r="D139" i="24"/>
  <c r="D139" i="29"/>
  <c r="D139" i="33"/>
  <c r="D139" i="36"/>
  <c r="D139" i="41"/>
  <c r="D139" i="46"/>
  <c r="H133" i="9"/>
  <c r="G133"/>
  <c r="F133"/>
  <c r="E133"/>
  <c r="H133" i="11"/>
  <c r="G133"/>
  <c r="F133"/>
  <c r="E133"/>
  <c r="H133" i="12"/>
  <c r="G133"/>
  <c r="F133"/>
  <c r="E133"/>
  <c r="H133" i="13"/>
  <c r="G133"/>
  <c r="F133"/>
  <c r="E133"/>
  <c r="H133" i="14"/>
  <c r="G133"/>
  <c r="F133"/>
  <c r="E133"/>
  <c r="H133" i="15"/>
  <c r="G133"/>
  <c r="F133"/>
  <c r="E133"/>
  <c r="H133" i="16"/>
  <c r="G133"/>
  <c r="F133"/>
  <c r="E133"/>
  <c r="H133" i="1"/>
  <c r="G133"/>
  <c r="F133"/>
  <c r="E133"/>
  <c r="H133" i="2"/>
  <c r="G133"/>
  <c r="F133"/>
  <c r="E133"/>
  <c r="H133" i="3"/>
  <c r="G133"/>
  <c r="F133"/>
  <c r="E133"/>
  <c r="H133" i="4"/>
  <c r="G133"/>
  <c r="F133"/>
  <c r="E133"/>
  <c r="H133" i="5"/>
  <c r="G133"/>
  <c r="F133"/>
  <c r="E133"/>
  <c r="H133" i="6"/>
  <c r="G133"/>
  <c r="F133"/>
  <c r="E133"/>
  <c r="H133" i="7"/>
  <c r="G133"/>
  <c r="F133"/>
  <c r="E133"/>
  <c r="H133" i="8"/>
  <c r="G133"/>
  <c r="F133"/>
  <c r="E133"/>
  <c r="H133" i="17"/>
  <c r="G133"/>
  <c r="F133"/>
  <c r="E133"/>
  <c r="H133" i="18"/>
  <c r="G133"/>
  <c r="F133"/>
  <c r="E133"/>
  <c r="H133" i="19"/>
  <c r="G133"/>
  <c r="F133"/>
  <c r="E133"/>
  <c r="H133" i="20"/>
  <c r="G133"/>
  <c r="F133"/>
  <c r="E133"/>
  <c r="H133" i="21"/>
  <c r="G133"/>
  <c r="F133"/>
  <c r="E133"/>
  <c r="H133" i="22"/>
  <c r="G133"/>
  <c r="F133"/>
  <c r="E133"/>
  <c r="H133" i="23"/>
  <c r="G133"/>
  <c r="F133"/>
  <c r="E133"/>
  <c r="H133" i="24"/>
  <c r="G133"/>
  <c r="F133"/>
  <c r="E133"/>
  <c r="H133" i="26"/>
  <c r="G133"/>
  <c r="F133"/>
  <c r="E133"/>
  <c r="H133" i="27"/>
  <c r="G133"/>
  <c r="F133"/>
  <c r="E133"/>
  <c r="H133" i="28"/>
  <c r="G133"/>
  <c r="F133"/>
  <c r="E133"/>
  <c r="H133" i="29"/>
  <c r="G133"/>
  <c r="F133"/>
  <c r="E133"/>
  <c r="H133" i="30"/>
  <c r="G133"/>
  <c r="F133"/>
  <c r="E133"/>
  <c r="H133" i="31"/>
  <c r="G133"/>
  <c r="F133"/>
  <c r="E133"/>
  <c r="H133" i="32"/>
  <c r="G133"/>
  <c r="F133"/>
  <c r="E133"/>
  <c r="H133" i="33"/>
  <c r="G133"/>
  <c r="F133"/>
  <c r="E133"/>
  <c r="H133" i="34"/>
  <c r="G133"/>
  <c r="F133"/>
  <c r="E133"/>
  <c r="H133" i="35"/>
  <c r="G133"/>
  <c r="F133"/>
  <c r="E133"/>
  <c r="H133" i="37"/>
  <c r="G133"/>
  <c r="F133"/>
  <c r="E133"/>
  <c r="H133" i="36"/>
  <c r="G133"/>
  <c r="F133"/>
  <c r="E133"/>
  <c r="H133" i="38"/>
  <c r="G133"/>
  <c r="F133"/>
  <c r="E133"/>
  <c r="H133" i="39"/>
  <c r="G133"/>
  <c r="F133"/>
  <c r="E133"/>
  <c r="H133" i="40"/>
  <c r="G133"/>
  <c r="F133"/>
  <c r="E133"/>
  <c r="H133" i="41"/>
  <c r="G133"/>
  <c r="F133"/>
  <c r="E133"/>
  <c r="H133" i="42"/>
  <c r="G133"/>
  <c r="F133"/>
  <c r="E133"/>
  <c r="H133" i="43"/>
  <c r="G133"/>
  <c r="F133"/>
  <c r="E133"/>
  <c r="H133" i="44"/>
  <c r="G133"/>
  <c r="F133"/>
  <c r="E133"/>
  <c r="H133" i="46"/>
  <c r="G133"/>
  <c r="F133"/>
  <c r="E133"/>
  <c r="H133" i="47"/>
  <c r="G133"/>
  <c r="F133"/>
  <c r="E133"/>
  <c r="D133" i="9"/>
  <c r="D133" i="11"/>
  <c r="D133" i="12"/>
  <c r="D133" i="13"/>
  <c r="D133" i="14"/>
  <c r="D133" i="15"/>
  <c r="D133" i="16"/>
  <c r="D133" i="1"/>
  <c r="D133" i="2"/>
  <c r="D133" i="3"/>
  <c r="D133" i="4"/>
  <c r="D133" i="5"/>
  <c r="D133" i="6"/>
  <c r="D133" i="7"/>
  <c r="D133" i="8"/>
  <c r="D133" i="17"/>
  <c r="D133" i="18"/>
  <c r="D133" i="19"/>
  <c r="D133" i="20"/>
  <c r="D133" i="21"/>
  <c r="D133" i="22"/>
  <c r="D133" i="23"/>
  <c r="D133" i="24"/>
  <c r="D133" i="26"/>
  <c r="D133" i="27"/>
  <c r="D133" i="28"/>
  <c r="D133" i="29"/>
  <c r="D133" i="30"/>
  <c r="D133" i="31"/>
  <c r="D133" i="32"/>
  <c r="D133" i="33"/>
  <c r="D133" i="34"/>
  <c r="D133" i="35"/>
  <c r="D133" i="37"/>
  <c r="D133" i="36"/>
  <c r="D133" i="38"/>
  <c r="D133" i="39"/>
  <c r="D133" i="40"/>
  <c r="D133" i="41"/>
  <c r="D133" i="42"/>
  <c r="D133" i="43"/>
  <c r="D133" i="44"/>
  <c r="D133" i="46"/>
  <c r="D133" i="47"/>
  <c r="H127" i="9"/>
  <c r="G127"/>
  <c r="F127"/>
  <c r="E127"/>
  <c r="H127" i="11"/>
  <c r="G127"/>
  <c r="F127"/>
  <c r="E127"/>
  <c r="H127" i="12"/>
  <c r="G127"/>
  <c r="F127"/>
  <c r="E127"/>
  <c r="H127" i="13"/>
  <c r="G127"/>
  <c r="F127"/>
  <c r="E127"/>
  <c r="H127" i="14"/>
  <c r="G127"/>
  <c r="F127"/>
  <c r="E127"/>
  <c r="H127" i="15"/>
  <c r="G127"/>
  <c r="F127"/>
  <c r="E127"/>
  <c r="H127" i="16"/>
  <c r="G127"/>
  <c r="F127"/>
  <c r="E127"/>
  <c r="H127" i="1"/>
  <c r="G127"/>
  <c r="F127"/>
  <c r="E127"/>
  <c r="H127" i="2"/>
  <c r="G127"/>
  <c r="F127"/>
  <c r="E127"/>
  <c r="H127" i="3"/>
  <c r="G127"/>
  <c r="F127"/>
  <c r="E127"/>
  <c r="H127" i="4"/>
  <c r="G127"/>
  <c r="F127"/>
  <c r="E127"/>
  <c r="H127" i="5"/>
  <c r="G127"/>
  <c r="F127"/>
  <c r="E127"/>
  <c r="H127" i="6"/>
  <c r="G127"/>
  <c r="F127"/>
  <c r="E127"/>
  <c r="H127" i="7"/>
  <c r="G127"/>
  <c r="F127"/>
  <c r="E127"/>
  <c r="H127" i="8"/>
  <c r="G127"/>
  <c r="F127"/>
  <c r="E127"/>
  <c r="H127" i="17"/>
  <c r="G127"/>
  <c r="F127"/>
  <c r="E127"/>
  <c r="H127" i="18"/>
  <c r="G127"/>
  <c r="F127"/>
  <c r="E127"/>
  <c r="H127" i="19"/>
  <c r="G127"/>
  <c r="F127"/>
  <c r="E127"/>
  <c r="H127" i="20"/>
  <c r="G127"/>
  <c r="F127"/>
  <c r="E127"/>
  <c r="H127" i="21"/>
  <c r="G127"/>
  <c r="F127"/>
  <c r="E127"/>
  <c r="H127" i="22"/>
  <c r="G127"/>
  <c r="F127"/>
  <c r="E127"/>
  <c r="H127" i="23"/>
  <c r="G127"/>
  <c r="F127"/>
  <c r="E127"/>
  <c r="H127" i="24"/>
  <c r="G127"/>
  <c r="F127"/>
  <c r="E127"/>
  <c r="H127" i="26"/>
  <c r="G127"/>
  <c r="F127"/>
  <c r="E127"/>
  <c r="H127" i="27"/>
  <c r="G127"/>
  <c r="F127"/>
  <c r="E127"/>
  <c r="H127" i="28"/>
  <c r="G127"/>
  <c r="F127"/>
  <c r="E127"/>
  <c r="H127" i="29"/>
  <c r="G127"/>
  <c r="F127"/>
  <c r="E127"/>
  <c r="H127" i="30"/>
  <c r="G127"/>
  <c r="F127"/>
  <c r="E127"/>
  <c r="H127" i="31"/>
  <c r="G127"/>
  <c r="F127"/>
  <c r="E127"/>
  <c r="H127" i="32"/>
  <c r="G127"/>
  <c r="F127"/>
  <c r="E127"/>
  <c r="H127" i="33"/>
  <c r="G127"/>
  <c r="F127"/>
  <c r="E127"/>
  <c r="H127" i="34"/>
  <c r="G127"/>
  <c r="F127"/>
  <c r="E127"/>
  <c r="H127" i="35"/>
  <c r="G127"/>
  <c r="F127"/>
  <c r="E127"/>
  <c r="H127" i="37"/>
  <c r="G127"/>
  <c r="F127"/>
  <c r="E127"/>
  <c r="H127" i="36"/>
  <c r="G127"/>
  <c r="F127"/>
  <c r="E127"/>
  <c r="H127" i="38"/>
  <c r="G127"/>
  <c r="F127"/>
  <c r="E127"/>
  <c r="H127" i="39"/>
  <c r="G127"/>
  <c r="F127"/>
  <c r="E127"/>
  <c r="H127" i="40"/>
  <c r="G127"/>
  <c r="F127"/>
  <c r="E127"/>
  <c r="H127" i="41"/>
  <c r="G127"/>
  <c r="F127"/>
  <c r="E127"/>
  <c r="H127" i="42"/>
  <c r="G127"/>
  <c r="F127"/>
  <c r="E127"/>
  <c r="H127" i="43"/>
  <c r="G127"/>
  <c r="F127"/>
  <c r="E127"/>
  <c r="H127" i="44"/>
  <c r="G127"/>
  <c r="F127"/>
  <c r="E127"/>
  <c r="H127" i="46"/>
  <c r="G127"/>
  <c r="F127"/>
  <c r="E127"/>
  <c r="H127" i="47"/>
  <c r="G127"/>
  <c r="F127"/>
  <c r="E127"/>
  <c r="D127" i="9"/>
  <c r="D127" i="11"/>
  <c r="D127" i="12"/>
  <c r="D127" i="13"/>
  <c r="D127" i="14"/>
  <c r="D127" i="15"/>
  <c r="D127" i="16"/>
  <c r="D127" i="1"/>
  <c r="D127" i="2"/>
  <c r="D127" i="3"/>
  <c r="D127" i="4"/>
  <c r="D127" i="5"/>
  <c r="D127" i="6"/>
  <c r="D127" i="7"/>
  <c r="D127" i="8"/>
  <c r="D127" i="17"/>
  <c r="D127" i="18"/>
  <c r="D127" i="19"/>
  <c r="D127" i="20"/>
  <c r="D127" i="21"/>
  <c r="D127" i="22"/>
  <c r="D127" i="23"/>
  <c r="D127" i="24"/>
  <c r="D127" i="26"/>
  <c r="D127" i="27"/>
  <c r="D127" i="28"/>
  <c r="D127" i="29"/>
  <c r="D127" i="30"/>
  <c r="D127" i="31"/>
  <c r="D127" i="32"/>
  <c r="D127" i="33"/>
  <c r="D127" i="34"/>
  <c r="D127" i="35"/>
  <c r="D127" i="37"/>
  <c r="D127" i="36"/>
  <c r="D127" i="38"/>
  <c r="D127" i="39"/>
  <c r="D127" i="40"/>
  <c r="D127" i="41"/>
  <c r="D127" i="42"/>
  <c r="D127" i="43"/>
  <c r="D127" i="44"/>
  <c r="D127" i="46"/>
  <c r="D127" i="47"/>
  <c r="H121" i="9"/>
  <c r="G121"/>
  <c r="G114" s="1"/>
  <c r="F121"/>
  <c r="E121"/>
  <c r="H121" i="11"/>
  <c r="G121"/>
  <c r="G114" s="1"/>
  <c r="F121"/>
  <c r="E121"/>
  <c r="H121" i="12"/>
  <c r="H114" s="1"/>
  <c r="G121"/>
  <c r="G114" s="1"/>
  <c r="F121"/>
  <c r="E121"/>
  <c r="H121" i="13"/>
  <c r="G121"/>
  <c r="G114" s="1"/>
  <c r="F121"/>
  <c r="F114" s="1"/>
  <c r="E121"/>
  <c r="E114" s="1"/>
  <c r="H121" i="14"/>
  <c r="G121"/>
  <c r="G114" s="1"/>
  <c r="F121"/>
  <c r="E121"/>
  <c r="H121" i="15"/>
  <c r="G121"/>
  <c r="G114" s="1"/>
  <c r="F121"/>
  <c r="F114" s="1"/>
  <c r="E121"/>
  <c r="E114" s="1"/>
  <c r="H121" i="16"/>
  <c r="H114" s="1"/>
  <c r="G121"/>
  <c r="G114" s="1"/>
  <c r="F121"/>
  <c r="E121"/>
  <c r="E114" s="1"/>
  <c r="H121" i="1"/>
  <c r="G121"/>
  <c r="G114" s="1"/>
  <c r="F121"/>
  <c r="F114" s="1"/>
  <c r="E121"/>
  <c r="E114" s="1"/>
  <c r="H121" i="2"/>
  <c r="G121"/>
  <c r="G114" s="1"/>
  <c r="F121"/>
  <c r="E121"/>
  <c r="E114" s="1"/>
  <c r="H121" i="3"/>
  <c r="G121"/>
  <c r="G114" s="1"/>
  <c r="F121"/>
  <c r="E121"/>
  <c r="H121" i="4"/>
  <c r="H114" s="1"/>
  <c r="G121"/>
  <c r="G114" s="1"/>
  <c r="F121"/>
  <c r="E121"/>
  <c r="E114" s="1"/>
  <c r="H121" i="5"/>
  <c r="G121"/>
  <c r="G114" s="1"/>
  <c r="F121"/>
  <c r="F114" s="1"/>
  <c r="E121"/>
  <c r="E114" s="1"/>
  <c r="H121" i="6"/>
  <c r="G121"/>
  <c r="G114" s="1"/>
  <c r="F121"/>
  <c r="E121"/>
  <c r="H121" i="7"/>
  <c r="G121"/>
  <c r="G114" s="1"/>
  <c r="F121"/>
  <c r="E121"/>
  <c r="E114" s="1"/>
  <c r="H121" i="8"/>
  <c r="H114" s="1"/>
  <c r="G121"/>
  <c r="G114" s="1"/>
  <c r="F121"/>
  <c r="E121"/>
  <c r="H121" i="17"/>
  <c r="G121"/>
  <c r="G114" s="1"/>
  <c r="F121"/>
  <c r="F114" s="1"/>
  <c r="E121"/>
  <c r="E114" s="1"/>
  <c r="H121" i="18"/>
  <c r="H114" s="1"/>
  <c r="G121"/>
  <c r="G114" s="1"/>
  <c r="F121"/>
  <c r="E121"/>
  <c r="H121" i="19"/>
  <c r="G121"/>
  <c r="G114" s="1"/>
  <c r="F121"/>
  <c r="E121"/>
  <c r="H121" i="20"/>
  <c r="H114" s="1"/>
  <c r="G121"/>
  <c r="G114" s="1"/>
  <c r="F121"/>
  <c r="E121"/>
  <c r="H121" i="21"/>
  <c r="G121"/>
  <c r="G114" s="1"/>
  <c r="F121"/>
  <c r="F114" s="1"/>
  <c r="E121"/>
  <c r="E114" s="1"/>
  <c r="H121" i="22"/>
  <c r="G121"/>
  <c r="G114" s="1"/>
  <c r="F121"/>
  <c r="E121"/>
  <c r="E114" s="1"/>
  <c r="H121" i="23"/>
  <c r="G121"/>
  <c r="G114" s="1"/>
  <c r="F121"/>
  <c r="E121"/>
  <c r="H121" i="24"/>
  <c r="H114" s="1"/>
  <c r="G121"/>
  <c r="G114" s="1"/>
  <c r="F121"/>
  <c r="E121"/>
  <c r="E114" s="1"/>
  <c r="H121" i="26"/>
  <c r="G121"/>
  <c r="G114" s="1"/>
  <c r="F121"/>
  <c r="F114" s="1"/>
  <c r="E121"/>
  <c r="E114" s="1"/>
  <c r="H121" i="27"/>
  <c r="G121"/>
  <c r="G114" s="1"/>
  <c r="F121"/>
  <c r="E121"/>
  <c r="H121" i="28"/>
  <c r="G121"/>
  <c r="G114" s="1"/>
  <c r="F121"/>
  <c r="F114" s="1"/>
  <c r="E121"/>
  <c r="E114" s="1"/>
  <c r="H121" i="29"/>
  <c r="H114" s="1"/>
  <c r="G121"/>
  <c r="G114" s="1"/>
  <c r="F121"/>
  <c r="E121"/>
  <c r="E114" s="1"/>
  <c r="H121" i="30"/>
  <c r="G121"/>
  <c r="G114" s="1"/>
  <c r="F121"/>
  <c r="F114" s="1"/>
  <c r="E121"/>
  <c r="E114" s="1"/>
  <c r="H121" i="31"/>
  <c r="G121"/>
  <c r="G114" s="1"/>
  <c r="F121"/>
  <c r="E121"/>
  <c r="E114" s="1"/>
  <c r="H121" i="32"/>
  <c r="G121"/>
  <c r="G114" s="1"/>
  <c r="F121"/>
  <c r="E121"/>
  <c r="H121" i="33"/>
  <c r="H114" s="1"/>
  <c r="G121"/>
  <c r="G114" s="1"/>
  <c r="F121"/>
  <c r="E121"/>
  <c r="E114" s="1"/>
  <c r="H121" i="34"/>
  <c r="G121"/>
  <c r="G114" s="1"/>
  <c r="F121"/>
  <c r="F114" s="1"/>
  <c r="E121"/>
  <c r="E114" s="1"/>
  <c r="H121" i="35"/>
  <c r="G121"/>
  <c r="G114" s="1"/>
  <c r="F121"/>
  <c r="E121"/>
  <c r="H121" i="37"/>
  <c r="G121"/>
  <c r="G114" s="1"/>
  <c r="F121"/>
  <c r="E121"/>
  <c r="H121" i="36"/>
  <c r="H114" s="1"/>
  <c r="G121"/>
  <c r="G114" s="1"/>
  <c r="F121"/>
  <c r="E121"/>
  <c r="H121" i="38"/>
  <c r="G121"/>
  <c r="G114" s="1"/>
  <c r="F121"/>
  <c r="F114" s="1"/>
  <c r="E121"/>
  <c r="E114" s="1"/>
  <c r="H121" i="39"/>
  <c r="G121"/>
  <c r="G114" s="1"/>
  <c r="F121"/>
  <c r="E121"/>
  <c r="H121" i="40"/>
  <c r="G121"/>
  <c r="G114" s="1"/>
  <c r="F121"/>
  <c r="F114" s="1"/>
  <c r="E121"/>
  <c r="E114" s="1"/>
  <c r="H121" i="41"/>
  <c r="H114" s="1"/>
  <c r="G121"/>
  <c r="G114" s="1"/>
  <c r="F121"/>
  <c r="E121"/>
  <c r="E114" s="1"/>
  <c r="H121" i="42"/>
  <c r="G121"/>
  <c r="G114" s="1"/>
  <c r="F121"/>
  <c r="F114" s="1"/>
  <c r="E121"/>
  <c r="E114" s="1"/>
  <c r="H121" i="43"/>
  <c r="G121"/>
  <c r="G114" s="1"/>
  <c r="F121"/>
  <c r="E121"/>
  <c r="E114" s="1"/>
  <c r="H121" i="44"/>
  <c r="G121"/>
  <c r="G114" s="1"/>
  <c r="F121"/>
  <c r="E121"/>
  <c r="H121" i="46"/>
  <c r="H114" s="1"/>
  <c r="G121"/>
  <c r="G114" s="1"/>
  <c r="F121"/>
  <c r="E121"/>
  <c r="E114" s="1"/>
  <c r="H121" i="47"/>
  <c r="H114" s="1"/>
  <c r="G121"/>
  <c r="G114" s="1"/>
  <c r="F121"/>
  <c r="E121"/>
  <c r="H115" i="9"/>
  <c r="G115"/>
  <c r="F115"/>
  <c r="E115"/>
  <c r="H114"/>
  <c r="E114"/>
  <c r="H115" i="11"/>
  <c r="G115"/>
  <c r="F115"/>
  <c r="E115"/>
  <c r="F114"/>
  <c r="E114"/>
  <c r="H115" i="12"/>
  <c r="G115"/>
  <c r="F115"/>
  <c r="F114" s="1"/>
  <c r="E115"/>
  <c r="E114"/>
  <c r="H115" i="13"/>
  <c r="G115"/>
  <c r="F115"/>
  <c r="E115"/>
  <c r="H115" i="14"/>
  <c r="G115"/>
  <c r="F115"/>
  <c r="E115"/>
  <c r="H114"/>
  <c r="E114"/>
  <c r="H115" i="15"/>
  <c r="G115"/>
  <c r="F115"/>
  <c r="E115"/>
  <c r="H115" i="16"/>
  <c r="G115"/>
  <c r="F115"/>
  <c r="F114" s="1"/>
  <c r="E115"/>
  <c r="H115" i="1"/>
  <c r="H114" s="1"/>
  <c r="G115"/>
  <c r="F115"/>
  <c r="E115"/>
  <c r="H115" i="2"/>
  <c r="G115"/>
  <c r="F115"/>
  <c r="E115"/>
  <c r="H114"/>
  <c r="H115" i="3"/>
  <c r="G115"/>
  <c r="F115"/>
  <c r="E115"/>
  <c r="F114"/>
  <c r="E114"/>
  <c r="H115" i="4"/>
  <c r="G115"/>
  <c r="F115"/>
  <c r="F114" s="1"/>
  <c r="E115"/>
  <c r="H115" i="5"/>
  <c r="G115"/>
  <c r="F115"/>
  <c r="E115"/>
  <c r="H115" i="6"/>
  <c r="G115"/>
  <c r="F115"/>
  <c r="E115"/>
  <c r="H114"/>
  <c r="E114"/>
  <c r="H115" i="7"/>
  <c r="G115"/>
  <c r="F115"/>
  <c r="E115"/>
  <c r="F114"/>
  <c r="H115" i="8"/>
  <c r="G115"/>
  <c r="F115"/>
  <c r="F114" s="1"/>
  <c r="E115"/>
  <c r="E114"/>
  <c r="H115" i="17"/>
  <c r="H114" s="1"/>
  <c r="G115"/>
  <c r="F115"/>
  <c r="E115"/>
  <c r="H115" i="18"/>
  <c r="G115"/>
  <c r="F115"/>
  <c r="E115"/>
  <c r="E114"/>
  <c r="H115" i="19"/>
  <c r="G115"/>
  <c r="F115"/>
  <c r="E115"/>
  <c r="F114"/>
  <c r="E114"/>
  <c r="H115" i="20"/>
  <c r="G115"/>
  <c r="F115"/>
  <c r="F114" s="1"/>
  <c r="E115"/>
  <c r="E114"/>
  <c r="H115" i="21"/>
  <c r="H114" s="1"/>
  <c r="G115"/>
  <c r="F115"/>
  <c r="E115"/>
  <c r="H115" i="22"/>
  <c r="G115"/>
  <c r="F115"/>
  <c r="E115"/>
  <c r="H114"/>
  <c r="H115" i="23"/>
  <c r="G115"/>
  <c r="F115"/>
  <c r="E115"/>
  <c r="F114"/>
  <c r="E114"/>
  <c r="H115" i="24"/>
  <c r="G115"/>
  <c r="F115"/>
  <c r="F114" s="1"/>
  <c r="E115"/>
  <c r="H115" i="26"/>
  <c r="G115"/>
  <c r="F115"/>
  <c r="E115"/>
  <c r="H115" i="27"/>
  <c r="G115"/>
  <c r="F115"/>
  <c r="E115"/>
  <c r="H114"/>
  <c r="E114"/>
  <c r="H115" i="28"/>
  <c r="G115"/>
  <c r="F115"/>
  <c r="E115"/>
  <c r="H115" i="29"/>
  <c r="G115"/>
  <c r="F115"/>
  <c r="F114" s="1"/>
  <c r="E115"/>
  <c r="H115" i="30"/>
  <c r="H114" s="1"/>
  <c r="G115"/>
  <c r="F115"/>
  <c r="E115"/>
  <c r="H115" i="31"/>
  <c r="G115"/>
  <c r="F115"/>
  <c r="E115"/>
  <c r="H114"/>
  <c r="H115" i="32"/>
  <c r="G115"/>
  <c r="F115"/>
  <c r="E115"/>
  <c r="F114"/>
  <c r="E114"/>
  <c r="H115" i="33"/>
  <c r="G115"/>
  <c r="F115"/>
  <c r="F114" s="1"/>
  <c r="E115"/>
  <c r="H115" i="34"/>
  <c r="H114" s="1"/>
  <c r="G115"/>
  <c r="F115"/>
  <c r="E115"/>
  <c r="H115" i="35"/>
  <c r="G115"/>
  <c r="F115"/>
  <c r="E115"/>
  <c r="H114"/>
  <c r="E114"/>
  <c r="H115" i="37"/>
  <c r="G115"/>
  <c r="F115"/>
  <c r="E115"/>
  <c r="F114"/>
  <c r="E114"/>
  <c r="H115" i="36"/>
  <c r="G115"/>
  <c r="F115"/>
  <c r="F114" s="1"/>
  <c r="E115"/>
  <c r="E114"/>
  <c r="H115" i="38"/>
  <c r="G115"/>
  <c r="F115"/>
  <c r="E115"/>
  <c r="H115" i="39"/>
  <c r="G115"/>
  <c r="F115"/>
  <c r="E115"/>
  <c r="H114"/>
  <c r="E114"/>
  <c r="H115" i="40"/>
  <c r="G115"/>
  <c r="F115"/>
  <c r="E115"/>
  <c r="H115" i="41"/>
  <c r="G115"/>
  <c r="F115"/>
  <c r="F114" s="1"/>
  <c r="E115"/>
  <c r="H115" i="42"/>
  <c r="H114" s="1"/>
  <c r="G115"/>
  <c r="F115"/>
  <c r="E115"/>
  <c r="H115" i="43"/>
  <c r="G115"/>
  <c r="F115"/>
  <c r="E115"/>
  <c r="H114"/>
  <c r="H115" i="44"/>
  <c r="G115"/>
  <c r="F115"/>
  <c r="E115"/>
  <c r="F114"/>
  <c r="E114"/>
  <c r="H115" i="46"/>
  <c r="G115"/>
  <c r="F115"/>
  <c r="F114" s="1"/>
  <c r="E115"/>
  <c r="H115" i="47"/>
  <c r="G115"/>
  <c r="F115"/>
  <c r="E115"/>
  <c r="E114"/>
  <c r="D115" i="9"/>
  <c r="D115" i="11"/>
  <c r="D115" i="12"/>
  <c r="D115" i="13"/>
  <c r="D115" i="14"/>
  <c r="D115" i="15"/>
  <c r="D115" i="16"/>
  <c r="D115" i="1"/>
  <c r="D115" i="2"/>
  <c r="D115" i="3"/>
  <c r="D115" i="4"/>
  <c r="D115" i="5"/>
  <c r="D115" i="6"/>
  <c r="D115" i="7"/>
  <c r="D115" i="8"/>
  <c r="D115" i="17"/>
  <c r="D115" i="18"/>
  <c r="D115" i="19"/>
  <c r="D115" i="20"/>
  <c r="D115" i="21"/>
  <c r="D115" i="22"/>
  <c r="D115" i="23"/>
  <c r="D115" i="24"/>
  <c r="D115" i="26"/>
  <c r="D115" i="27"/>
  <c r="D115" i="28"/>
  <c r="D115" i="29"/>
  <c r="D115" i="30"/>
  <c r="D115" i="31"/>
  <c r="D115" i="32"/>
  <c r="D115" i="33"/>
  <c r="D115" i="34"/>
  <c r="D115" i="35"/>
  <c r="D115" i="37"/>
  <c r="D115" i="36"/>
  <c r="D115" i="38"/>
  <c r="D115" i="39"/>
  <c r="D115" i="40"/>
  <c r="D115" i="41"/>
  <c r="D115" i="42"/>
  <c r="D115" i="43"/>
  <c r="D115" i="44"/>
  <c r="D115" i="46"/>
  <c r="D115" i="47"/>
  <c r="H102" i="9"/>
  <c r="G102"/>
  <c r="E102"/>
  <c r="H102" i="11"/>
  <c r="G102"/>
  <c r="E102"/>
  <c r="H102" i="12"/>
  <c r="G102"/>
  <c r="E102"/>
  <c r="H102" i="13"/>
  <c r="G102"/>
  <c r="E102"/>
  <c r="H102" i="14"/>
  <c r="G102"/>
  <c r="E102"/>
  <c r="H102" i="15"/>
  <c r="G102"/>
  <c r="E102"/>
  <c r="H102" i="16"/>
  <c r="G102"/>
  <c r="E102"/>
  <c r="H102" i="1"/>
  <c r="G102"/>
  <c r="E102"/>
  <c r="H102" i="2"/>
  <c r="G102"/>
  <c r="E102"/>
  <c r="H102" i="3"/>
  <c r="G102"/>
  <c r="E102"/>
  <c r="H102" i="4"/>
  <c r="G102"/>
  <c r="E102"/>
  <c r="H102" i="5"/>
  <c r="G102"/>
  <c r="E102"/>
  <c r="H102" i="6"/>
  <c r="G102"/>
  <c r="E102"/>
  <c r="H102" i="7"/>
  <c r="G102"/>
  <c r="E102"/>
  <c r="H102" i="8"/>
  <c r="G102"/>
  <c r="E102"/>
  <c r="H102" i="17"/>
  <c r="G102"/>
  <c r="E102"/>
  <c r="H102" i="18"/>
  <c r="G102"/>
  <c r="E102"/>
  <c r="H102" i="19"/>
  <c r="G102"/>
  <c r="E102"/>
  <c r="H102" i="20"/>
  <c r="G102"/>
  <c r="E102"/>
  <c r="H102" i="21"/>
  <c r="G102"/>
  <c r="E102"/>
  <c r="H102" i="22"/>
  <c r="G102"/>
  <c r="E102"/>
  <c r="H102" i="23"/>
  <c r="G102"/>
  <c r="E102"/>
  <c r="H102" i="24"/>
  <c r="G102"/>
  <c r="E102"/>
  <c r="H102" i="26"/>
  <c r="G102"/>
  <c r="E102"/>
  <c r="H102" i="27"/>
  <c r="G102"/>
  <c r="E102"/>
  <c r="H102" i="28"/>
  <c r="G102"/>
  <c r="E102"/>
  <c r="H102" i="29"/>
  <c r="G102"/>
  <c r="E102"/>
  <c r="H102" i="30"/>
  <c r="G102"/>
  <c r="E102"/>
  <c r="H102" i="31"/>
  <c r="G102"/>
  <c r="E102"/>
  <c r="H102" i="32"/>
  <c r="G102"/>
  <c r="E102"/>
  <c r="H102" i="33"/>
  <c r="G102"/>
  <c r="E102"/>
  <c r="H102" i="34"/>
  <c r="G102"/>
  <c r="E102"/>
  <c r="H102" i="35"/>
  <c r="G102"/>
  <c r="E102"/>
  <c r="H102" i="37"/>
  <c r="G102"/>
  <c r="E102"/>
  <c r="H102" i="36"/>
  <c r="H924" s="1"/>
  <c r="G102"/>
  <c r="E102"/>
  <c r="H102" i="38"/>
  <c r="G102"/>
  <c r="E102"/>
  <c r="H102" i="39"/>
  <c r="G102"/>
  <c r="E102"/>
  <c r="H102" i="40"/>
  <c r="G102"/>
  <c r="E102"/>
  <c r="H102" i="41"/>
  <c r="G102"/>
  <c r="E102"/>
  <c r="H102" i="42"/>
  <c r="G102"/>
  <c r="E102"/>
  <c r="H102" i="43"/>
  <c r="G102"/>
  <c r="E102"/>
  <c r="H102" i="44"/>
  <c r="G102"/>
  <c r="E102"/>
  <c r="H102" i="46"/>
  <c r="G102"/>
  <c r="E102"/>
  <c r="H102" i="47"/>
  <c r="G102"/>
  <c r="E102"/>
  <c r="D102" i="9"/>
  <c r="D102" i="11"/>
  <c r="D102" i="12"/>
  <c r="D102" i="13"/>
  <c r="D102" i="14"/>
  <c r="D102" i="15"/>
  <c r="D102" i="16"/>
  <c r="D102" i="1"/>
  <c r="D102" i="2"/>
  <c r="D102" i="3"/>
  <c r="D102" i="4"/>
  <c r="D102" i="5"/>
  <c r="D102" i="6"/>
  <c r="D102" i="7"/>
  <c r="D102" i="8"/>
  <c r="D102" i="17"/>
  <c r="D102" i="18"/>
  <c r="D102" i="19"/>
  <c r="D102" i="20"/>
  <c r="D102" i="21"/>
  <c r="D102" i="22"/>
  <c r="D102" i="23"/>
  <c r="D102" i="24"/>
  <c r="D102" i="26"/>
  <c r="D102" i="27"/>
  <c r="D102" i="28"/>
  <c r="D102" i="29"/>
  <c r="D102" i="30"/>
  <c r="D102" i="31"/>
  <c r="D102" i="32"/>
  <c r="D102" i="33"/>
  <c r="D102" i="34"/>
  <c r="D102" i="35"/>
  <c r="D102" i="37"/>
  <c r="D102" i="36"/>
  <c r="D102" i="38"/>
  <c r="D102" i="39"/>
  <c r="D102" i="40"/>
  <c r="D102" i="41"/>
  <c r="D102" i="42"/>
  <c r="D102" i="43"/>
  <c r="D102" i="44"/>
  <c r="D102" i="46"/>
  <c r="D102" i="47"/>
  <c r="H90" i="9"/>
  <c r="G90"/>
  <c r="E90"/>
  <c r="H90" i="11"/>
  <c r="G90"/>
  <c r="E90"/>
  <c r="H90" i="12"/>
  <c r="G90"/>
  <c r="E90"/>
  <c r="H90" i="13"/>
  <c r="G90"/>
  <c r="E90"/>
  <c r="H90" i="14"/>
  <c r="G90"/>
  <c r="E90"/>
  <c r="H90" i="15"/>
  <c r="G90"/>
  <c r="E90"/>
  <c r="H90" i="16"/>
  <c r="G90"/>
  <c r="E90"/>
  <c r="H90" i="1"/>
  <c r="G90"/>
  <c r="E90"/>
  <c r="H90" i="2"/>
  <c r="G90"/>
  <c r="E90"/>
  <c r="H90" i="3"/>
  <c r="G90"/>
  <c r="E90"/>
  <c r="H90" i="4"/>
  <c r="G90"/>
  <c r="E90"/>
  <c r="H90" i="5"/>
  <c r="G90"/>
  <c r="E90"/>
  <c r="H90" i="6"/>
  <c r="G90"/>
  <c r="E90"/>
  <c r="H90" i="7"/>
  <c r="G90"/>
  <c r="E90"/>
  <c r="H90" i="8"/>
  <c r="G90"/>
  <c r="E90"/>
  <c r="H90" i="17"/>
  <c r="G90"/>
  <c r="E90"/>
  <c r="H90" i="18"/>
  <c r="G90"/>
  <c r="E90"/>
  <c r="H90" i="19"/>
  <c r="G90"/>
  <c r="E90"/>
  <c r="H90" i="20"/>
  <c r="G90"/>
  <c r="E90"/>
  <c r="H90" i="21"/>
  <c r="G90"/>
  <c r="E90"/>
  <c r="H90" i="22"/>
  <c r="G90"/>
  <c r="E90"/>
  <c r="H90" i="23"/>
  <c r="G90"/>
  <c r="G43" s="1"/>
  <c r="E90"/>
  <c r="H90" i="24"/>
  <c r="G90"/>
  <c r="E90"/>
  <c r="H90" i="26"/>
  <c r="G90"/>
  <c r="E90"/>
  <c r="H90" i="27"/>
  <c r="G90"/>
  <c r="E90"/>
  <c r="H90" i="28"/>
  <c r="G90"/>
  <c r="E90"/>
  <c r="H90" i="29"/>
  <c r="G90"/>
  <c r="E90"/>
  <c r="H90" i="30"/>
  <c r="G90"/>
  <c r="E90"/>
  <c r="H90" i="31"/>
  <c r="G90"/>
  <c r="E90"/>
  <c r="H90" i="32"/>
  <c r="G90"/>
  <c r="E90"/>
  <c r="H90" i="33"/>
  <c r="G90"/>
  <c r="E90"/>
  <c r="H90" i="34"/>
  <c r="G90"/>
  <c r="E90"/>
  <c r="H90" i="35"/>
  <c r="G90"/>
  <c r="E90"/>
  <c r="H90" i="37"/>
  <c r="G90"/>
  <c r="E90"/>
  <c r="H90" i="36"/>
  <c r="H922" s="1"/>
  <c r="G90"/>
  <c r="G922" s="1"/>
  <c r="E90"/>
  <c r="H90" i="38"/>
  <c r="G90"/>
  <c r="E90"/>
  <c r="H90" i="39"/>
  <c r="G90"/>
  <c r="E90"/>
  <c r="H90" i="40"/>
  <c r="G90"/>
  <c r="E90"/>
  <c r="H90" i="41"/>
  <c r="G90"/>
  <c r="E90"/>
  <c r="H90" i="42"/>
  <c r="G90"/>
  <c r="E90"/>
  <c r="H90" i="43"/>
  <c r="G90"/>
  <c r="E90"/>
  <c r="H90" i="44"/>
  <c r="G90"/>
  <c r="E90"/>
  <c r="H90" i="46"/>
  <c r="G90"/>
  <c r="E90"/>
  <c r="H90" i="47"/>
  <c r="G90"/>
  <c r="E90"/>
  <c r="D90" i="9"/>
  <c r="D90" i="11"/>
  <c r="D90" i="12"/>
  <c r="D90" i="13"/>
  <c r="D90" i="14"/>
  <c r="D90" i="15"/>
  <c r="D90" i="16"/>
  <c r="D90" i="1"/>
  <c r="D90" i="2"/>
  <c r="D90" i="3"/>
  <c r="D90" i="4"/>
  <c r="D90" i="5"/>
  <c r="D90" i="6"/>
  <c r="D90" i="7"/>
  <c r="D90" i="8"/>
  <c r="D90" i="17"/>
  <c r="D90" i="18"/>
  <c r="D90" i="19"/>
  <c r="D90" i="20"/>
  <c r="D90" i="21"/>
  <c r="D90" i="22"/>
  <c r="D90" i="23"/>
  <c r="D90" i="24"/>
  <c r="D90" i="26"/>
  <c r="D90" i="27"/>
  <c r="D90" i="28"/>
  <c r="D90" i="29"/>
  <c r="D90" i="30"/>
  <c r="D90" i="31"/>
  <c r="D90" i="32"/>
  <c r="D90" i="33"/>
  <c r="D90" i="34"/>
  <c r="D90" i="35"/>
  <c r="D90" i="37"/>
  <c r="D90" i="36"/>
  <c r="D90" i="38"/>
  <c r="D90" i="39"/>
  <c r="D90" i="40"/>
  <c r="D90" i="41"/>
  <c r="D90" i="42"/>
  <c r="D90" i="43"/>
  <c r="D90" i="44"/>
  <c r="D90" i="46"/>
  <c r="D90" i="47"/>
  <c r="H77" i="9"/>
  <c r="G77"/>
  <c r="E77"/>
  <c r="H77" i="11"/>
  <c r="G77"/>
  <c r="E77"/>
  <c r="H77" i="12"/>
  <c r="H43" s="1"/>
  <c r="G77"/>
  <c r="E77"/>
  <c r="H77" i="13"/>
  <c r="G77"/>
  <c r="E77"/>
  <c r="E43" s="1"/>
  <c r="H77" i="14"/>
  <c r="G77"/>
  <c r="E77"/>
  <c r="H77" i="15"/>
  <c r="G77"/>
  <c r="E77"/>
  <c r="H77" i="16"/>
  <c r="H43" s="1"/>
  <c r="G77"/>
  <c r="E77"/>
  <c r="H77" i="1"/>
  <c r="G77"/>
  <c r="E77"/>
  <c r="E43" s="1"/>
  <c r="H77" i="2"/>
  <c r="G77"/>
  <c r="E77"/>
  <c r="H77" i="3"/>
  <c r="G77"/>
  <c r="E77"/>
  <c r="H77" i="4"/>
  <c r="H43" s="1"/>
  <c r="G77"/>
  <c r="E77"/>
  <c r="H77" i="5"/>
  <c r="G77"/>
  <c r="E77"/>
  <c r="E43" s="1"/>
  <c r="H77" i="6"/>
  <c r="G77"/>
  <c r="E77"/>
  <c r="H77" i="7"/>
  <c r="G77"/>
  <c r="E77"/>
  <c r="H77" i="8"/>
  <c r="H43" s="1"/>
  <c r="G77"/>
  <c r="E77"/>
  <c r="H77" i="17"/>
  <c r="G77"/>
  <c r="E77"/>
  <c r="E43" s="1"/>
  <c r="H77" i="18"/>
  <c r="G77"/>
  <c r="E77"/>
  <c r="H77" i="19"/>
  <c r="G77"/>
  <c r="E77"/>
  <c r="H77" i="20"/>
  <c r="H43" s="1"/>
  <c r="G77"/>
  <c r="E77"/>
  <c r="H77" i="21"/>
  <c r="G77"/>
  <c r="E77"/>
  <c r="E43" s="1"/>
  <c r="H77" i="22"/>
  <c r="G77"/>
  <c r="E77"/>
  <c r="H77" i="23"/>
  <c r="G77"/>
  <c r="E77"/>
  <c r="H77" i="24"/>
  <c r="H43" s="1"/>
  <c r="G77"/>
  <c r="E77"/>
  <c r="H77" i="26"/>
  <c r="G77"/>
  <c r="E77"/>
  <c r="E43" s="1"/>
  <c r="H77" i="27"/>
  <c r="G77"/>
  <c r="E77"/>
  <c r="H77" i="28"/>
  <c r="G77"/>
  <c r="G43" s="1"/>
  <c r="E77"/>
  <c r="H77" i="29"/>
  <c r="H43" s="1"/>
  <c r="G77"/>
  <c r="E77"/>
  <c r="H77" i="30"/>
  <c r="G77"/>
  <c r="E77"/>
  <c r="H77" i="31"/>
  <c r="G77"/>
  <c r="E77"/>
  <c r="H77" i="32"/>
  <c r="G77"/>
  <c r="E77"/>
  <c r="H77" i="33"/>
  <c r="H43" s="1"/>
  <c r="G77"/>
  <c r="E77"/>
  <c r="H77" i="34"/>
  <c r="G77"/>
  <c r="E77"/>
  <c r="H77" i="35"/>
  <c r="G77"/>
  <c r="E77"/>
  <c r="H77" i="37"/>
  <c r="G77"/>
  <c r="E77"/>
  <c r="H77" i="36"/>
  <c r="H921" s="1"/>
  <c r="G77"/>
  <c r="E77"/>
  <c r="H77" i="38"/>
  <c r="G77"/>
  <c r="E77"/>
  <c r="H77" i="39"/>
  <c r="G77"/>
  <c r="E77"/>
  <c r="H77" i="40"/>
  <c r="G77"/>
  <c r="E77"/>
  <c r="H77" i="41"/>
  <c r="G77"/>
  <c r="E77"/>
  <c r="H77" i="42"/>
  <c r="G77"/>
  <c r="E77"/>
  <c r="E43" s="1"/>
  <c r="H77" i="43"/>
  <c r="G77"/>
  <c r="E77"/>
  <c r="H77" i="44"/>
  <c r="G77"/>
  <c r="E77"/>
  <c r="H77" i="46"/>
  <c r="G77"/>
  <c r="E77"/>
  <c r="H77" i="47"/>
  <c r="G77"/>
  <c r="E77"/>
  <c r="D77" i="9"/>
  <c r="D77" i="11"/>
  <c r="D77" i="12"/>
  <c r="D77" i="13"/>
  <c r="D77" i="14"/>
  <c r="D77" i="15"/>
  <c r="D77" i="16"/>
  <c r="D77" i="1"/>
  <c r="D77" i="2"/>
  <c r="D77" i="3"/>
  <c r="D77" i="4"/>
  <c r="D77" i="5"/>
  <c r="D77" i="6"/>
  <c r="D77" i="7"/>
  <c r="D77" i="8"/>
  <c r="D77" i="17"/>
  <c r="D77" i="18"/>
  <c r="D77" i="19"/>
  <c r="D77" i="20"/>
  <c r="D77" i="21"/>
  <c r="D77" i="22"/>
  <c r="D77" i="23"/>
  <c r="D77" i="24"/>
  <c r="D77" i="26"/>
  <c r="D77" i="27"/>
  <c r="D77" i="28"/>
  <c r="D77" i="29"/>
  <c r="D77" i="30"/>
  <c r="D77" i="31"/>
  <c r="D77" i="32"/>
  <c r="D77" i="33"/>
  <c r="D77" i="34"/>
  <c r="D77" i="35"/>
  <c r="D77" i="37"/>
  <c r="D77" i="36"/>
  <c r="D77" i="38"/>
  <c r="D77" i="39"/>
  <c r="D77" i="40"/>
  <c r="D77" i="41"/>
  <c r="D77" i="42"/>
  <c r="D77" i="43"/>
  <c r="D77" i="44"/>
  <c r="D77" i="46"/>
  <c r="D77" i="47"/>
  <c r="H64" i="9"/>
  <c r="G64"/>
  <c r="E64"/>
  <c r="H64" i="11"/>
  <c r="G64"/>
  <c r="E64"/>
  <c r="H64" i="12"/>
  <c r="G64"/>
  <c r="E64"/>
  <c r="H64" i="13"/>
  <c r="G64"/>
  <c r="E64"/>
  <c r="H64" i="14"/>
  <c r="G64"/>
  <c r="E64"/>
  <c r="H64" i="15"/>
  <c r="G64"/>
  <c r="E64"/>
  <c r="H64" i="16"/>
  <c r="G64"/>
  <c r="E64"/>
  <c r="H64" i="1"/>
  <c r="G64"/>
  <c r="E64"/>
  <c r="H64" i="2"/>
  <c r="G64"/>
  <c r="E64"/>
  <c r="H64" i="3"/>
  <c r="G64"/>
  <c r="E64"/>
  <c r="H64" i="4"/>
  <c r="G64"/>
  <c r="E64"/>
  <c r="H64" i="5"/>
  <c r="G64"/>
  <c r="E64"/>
  <c r="H64" i="6"/>
  <c r="G64"/>
  <c r="E64"/>
  <c r="H64" i="7"/>
  <c r="G64"/>
  <c r="E64"/>
  <c r="H64" i="8"/>
  <c r="G64"/>
  <c r="E64"/>
  <c r="H64" i="17"/>
  <c r="G64"/>
  <c r="E64"/>
  <c r="H64" i="18"/>
  <c r="G64"/>
  <c r="E64"/>
  <c r="H64" i="19"/>
  <c r="G64"/>
  <c r="E64"/>
  <c r="H64" i="20"/>
  <c r="G64"/>
  <c r="E64"/>
  <c r="H64" i="21"/>
  <c r="G64"/>
  <c r="E64"/>
  <c r="H64" i="22"/>
  <c r="G64"/>
  <c r="E64"/>
  <c r="H64" i="23"/>
  <c r="G64"/>
  <c r="E64"/>
  <c r="H64" i="24"/>
  <c r="G64"/>
  <c r="E64"/>
  <c r="H64" i="26"/>
  <c r="G64"/>
  <c r="E64"/>
  <c r="H64" i="27"/>
  <c r="G64"/>
  <c r="E64"/>
  <c r="H64" i="28"/>
  <c r="G64"/>
  <c r="E64"/>
  <c r="H64" i="29"/>
  <c r="G64"/>
  <c r="E64"/>
  <c r="H64" i="30"/>
  <c r="G64"/>
  <c r="E64"/>
  <c r="H64" i="31"/>
  <c r="G64"/>
  <c r="E64"/>
  <c r="H64" i="32"/>
  <c r="G64"/>
  <c r="E64"/>
  <c r="H64" i="33"/>
  <c r="G64"/>
  <c r="E64"/>
  <c r="H64" i="34"/>
  <c r="G64"/>
  <c r="E64"/>
  <c r="H64" i="35"/>
  <c r="G64"/>
  <c r="E64"/>
  <c r="H64" i="37"/>
  <c r="G64"/>
  <c r="E64"/>
  <c r="H64" i="36"/>
  <c r="H920" s="1"/>
  <c r="G64"/>
  <c r="E64"/>
  <c r="H64" i="38"/>
  <c r="G64"/>
  <c r="E64"/>
  <c r="H64" i="39"/>
  <c r="G64"/>
  <c r="E64"/>
  <c r="H64" i="40"/>
  <c r="G64"/>
  <c r="E64"/>
  <c r="H64" i="41"/>
  <c r="G64"/>
  <c r="E64"/>
  <c r="H64" i="42"/>
  <c r="G64"/>
  <c r="E64"/>
  <c r="H64" i="43"/>
  <c r="G64"/>
  <c r="E64"/>
  <c r="H64" i="44"/>
  <c r="G64"/>
  <c r="E64"/>
  <c r="H64" i="46"/>
  <c r="G64"/>
  <c r="E64"/>
  <c r="H64" i="47"/>
  <c r="G64"/>
  <c r="E64"/>
  <c r="D64" i="9"/>
  <c r="D64" i="11"/>
  <c r="D64" i="12"/>
  <c r="D64" i="13"/>
  <c r="D64" i="14"/>
  <c r="D64" i="15"/>
  <c r="D64" i="16"/>
  <c r="D64" i="1"/>
  <c r="D64" i="2"/>
  <c r="D64" i="3"/>
  <c r="D64" i="4"/>
  <c r="D64" i="5"/>
  <c r="D64" i="6"/>
  <c r="D64" i="7"/>
  <c r="D64" i="8"/>
  <c r="D64" i="17"/>
  <c r="D64" i="18"/>
  <c r="D64" i="19"/>
  <c r="D64" i="20"/>
  <c r="D64" i="21"/>
  <c r="D64" i="22"/>
  <c r="D64" i="23"/>
  <c r="D64" i="24"/>
  <c r="D64" i="26"/>
  <c r="D64" i="27"/>
  <c r="D64" i="28"/>
  <c r="D64" i="29"/>
  <c r="D64" i="30"/>
  <c r="D64" i="31"/>
  <c r="D64" i="32"/>
  <c r="D64" i="33"/>
  <c r="D64" i="34"/>
  <c r="D64" i="35"/>
  <c r="D64" i="37"/>
  <c r="D64" i="36"/>
  <c r="D64" i="38"/>
  <c r="D64" i="39"/>
  <c r="D64" i="40"/>
  <c r="D64" i="41"/>
  <c r="D64" i="42"/>
  <c r="D64" i="43"/>
  <c r="D64" i="44"/>
  <c r="D64" i="46"/>
  <c r="D64" i="47"/>
  <c r="H57" i="9"/>
  <c r="G57"/>
  <c r="E57"/>
  <c r="H57" i="11"/>
  <c r="G57"/>
  <c r="E57"/>
  <c r="H57" i="12"/>
  <c r="G57"/>
  <c r="E57"/>
  <c r="H57" i="13"/>
  <c r="G57"/>
  <c r="E57"/>
  <c r="H57" i="14"/>
  <c r="G57"/>
  <c r="E57"/>
  <c r="H57" i="15"/>
  <c r="G57"/>
  <c r="E57"/>
  <c r="H57" i="16"/>
  <c r="G57"/>
  <c r="E57"/>
  <c r="H57" i="1"/>
  <c r="G57"/>
  <c r="E57"/>
  <c r="H57" i="2"/>
  <c r="G57"/>
  <c r="E57"/>
  <c r="H57" i="3"/>
  <c r="G57"/>
  <c r="E57"/>
  <c r="H57" i="4"/>
  <c r="G57"/>
  <c r="E57"/>
  <c r="H57" i="5"/>
  <c r="G57"/>
  <c r="E57"/>
  <c r="H57" i="6"/>
  <c r="G57"/>
  <c r="E57"/>
  <c r="H57" i="7"/>
  <c r="G57"/>
  <c r="E57"/>
  <c r="H57" i="8"/>
  <c r="G57"/>
  <c r="E57"/>
  <c r="H57" i="17"/>
  <c r="G57"/>
  <c r="E57"/>
  <c r="H57" i="18"/>
  <c r="G57"/>
  <c r="E57"/>
  <c r="H57" i="19"/>
  <c r="G57"/>
  <c r="E57"/>
  <c r="H57" i="20"/>
  <c r="G57"/>
  <c r="E57"/>
  <c r="H57" i="21"/>
  <c r="G57"/>
  <c r="E57"/>
  <c r="H57" i="22"/>
  <c r="G57"/>
  <c r="E57"/>
  <c r="H57" i="23"/>
  <c r="G57"/>
  <c r="E57"/>
  <c r="H57" i="24"/>
  <c r="G57"/>
  <c r="E57"/>
  <c r="H57" i="26"/>
  <c r="G57"/>
  <c r="E57"/>
  <c r="H57" i="27"/>
  <c r="G57"/>
  <c r="E57"/>
  <c r="H57" i="28"/>
  <c r="G57"/>
  <c r="E57"/>
  <c r="H57" i="29"/>
  <c r="G57"/>
  <c r="E57"/>
  <c r="H57" i="30"/>
  <c r="G57"/>
  <c r="E57"/>
  <c r="H57" i="31"/>
  <c r="G57"/>
  <c r="E57"/>
  <c r="H57" i="32"/>
  <c r="G57"/>
  <c r="E57"/>
  <c r="H57" i="33"/>
  <c r="G57"/>
  <c r="E57"/>
  <c r="H57" i="34"/>
  <c r="G57"/>
  <c r="E57"/>
  <c r="H57" i="35"/>
  <c r="G57"/>
  <c r="E57"/>
  <c r="H57" i="37"/>
  <c r="G57"/>
  <c r="E57"/>
  <c r="H57" i="36"/>
  <c r="H915" s="1"/>
  <c r="G57"/>
  <c r="E57"/>
  <c r="H57" i="38"/>
  <c r="G57"/>
  <c r="E57"/>
  <c r="H57" i="39"/>
  <c r="G57"/>
  <c r="E57"/>
  <c r="H57" i="40"/>
  <c r="G57"/>
  <c r="E57"/>
  <c r="H57" i="41"/>
  <c r="G57"/>
  <c r="E57"/>
  <c r="H57" i="42"/>
  <c r="G57"/>
  <c r="E57"/>
  <c r="H57" i="43"/>
  <c r="G57"/>
  <c r="E57"/>
  <c r="H57" i="44"/>
  <c r="G57"/>
  <c r="E57"/>
  <c r="H57" i="46"/>
  <c r="G57"/>
  <c r="E57"/>
  <c r="H57" i="47"/>
  <c r="G57"/>
  <c r="E57"/>
  <c r="D57" i="9"/>
  <c r="D57" i="11"/>
  <c r="D57" i="12"/>
  <c r="D57" i="13"/>
  <c r="D57" i="14"/>
  <c r="D57" i="15"/>
  <c r="D43" s="1"/>
  <c r="D57" i="16"/>
  <c r="D57" i="1"/>
  <c r="D57" i="2"/>
  <c r="D57" i="3"/>
  <c r="D57" i="4"/>
  <c r="D57" i="5"/>
  <c r="D57" i="6"/>
  <c r="D57" i="7"/>
  <c r="D43" s="1"/>
  <c r="D57" i="8"/>
  <c r="D57" i="17"/>
  <c r="D57" i="18"/>
  <c r="D57" i="19"/>
  <c r="D57" i="20"/>
  <c r="D57" i="21"/>
  <c r="D57" i="22"/>
  <c r="D57" i="23"/>
  <c r="D43" s="1"/>
  <c r="D57" i="24"/>
  <c r="D57" i="26"/>
  <c r="D57" i="27"/>
  <c r="D57" i="28"/>
  <c r="D57" i="29"/>
  <c r="D57" i="30"/>
  <c r="D57" i="31"/>
  <c r="D57" i="32"/>
  <c r="D43" s="1"/>
  <c r="D57" i="33"/>
  <c r="D57" i="34"/>
  <c r="D57" i="35"/>
  <c r="D57" i="37"/>
  <c r="D57" i="36"/>
  <c r="D57" i="38"/>
  <c r="D57" i="39"/>
  <c r="D57" i="40"/>
  <c r="D43" s="1"/>
  <c r="D57" i="41"/>
  <c r="D57" i="42"/>
  <c r="D57" i="43"/>
  <c r="D57" i="44"/>
  <c r="D57" i="46"/>
  <c r="D57" i="47"/>
  <c r="H44" i="9"/>
  <c r="G44"/>
  <c r="E44"/>
  <c r="E43" s="1"/>
  <c r="H43"/>
  <c r="G43"/>
  <c r="H44" i="11"/>
  <c r="H43" s="1"/>
  <c r="G44"/>
  <c r="E44"/>
  <c r="E43"/>
  <c r="H44" i="12"/>
  <c r="G44"/>
  <c r="E44"/>
  <c r="E43" s="1"/>
  <c r="G43"/>
  <c r="H44" i="13"/>
  <c r="H43" s="1"/>
  <c r="G44"/>
  <c r="G43" s="1"/>
  <c r="E44"/>
  <c r="H44" i="14"/>
  <c r="G44"/>
  <c r="E44"/>
  <c r="E43" s="1"/>
  <c r="H43"/>
  <c r="G43"/>
  <c r="H44" i="15"/>
  <c r="H43" s="1"/>
  <c r="G44"/>
  <c r="E44"/>
  <c r="E43"/>
  <c r="H44" i="16"/>
  <c r="G44"/>
  <c r="E44"/>
  <c r="E43" s="1"/>
  <c r="G43"/>
  <c r="H44" i="1"/>
  <c r="H43" s="1"/>
  <c r="G44"/>
  <c r="G43" s="1"/>
  <c r="E44"/>
  <c r="H44" i="2"/>
  <c r="G44"/>
  <c r="E44"/>
  <c r="E43" s="1"/>
  <c r="H43"/>
  <c r="G43"/>
  <c r="H44" i="3"/>
  <c r="G44"/>
  <c r="E44"/>
  <c r="H43"/>
  <c r="E43"/>
  <c r="H44" i="4"/>
  <c r="G44"/>
  <c r="E44"/>
  <c r="E43" s="1"/>
  <c r="G43"/>
  <c r="H44" i="5"/>
  <c r="G44"/>
  <c r="G43" s="1"/>
  <c r="E44"/>
  <c r="H43"/>
  <c r="H44" i="6"/>
  <c r="G44"/>
  <c r="E44"/>
  <c r="E43" s="1"/>
  <c r="H43"/>
  <c r="G43"/>
  <c r="H44" i="7"/>
  <c r="H43" s="1"/>
  <c r="G44"/>
  <c r="E44"/>
  <c r="E43"/>
  <c r="H44" i="8"/>
  <c r="G44"/>
  <c r="E44"/>
  <c r="E43" s="1"/>
  <c r="G43"/>
  <c r="H44" i="17"/>
  <c r="H43" s="1"/>
  <c r="G44"/>
  <c r="G43" s="1"/>
  <c r="E44"/>
  <c r="H44" i="18"/>
  <c r="G44"/>
  <c r="E44"/>
  <c r="E43" s="1"/>
  <c r="H43"/>
  <c r="G43"/>
  <c r="H44" i="19"/>
  <c r="H43" s="1"/>
  <c r="G44"/>
  <c r="E44"/>
  <c r="E43"/>
  <c r="H44" i="20"/>
  <c r="G44"/>
  <c r="E44"/>
  <c r="E43" s="1"/>
  <c r="G43"/>
  <c r="H44" i="21"/>
  <c r="H43" s="1"/>
  <c r="G44"/>
  <c r="E44"/>
  <c r="G43"/>
  <c r="H44" i="22"/>
  <c r="G44"/>
  <c r="G43" s="1"/>
  <c r="E44"/>
  <c r="H43"/>
  <c r="E43"/>
  <c r="H44" i="23"/>
  <c r="H43" s="1"/>
  <c r="G44"/>
  <c r="E44"/>
  <c r="E43"/>
  <c r="H44" i="24"/>
  <c r="G44"/>
  <c r="G43" s="1"/>
  <c r="E44"/>
  <c r="E43"/>
  <c r="H44" i="26"/>
  <c r="H43" s="1"/>
  <c r="G44"/>
  <c r="E44"/>
  <c r="G43"/>
  <c r="H44" i="27"/>
  <c r="G44"/>
  <c r="E44"/>
  <c r="H43"/>
  <c r="G43"/>
  <c r="E43"/>
  <c r="H44" i="28"/>
  <c r="H43" s="1"/>
  <c r="G44"/>
  <c r="E44"/>
  <c r="E43"/>
  <c r="H44" i="29"/>
  <c r="G44"/>
  <c r="G43" s="1"/>
  <c r="E44"/>
  <c r="E43" s="1"/>
  <c r="H44" i="30"/>
  <c r="G44"/>
  <c r="G43" s="1"/>
  <c r="E44"/>
  <c r="H43"/>
  <c r="H44" i="31"/>
  <c r="G44"/>
  <c r="G43" s="1"/>
  <c r="E44"/>
  <c r="E43" s="1"/>
  <c r="H43"/>
  <c r="H44" i="32"/>
  <c r="G44"/>
  <c r="E44"/>
  <c r="E43" s="1"/>
  <c r="H43"/>
  <c r="H44" i="33"/>
  <c r="G44"/>
  <c r="G43" s="1"/>
  <c r="E44"/>
  <c r="E43" s="1"/>
  <c r="H44" i="34"/>
  <c r="G44"/>
  <c r="G43" s="1"/>
  <c r="E44"/>
  <c r="H43"/>
  <c r="H44" i="35"/>
  <c r="G44"/>
  <c r="G43" s="1"/>
  <c r="E44"/>
  <c r="E43" s="1"/>
  <c r="H43"/>
  <c r="H44" i="37"/>
  <c r="G44"/>
  <c r="E44"/>
  <c r="E43" s="1"/>
  <c r="H43"/>
  <c r="H44" i="36"/>
  <c r="H919" s="1"/>
  <c r="G44"/>
  <c r="G43" s="1"/>
  <c r="G42" s="1"/>
  <c r="E44"/>
  <c r="E43" s="1"/>
  <c r="H44" i="38"/>
  <c r="G44"/>
  <c r="G43" s="1"/>
  <c r="E44"/>
  <c r="H43"/>
  <c r="H44" i="39"/>
  <c r="G44"/>
  <c r="G43" s="1"/>
  <c r="E44"/>
  <c r="E43" s="1"/>
  <c r="H43"/>
  <c r="H44" i="40"/>
  <c r="G44"/>
  <c r="E44"/>
  <c r="E43" s="1"/>
  <c r="H43"/>
  <c r="H44" i="41"/>
  <c r="G44"/>
  <c r="E44"/>
  <c r="E43" s="1"/>
  <c r="G43"/>
  <c r="H44" i="42"/>
  <c r="G44"/>
  <c r="G43" s="1"/>
  <c r="E44"/>
  <c r="H43"/>
  <c r="H44" i="43"/>
  <c r="H43" s="1"/>
  <c r="G44"/>
  <c r="E44"/>
  <c r="E43" s="1"/>
  <c r="G43"/>
  <c r="H44" i="44"/>
  <c r="G44"/>
  <c r="E44"/>
  <c r="H43"/>
  <c r="E43"/>
  <c r="H44" i="46"/>
  <c r="G44"/>
  <c r="E44"/>
  <c r="E43" s="1"/>
  <c r="G43"/>
  <c r="H44" i="47"/>
  <c r="H43" s="1"/>
  <c r="G44"/>
  <c r="E44"/>
  <c r="E43" s="1"/>
  <c r="G43"/>
  <c r="D44" i="9"/>
  <c r="D44" i="11"/>
  <c r="D44" i="12"/>
  <c r="D44" i="13"/>
  <c r="D44" i="14"/>
  <c r="D44" i="15"/>
  <c r="D44" i="16"/>
  <c r="D44" i="1"/>
  <c r="D44" i="2"/>
  <c r="D44" i="3"/>
  <c r="D44" i="4"/>
  <c r="D44" i="5"/>
  <c r="D44" i="6"/>
  <c r="D44" i="7"/>
  <c r="D44" i="8"/>
  <c r="D44" i="17"/>
  <c r="D44" i="18"/>
  <c r="D44" i="19"/>
  <c r="D44" i="20"/>
  <c r="D44" i="21"/>
  <c r="D44" i="22"/>
  <c r="D44" i="23"/>
  <c r="D44" i="24"/>
  <c r="D44" i="26"/>
  <c r="D44" i="27"/>
  <c r="D44" i="28"/>
  <c r="D44" i="29"/>
  <c r="D44" i="30"/>
  <c r="D44" i="31"/>
  <c r="D44" i="32"/>
  <c r="D44" i="33"/>
  <c r="D44" i="34"/>
  <c r="D44" i="35"/>
  <c r="D44" i="37"/>
  <c r="D44" i="36"/>
  <c r="D44" i="38"/>
  <c r="D44" i="39"/>
  <c r="D44" i="40"/>
  <c r="D44" i="41"/>
  <c r="D44" i="42"/>
  <c r="D44" i="43"/>
  <c r="D44" i="44"/>
  <c r="D44" i="46"/>
  <c r="D44" i="47"/>
  <c r="D43" i="11"/>
  <c r="D43" i="12"/>
  <c r="D43" i="16"/>
  <c r="D43" i="3"/>
  <c r="D43" i="4"/>
  <c r="D43" i="8"/>
  <c r="D43" i="19"/>
  <c r="D43" i="20"/>
  <c r="D43" i="24"/>
  <c r="D43" i="28"/>
  <c r="D43" i="29"/>
  <c r="D43" i="33"/>
  <c r="D43" i="37"/>
  <c r="D43" i="36"/>
  <c r="D43" i="41"/>
  <c r="D43" i="44"/>
  <c r="D43" i="46"/>
  <c r="I33" i="11"/>
  <c r="H33"/>
  <c r="G33"/>
  <c r="F33"/>
  <c r="E33"/>
  <c r="I33" i="12"/>
  <c r="H33"/>
  <c r="G33"/>
  <c r="F33"/>
  <c r="E33"/>
  <c r="I33" i="13"/>
  <c r="H33"/>
  <c r="G33"/>
  <c r="F33"/>
  <c r="E33"/>
  <c r="I33" i="14"/>
  <c r="H33"/>
  <c r="G33"/>
  <c r="F33"/>
  <c r="E33"/>
  <c r="I33" i="15"/>
  <c r="H33"/>
  <c r="G33"/>
  <c r="F33"/>
  <c r="E33"/>
  <c r="I33" i="16"/>
  <c r="H33"/>
  <c r="G33"/>
  <c r="F33"/>
  <c r="E33"/>
  <c r="I33" i="1"/>
  <c r="H33"/>
  <c r="G33"/>
  <c r="F33"/>
  <c r="E33"/>
  <c r="I33" i="2"/>
  <c r="H33"/>
  <c r="G33"/>
  <c r="F33"/>
  <c r="E33"/>
  <c r="I33" i="3"/>
  <c r="H33"/>
  <c r="G33"/>
  <c r="F33"/>
  <c r="E33"/>
  <c r="I33" i="4"/>
  <c r="H33"/>
  <c r="G33"/>
  <c r="F33"/>
  <c r="E33"/>
  <c r="I33" i="5"/>
  <c r="H33"/>
  <c r="G33"/>
  <c r="F33"/>
  <c r="E33"/>
  <c r="I33" i="6"/>
  <c r="H33"/>
  <c r="G33"/>
  <c r="F33"/>
  <c r="E33"/>
  <c r="I33" i="7"/>
  <c r="H33"/>
  <c r="G33"/>
  <c r="F33"/>
  <c r="E33"/>
  <c r="I33" i="8"/>
  <c r="H33"/>
  <c r="G33"/>
  <c r="F33"/>
  <c r="E33"/>
  <c r="I33" i="17"/>
  <c r="H33"/>
  <c r="G33"/>
  <c r="F33"/>
  <c r="E33"/>
  <c r="I33" i="18"/>
  <c r="H33"/>
  <c r="G33"/>
  <c r="F33"/>
  <c r="E33"/>
  <c r="I33" i="19"/>
  <c r="H33"/>
  <c r="G33"/>
  <c r="F33"/>
  <c r="E33"/>
  <c r="I33" i="20"/>
  <c r="H33"/>
  <c r="G33"/>
  <c r="F33"/>
  <c r="E33"/>
  <c r="I33" i="21"/>
  <c r="H33"/>
  <c r="G33"/>
  <c r="F33"/>
  <c r="E33"/>
  <c r="I33" i="22"/>
  <c r="H33"/>
  <c r="G33"/>
  <c r="F33"/>
  <c r="E33"/>
  <c r="I33" i="23"/>
  <c r="H33"/>
  <c r="G33"/>
  <c r="F33"/>
  <c r="E33"/>
  <c r="I33" i="24"/>
  <c r="H33"/>
  <c r="G33"/>
  <c r="F33"/>
  <c r="E33"/>
  <c r="I33" i="26"/>
  <c r="H33"/>
  <c r="G33"/>
  <c r="F33"/>
  <c r="E33"/>
  <c r="I33" i="27"/>
  <c r="H33"/>
  <c r="G33"/>
  <c r="F33"/>
  <c r="E33"/>
  <c r="I33" i="28"/>
  <c r="H33"/>
  <c r="G33"/>
  <c r="F33"/>
  <c r="E33"/>
  <c r="I33" i="29"/>
  <c r="H33"/>
  <c r="G33"/>
  <c r="F33"/>
  <c r="E33"/>
  <c r="I33" i="30"/>
  <c r="H33"/>
  <c r="G33"/>
  <c r="F33"/>
  <c r="E33"/>
  <c r="I33" i="31"/>
  <c r="H33"/>
  <c r="G33"/>
  <c r="F33"/>
  <c r="E33"/>
  <c r="I33" i="32"/>
  <c r="H33"/>
  <c r="G33"/>
  <c r="F33"/>
  <c r="E33"/>
  <c r="I33" i="33"/>
  <c r="H33"/>
  <c r="G33"/>
  <c r="F33"/>
  <c r="E33"/>
  <c r="I33" i="34"/>
  <c r="H33"/>
  <c r="G33"/>
  <c r="F33"/>
  <c r="E33"/>
  <c r="I33" i="35"/>
  <c r="H33"/>
  <c r="G33"/>
  <c r="F33"/>
  <c r="E33"/>
  <c r="I33" i="37"/>
  <c r="H33"/>
  <c r="G33"/>
  <c r="F33"/>
  <c r="E33"/>
  <c r="I33" i="36"/>
  <c r="H33"/>
  <c r="G33"/>
  <c r="F33"/>
  <c r="E33"/>
  <c r="I33" i="38"/>
  <c r="H33"/>
  <c r="G33"/>
  <c r="F33"/>
  <c r="E33"/>
  <c r="I33" i="39"/>
  <c r="H33"/>
  <c r="G33"/>
  <c r="F33"/>
  <c r="E33"/>
  <c r="I33" i="40"/>
  <c r="H33"/>
  <c r="G33"/>
  <c r="F33"/>
  <c r="E33"/>
  <c r="I33" i="41"/>
  <c r="H33"/>
  <c r="G33"/>
  <c r="F33"/>
  <c r="E33"/>
  <c r="I33" i="42"/>
  <c r="H33"/>
  <c r="G33"/>
  <c r="F33"/>
  <c r="E33"/>
  <c r="I33" i="43"/>
  <c r="H33"/>
  <c r="G33"/>
  <c r="F33"/>
  <c r="E33"/>
  <c r="I33" i="44"/>
  <c r="H33"/>
  <c r="G33"/>
  <c r="F33"/>
  <c r="E33"/>
  <c r="I33" i="46"/>
  <c r="H33"/>
  <c r="G33"/>
  <c r="F33"/>
  <c r="E33"/>
  <c r="I33" i="9"/>
  <c r="H33"/>
  <c r="G33"/>
  <c r="F33"/>
  <c r="E33"/>
  <c r="D33" i="11"/>
  <c r="D33" i="12"/>
  <c r="D33" i="13"/>
  <c r="D33" i="14"/>
  <c r="D33" i="15"/>
  <c r="D33" i="16"/>
  <c r="D33" i="1"/>
  <c r="D33" i="2"/>
  <c r="D33" i="3"/>
  <c r="D33" i="4"/>
  <c r="D33" i="5"/>
  <c r="D33" i="6"/>
  <c r="D33" i="7"/>
  <c r="D33" i="8"/>
  <c r="D33" i="17"/>
  <c r="D33" i="18"/>
  <c r="D33" i="19"/>
  <c r="D9" s="1"/>
  <c r="D8" s="1"/>
  <c r="D7" s="1"/>
  <c r="D33" i="20"/>
  <c r="D33" i="21"/>
  <c r="D33" i="22"/>
  <c r="D33" i="23"/>
  <c r="D33" i="24"/>
  <c r="D33" i="26"/>
  <c r="D33" i="27"/>
  <c r="D33" i="28"/>
  <c r="D33" i="29"/>
  <c r="D33" i="30"/>
  <c r="D33" i="31"/>
  <c r="D33" i="32"/>
  <c r="D33" i="33"/>
  <c r="D33" i="34"/>
  <c r="D33" i="35"/>
  <c r="D33" i="37"/>
  <c r="D9" s="1"/>
  <c r="D8" s="1"/>
  <c r="D7" s="1"/>
  <c r="D33" i="36"/>
  <c r="D33" i="38"/>
  <c r="D33" i="39"/>
  <c r="D33" i="40"/>
  <c r="D33" i="41"/>
  <c r="D33" i="42"/>
  <c r="D33" i="43"/>
  <c r="D33" i="44"/>
  <c r="D33" i="46"/>
  <c r="D33" i="9"/>
  <c r="I30" i="11"/>
  <c r="H30"/>
  <c r="G30"/>
  <c r="F30"/>
  <c r="E30"/>
  <c r="I30" i="12"/>
  <c r="H30"/>
  <c r="G30"/>
  <c r="F30"/>
  <c r="E30"/>
  <c r="I30" i="13"/>
  <c r="H30"/>
  <c r="G30"/>
  <c r="F30"/>
  <c r="E30"/>
  <c r="I30" i="14"/>
  <c r="H30"/>
  <c r="G30"/>
  <c r="F30"/>
  <c r="E30"/>
  <c r="I30" i="15"/>
  <c r="H30"/>
  <c r="G30"/>
  <c r="F30"/>
  <c r="E30"/>
  <c r="I30" i="16"/>
  <c r="H30"/>
  <c r="G30"/>
  <c r="F30"/>
  <c r="E30"/>
  <c r="I30" i="1"/>
  <c r="H30"/>
  <c r="G30"/>
  <c r="F30"/>
  <c r="E30"/>
  <c r="I30" i="2"/>
  <c r="H30"/>
  <c r="G30"/>
  <c r="F30"/>
  <c r="E30"/>
  <c r="I30" i="3"/>
  <c r="H30"/>
  <c r="G30"/>
  <c r="F30"/>
  <c r="E30"/>
  <c r="I30" i="4"/>
  <c r="H30"/>
  <c r="G30"/>
  <c r="F30"/>
  <c r="E30"/>
  <c r="I30" i="5"/>
  <c r="H30"/>
  <c r="G30"/>
  <c r="F30"/>
  <c r="E30"/>
  <c r="I30" i="6"/>
  <c r="H30"/>
  <c r="G30"/>
  <c r="F30"/>
  <c r="E30"/>
  <c r="I30" i="7"/>
  <c r="H30"/>
  <c r="G30"/>
  <c r="F30"/>
  <c r="E30"/>
  <c r="I30" i="8"/>
  <c r="H30"/>
  <c r="G30"/>
  <c r="F30"/>
  <c r="E30"/>
  <c r="I30" i="17"/>
  <c r="H30"/>
  <c r="G30"/>
  <c r="F30"/>
  <c r="E30"/>
  <c r="I30" i="18"/>
  <c r="H30"/>
  <c r="G30"/>
  <c r="F30"/>
  <c r="E30"/>
  <c r="I30" i="19"/>
  <c r="H30"/>
  <c r="G30"/>
  <c r="F30"/>
  <c r="E30"/>
  <c r="I30" i="20"/>
  <c r="H30"/>
  <c r="G30"/>
  <c r="F30"/>
  <c r="E30"/>
  <c r="I30" i="21"/>
  <c r="H30"/>
  <c r="G30"/>
  <c r="F30"/>
  <c r="E30"/>
  <c r="I30" i="22"/>
  <c r="H30"/>
  <c r="G30"/>
  <c r="F30"/>
  <c r="E30"/>
  <c r="I30" i="23"/>
  <c r="H30"/>
  <c r="G30"/>
  <c r="F30"/>
  <c r="E30"/>
  <c r="I30" i="24"/>
  <c r="H30"/>
  <c r="G30"/>
  <c r="F30"/>
  <c r="E30"/>
  <c r="I30" i="26"/>
  <c r="H30"/>
  <c r="G30"/>
  <c r="F30"/>
  <c r="E30"/>
  <c r="I30" i="27"/>
  <c r="H30"/>
  <c r="G30"/>
  <c r="F30"/>
  <c r="E30"/>
  <c r="I30" i="28"/>
  <c r="H30"/>
  <c r="G30"/>
  <c r="F30"/>
  <c r="E30"/>
  <c r="I30" i="29"/>
  <c r="H30"/>
  <c r="G30"/>
  <c r="F30"/>
  <c r="E30"/>
  <c r="I30" i="30"/>
  <c r="H30"/>
  <c r="G30"/>
  <c r="F30"/>
  <c r="E30"/>
  <c r="I30" i="31"/>
  <c r="H30"/>
  <c r="G30"/>
  <c r="F30"/>
  <c r="E30"/>
  <c r="I30" i="32"/>
  <c r="H30"/>
  <c r="G30"/>
  <c r="F30"/>
  <c r="E30"/>
  <c r="I30" i="33"/>
  <c r="H30"/>
  <c r="G30"/>
  <c r="F30"/>
  <c r="E30"/>
  <c r="I30" i="34"/>
  <c r="H30"/>
  <c r="G30"/>
  <c r="F30"/>
  <c r="E30"/>
  <c r="I30" i="35"/>
  <c r="H30"/>
  <c r="G30"/>
  <c r="F30"/>
  <c r="E30"/>
  <c r="I30" i="37"/>
  <c r="H30"/>
  <c r="G30"/>
  <c r="F30"/>
  <c r="E30"/>
  <c r="H30" i="36"/>
  <c r="G30"/>
  <c r="F30"/>
  <c r="E30"/>
  <c r="I30" i="38"/>
  <c r="H30"/>
  <c r="G30"/>
  <c r="F30"/>
  <c r="E30"/>
  <c r="I30" i="39"/>
  <c r="H30"/>
  <c r="G30"/>
  <c r="F30"/>
  <c r="E30"/>
  <c r="I30" i="40"/>
  <c r="H30"/>
  <c r="G30"/>
  <c r="F30"/>
  <c r="E30"/>
  <c r="I30" i="41"/>
  <c r="H30"/>
  <c r="G30"/>
  <c r="F30"/>
  <c r="E30"/>
  <c r="I30" i="42"/>
  <c r="H30"/>
  <c r="G30"/>
  <c r="F30"/>
  <c r="E30"/>
  <c r="I30" i="43"/>
  <c r="H30"/>
  <c r="G30"/>
  <c r="F30"/>
  <c r="E30"/>
  <c r="I30" i="44"/>
  <c r="H30"/>
  <c r="G30"/>
  <c r="F30"/>
  <c r="E30"/>
  <c r="I30" i="46"/>
  <c r="H30"/>
  <c r="G30"/>
  <c r="F30"/>
  <c r="E30"/>
  <c r="I30" i="9"/>
  <c r="H30"/>
  <c r="G30"/>
  <c r="F30"/>
  <c r="E30"/>
  <c r="D30" i="11"/>
  <c r="D30" i="12"/>
  <c r="D30" i="13"/>
  <c r="D30" i="14"/>
  <c r="D30" i="15"/>
  <c r="D30" i="16"/>
  <c r="D30" i="1"/>
  <c r="D30" i="2"/>
  <c r="D30" i="3"/>
  <c r="D30" i="4"/>
  <c r="D30" i="5"/>
  <c r="D30" i="6"/>
  <c r="D30" i="7"/>
  <c r="D30" i="8"/>
  <c r="D30" i="17"/>
  <c r="D30" i="18"/>
  <c r="D30" i="19"/>
  <c r="D30" i="20"/>
  <c r="D30" i="21"/>
  <c r="D30" i="22"/>
  <c r="D30" i="23"/>
  <c r="D30" i="24"/>
  <c r="D30" i="26"/>
  <c r="D30" i="27"/>
  <c r="D30" i="28"/>
  <c r="D30" i="29"/>
  <c r="D30" i="30"/>
  <c r="D30" i="31"/>
  <c r="D30" i="32"/>
  <c r="D30" i="33"/>
  <c r="D30" i="34"/>
  <c r="D30" i="35"/>
  <c r="D30" i="37"/>
  <c r="D30" i="36"/>
  <c r="D30" i="38"/>
  <c r="D30" i="39"/>
  <c r="D30" i="40"/>
  <c r="D30" i="41"/>
  <c r="D30" i="42"/>
  <c r="D30" i="43"/>
  <c r="D30" i="44"/>
  <c r="D30" i="46"/>
  <c r="D30" i="9"/>
  <c r="I26" i="11"/>
  <c r="H26"/>
  <c r="G26"/>
  <c r="F26"/>
  <c r="E26"/>
  <c r="I26" i="12"/>
  <c r="H26"/>
  <c r="G26"/>
  <c r="F26"/>
  <c r="E26"/>
  <c r="I26" i="13"/>
  <c r="H26"/>
  <c r="G26"/>
  <c r="F26"/>
  <c r="E26"/>
  <c r="I26" i="14"/>
  <c r="H26"/>
  <c r="G26"/>
  <c r="F26"/>
  <c r="E26"/>
  <c r="I26" i="15"/>
  <c r="H26"/>
  <c r="G26"/>
  <c r="F26"/>
  <c r="E26"/>
  <c r="I26" i="16"/>
  <c r="H26"/>
  <c r="G26"/>
  <c r="F26"/>
  <c r="E26"/>
  <c r="I26" i="1"/>
  <c r="H26"/>
  <c r="G26"/>
  <c r="F26"/>
  <c r="E26"/>
  <c r="I26" i="2"/>
  <c r="H26"/>
  <c r="G26"/>
  <c r="F26"/>
  <c r="E26"/>
  <c r="I26" i="3"/>
  <c r="H26"/>
  <c r="G26"/>
  <c r="F26"/>
  <c r="E26"/>
  <c r="I26" i="4"/>
  <c r="H26"/>
  <c r="G26"/>
  <c r="F26"/>
  <c r="E26"/>
  <c r="I26" i="5"/>
  <c r="H26"/>
  <c r="G26"/>
  <c r="F26"/>
  <c r="E26"/>
  <c r="I26" i="6"/>
  <c r="H26"/>
  <c r="G26"/>
  <c r="F26"/>
  <c r="E26"/>
  <c r="I26" i="7"/>
  <c r="H26"/>
  <c r="G26"/>
  <c r="F26"/>
  <c r="E26"/>
  <c r="I26" i="8"/>
  <c r="H26"/>
  <c r="G26"/>
  <c r="F26"/>
  <c r="E26"/>
  <c r="I26" i="17"/>
  <c r="H26"/>
  <c r="G26"/>
  <c r="F26"/>
  <c r="E26"/>
  <c r="I26" i="18"/>
  <c r="H26"/>
  <c r="G26"/>
  <c r="F26"/>
  <c r="E26"/>
  <c r="I26" i="19"/>
  <c r="H26"/>
  <c r="G26"/>
  <c r="F26"/>
  <c r="E26"/>
  <c r="I26" i="20"/>
  <c r="H26"/>
  <c r="G26"/>
  <c r="F26"/>
  <c r="E26"/>
  <c r="I26" i="21"/>
  <c r="H26"/>
  <c r="G26"/>
  <c r="F26"/>
  <c r="E26"/>
  <c r="I26" i="22"/>
  <c r="H26"/>
  <c r="G26"/>
  <c r="F26"/>
  <c r="E26"/>
  <c r="I26" i="23"/>
  <c r="H26"/>
  <c r="G26"/>
  <c r="F26"/>
  <c r="E26"/>
  <c r="I26" i="24"/>
  <c r="H26"/>
  <c r="G26"/>
  <c r="F26"/>
  <c r="E26"/>
  <c r="I26" i="26"/>
  <c r="H26"/>
  <c r="G26"/>
  <c r="F26"/>
  <c r="E26"/>
  <c r="I26" i="27"/>
  <c r="H26"/>
  <c r="G26"/>
  <c r="F26"/>
  <c r="E26"/>
  <c r="I26" i="28"/>
  <c r="H26"/>
  <c r="G26"/>
  <c r="F26"/>
  <c r="E26"/>
  <c r="I26" i="29"/>
  <c r="H26"/>
  <c r="G26"/>
  <c r="F26"/>
  <c r="E26"/>
  <c r="I26" i="30"/>
  <c r="H26"/>
  <c r="G26"/>
  <c r="F26"/>
  <c r="E26"/>
  <c r="I26" i="31"/>
  <c r="H26"/>
  <c r="G26"/>
  <c r="F26"/>
  <c r="E26"/>
  <c r="I26" i="32"/>
  <c r="H26"/>
  <c r="G26"/>
  <c r="F26"/>
  <c r="E26"/>
  <c r="I26" i="33"/>
  <c r="H26"/>
  <c r="G26"/>
  <c r="F26"/>
  <c r="E26"/>
  <c r="I26" i="34"/>
  <c r="H26"/>
  <c r="G26"/>
  <c r="F26"/>
  <c r="E26"/>
  <c r="I26" i="35"/>
  <c r="H26"/>
  <c r="G26"/>
  <c r="F26"/>
  <c r="E26"/>
  <c r="I26" i="37"/>
  <c r="H26"/>
  <c r="G26"/>
  <c r="F26"/>
  <c r="E26"/>
  <c r="H26" i="36"/>
  <c r="G26"/>
  <c r="F26"/>
  <c r="E26"/>
  <c r="I26" i="38"/>
  <c r="H26"/>
  <c r="G26"/>
  <c r="F26"/>
  <c r="E26"/>
  <c r="I26" i="39"/>
  <c r="H26"/>
  <c r="G26"/>
  <c r="F26"/>
  <c r="E26"/>
  <c r="I26" i="40"/>
  <c r="H26"/>
  <c r="G26"/>
  <c r="F26"/>
  <c r="E26"/>
  <c r="I26" i="41"/>
  <c r="H26"/>
  <c r="G26"/>
  <c r="F26"/>
  <c r="E26"/>
  <c r="I26" i="42"/>
  <c r="H26"/>
  <c r="G26"/>
  <c r="F26"/>
  <c r="E26"/>
  <c r="I26" i="43"/>
  <c r="H26"/>
  <c r="G26"/>
  <c r="F26"/>
  <c r="E26"/>
  <c r="I26" i="44"/>
  <c r="H26"/>
  <c r="G26"/>
  <c r="F26"/>
  <c r="E26"/>
  <c r="I26" i="46"/>
  <c r="H26"/>
  <c r="G26"/>
  <c r="F26"/>
  <c r="E26"/>
  <c r="I26" i="9"/>
  <c r="H26"/>
  <c r="G26"/>
  <c r="F26"/>
  <c r="E26"/>
  <c r="D26" i="11"/>
  <c r="D26" i="12"/>
  <c r="D26" i="13"/>
  <c r="D26" i="14"/>
  <c r="D26" i="15"/>
  <c r="D26" i="16"/>
  <c r="D26" i="1"/>
  <c r="D26" i="2"/>
  <c r="D26" i="3"/>
  <c r="D26" i="4"/>
  <c r="D26" i="5"/>
  <c r="D26" i="6"/>
  <c r="D26" i="7"/>
  <c r="D26" i="8"/>
  <c r="D26" i="17"/>
  <c r="D26" i="18"/>
  <c r="D26" i="19"/>
  <c r="D26" i="20"/>
  <c r="D26" i="21"/>
  <c r="D26" i="22"/>
  <c r="D26" i="23"/>
  <c r="D26" i="24"/>
  <c r="D26" i="26"/>
  <c r="D26" i="27"/>
  <c r="D26" i="28"/>
  <c r="D26" i="29"/>
  <c r="D26" i="30"/>
  <c r="D26" i="31"/>
  <c r="D26" i="32"/>
  <c r="D26" i="33"/>
  <c r="D26" i="34"/>
  <c r="D26" i="35"/>
  <c r="D26" i="37"/>
  <c r="D26" i="36"/>
  <c r="D26" i="38"/>
  <c r="D26" i="39"/>
  <c r="D26" i="40"/>
  <c r="D26" i="41"/>
  <c r="D26" i="42"/>
  <c r="D26" i="43"/>
  <c r="D26" i="44"/>
  <c r="D26" i="46"/>
  <c r="D26" i="9"/>
  <c r="I22" i="11"/>
  <c r="H22"/>
  <c r="G22"/>
  <c r="F22"/>
  <c r="E22"/>
  <c r="I22" i="12"/>
  <c r="H22"/>
  <c r="G22"/>
  <c r="F22"/>
  <c r="E22"/>
  <c r="I22" i="13"/>
  <c r="H22"/>
  <c r="G22"/>
  <c r="F22"/>
  <c r="E22"/>
  <c r="I22" i="14"/>
  <c r="H22"/>
  <c r="G22"/>
  <c r="F22"/>
  <c r="E22"/>
  <c r="I22" i="15"/>
  <c r="H22"/>
  <c r="G22"/>
  <c r="F22"/>
  <c r="E22"/>
  <c r="I22" i="16"/>
  <c r="H22"/>
  <c r="G22"/>
  <c r="F22"/>
  <c r="E22"/>
  <c r="I22" i="1"/>
  <c r="H22"/>
  <c r="G22"/>
  <c r="F22"/>
  <c r="E22"/>
  <c r="I22" i="2"/>
  <c r="H22"/>
  <c r="G22"/>
  <c r="F22"/>
  <c r="E22"/>
  <c r="I22" i="3"/>
  <c r="H22"/>
  <c r="G22"/>
  <c r="F22"/>
  <c r="E22"/>
  <c r="I22" i="4"/>
  <c r="H22"/>
  <c r="G22"/>
  <c r="F22"/>
  <c r="E22"/>
  <c r="I22" i="5"/>
  <c r="H22"/>
  <c r="G22"/>
  <c r="F22"/>
  <c r="E22"/>
  <c r="I22" i="6"/>
  <c r="H22"/>
  <c r="G22"/>
  <c r="F22"/>
  <c r="E22"/>
  <c r="I22" i="7"/>
  <c r="H22"/>
  <c r="G22"/>
  <c r="F22"/>
  <c r="E22"/>
  <c r="I22" i="8"/>
  <c r="H22"/>
  <c r="G22"/>
  <c r="F22"/>
  <c r="E22"/>
  <c r="I22" i="17"/>
  <c r="H22"/>
  <c r="G22"/>
  <c r="F22"/>
  <c r="E22"/>
  <c r="I22" i="18"/>
  <c r="H22"/>
  <c r="G22"/>
  <c r="F22"/>
  <c r="E22"/>
  <c r="I22" i="19"/>
  <c r="H22"/>
  <c r="G22"/>
  <c r="F22"/>
  <c r="E22"/>
  <c r="I22" i="20"/>
  <c r="H22"/>
  <c r="G22"/>
  <c r="F22"/>
  <c r="E22"/>
  <c r="I22" i="21"/>
  <c r="H22"/>
  <c r="G22"/>
  <c r="F22"/>
  <c r="E22"/>
  <c r="I22" i="22"/>
  <c r="H22"/>
  <c r="G22"/>
  <c r="F22"/>
  <c r="E22"/>
  <c r="I22" i="23"/>
  <c r="H22"/>
  <c r="G22"/>
  <c r="F22"/>
  <c r="E22"/>
  <c r="I22" i="24"/>
  <c r="H22"/>
  <c r="G22"/>
  <c r="F22"/>
  <c r="E22"/>
  <c r="I22" i="26"/>
  <c r="H22"/>
  <c r="G22"/>
  <c r="F22"/>
  <c r="E22"/>
  <c r="I22" i="27"/>
  <c r="H22"/>
  <c r="G22"/>
  <c r="F22"/>
  <c r="E22"/>
  <c r="I22" i="28"/>
  <c r="H22"/>
  <c r="G22"/>
  <c r="F22"/>
  <c r="E22"/>
  <c r="I22" i="29"/>
  <c r="H22"/>
  <c r="G22"/>
  <c r="F22"/>
  <c r="E22"/>
  <c r="I22" i="30"/>
  <c r="H22"/>
  <c r="G22"/>
  <c r="F22"/>
  <c r="E22"/>
  <c r="I22" i="31"/>
  <c r="H22"/>
  <c r="G22"/>
  <c r="F22"/>
  <c r="E22"/>
  <c r="I22" i="32"/>
  <c r="H22"/>
  <c r="G22"/>
  <c r="F22"/>
  <c r="E22"/>
  <c r="I22" i="33"/>
  <c r="H22"/>
  <c r="G22"/>
  <c r="F22"/>
  <c r="E22"/>
  <c r="I22" i="34"/>
  <c r="H22"/>
  <c r="G22"/>
  <c r="F22"/>
  <c r="E22"/>
  <c r="I22" i="35"/>
  <c r="H22"/>
  <c r="G22"/>
  <c r="F22"/>
  <c r="E22"/>
  <c r="I22" i="37"/>
  <c r="H22"/>
  <c r="G22"/>
  <c r="F22"/>
  <c r="E22"/>
  <c r="H22" i="36"/>
  <c r="G22"/>
  <c r="F22"/>
  <c r="E22"/>
  <c r="I22" i="38"/>
  <c r="H22"/>
  <c r="G22"/>
  <c r="F22"/>
  <c r="E22"/>
  <c r="I22" i="39"/>
  <c r="H22"/>
  <c r="G22"/>
  <c r="F22"/>
  <c r="E22"/>
  <c r="I22" i="40"/>
  <c r="H22"/>
  <c r="G22"/>
  <c r="F22"/>
  <c r="E22"/>
  <c r="I22" i="41"/>
  <c r="H22"/>
  <c r="G22"/>
  <c r="F22"/>
  <c r="E22"/>
  <c r="I22" i="42"/>
  <c r="H22"/>
  <c r="G22"/>
  <c r="F22"/>
  <c r="E22"/>
  <c r="I22" i="43"/>
  <c r="H22"/>
  <c r="G22"/>
  <c r="F22"/>
  <c r="E22"/>
  <c r="I22" i="44"/>
  <c r="H22"/>
  <c r="G22"/>
  <c r="F22"/>
  <c r="E22"/>
  <c r="I22" i="46"/>
  <c r="H22"/>
  <c r="G22"/>
  <c r="F22"/>
  <c r="E22"/>
  <c r="I22" i="9"/>
  <c r="H22"/>
  <c r="G22"/>
  <c r="F22"/>
  <c r="E22"/>
  <c r="D22" i="11"/>
  <c r="D22" i="12"/>
  <c r="D22" i="13"/>
  <c r="D22" i="14"/>
  <c r="D22" i="15"/>
  <c r="D22" i="16"/>
  <c r="D9" s="1"/>
  <c r="D8" s="1"/>
  <c r="D7" s="1"/>
  <c r="D22" i="1"/>
  <c r="D9" s="1"/>
  <c r="D8" s="1"/>
  <c r="D7" s="1"/>
  <c r="D22" i="2"/>
  <c r="D22" i="3"/>
  <c r="D22" i="4"/>
  <c r="D22" i="5"/>
  <c r="D22" i="6"/>
  <c r="D22" i="7"/>
  <c r="D22" i="8"/>
  <c r="D22" i="17"/>
  <c r="D22" i="18"/>
  <c r="D22" i="19"/>
  <c r="D22" i="20"/>
  <c r="D9" s="1"/>
  <c r="D8" s="1"/>
  <c r="D7" s="1"/>
  <c r="D22" i="21"/>
  <c r="D9" s="1"/>
  <c r="D8" s="1"/>
  <c r="D7" s="1"/>
  <c r="D22" i="22"/>
  <c r="D22" i="23"/>
  <c r="D22" i="24"/>
  <c r="D22" i="26"/>
  <c r="D9" s="1"/>
  <c r="D8" s="1"/>
  <c r="D7" s="1"/>
  <c r="D22" i="27"/>
  <c r="D22" i="28"/>
  <c r="D22" i="29"/>
  <c r="D22" i="30"/>
  <c r="D9" s="1"/>
  <c r="D8" s="1"/>
  <c r="D7" s="1"/>
  <c r="D22" i="31"/>
  <c r="D22" i="32"/>
  <c r="D22" i="33"/>
  <c r="D22" i="34"/>
  <c r="D22" i="35"/>
  <c r="D22" i="37"/>
  <c r="D22" i="36"/>
  <c r="D9" s="1"/>
  <c r="D8" s="1"/>
  <c r="D7" s="1"/>
  <c r="D22" i="38"/>
  <c r="D9" s="1"/>
  <c r="D8" s="1"/>
  <c r="D7" s="1"/>
  <c r="D22" i="39"/>
  <c r="D22" i="40"/>
  <c r="D22" i="41"/>
  <c r="D22" i="42"/>
  <c r="D22" i="43"/>
  <c r="D22" i="44"/>
  <c r="D22" i="46"/>
  <c r="D22" i="9"/>
  <c r="D9" s="1"/>
  <c r="D8" s="1"/>
  <c r="D7" s="1"/>
  <c r="I18" i="11"/>
  <c r="H18"/>
  <c r="G18"/>
  <c r="F18"/>
  <c r="E18"/>
  <c r="I18" i="12"/>
  <c r="H18"/>
  <c r="G18"/>
  <c r="F18"/>
  <c r="E18"/>
  <c r="I18" i="13"/>
  <c r="H18"/>
  <c r="G18"/>
  <c r="F18"/>
  <c r="E18"/>
  <c r="I18" i="14"/>
  <c r="H18"/>
  <c r="G18"/>
  <c r="F18"/>
  <c r="E18"/>
  <c r="I18" i="15"/>
  <c r="H18"/>
  <c r="G18"/>
  <c r="F18"/>
  <c r="E18"/>
  <c r="I18" i="16"/>
  <c r="H18"/>
  <c r="G18"/>
  <c r="F18"/>
  <c r="E18"/>
  <c r="I18" i="1"/>
  <c r="H18"/>
  <c r="G18"/>
  <c r="F18"/>
  <c r="E18"/>
  <c r="I18" i="2"/>
  <c r="H18"/>
  <c r="G18"/>
  <c r="F18"/>
  <c r="E18"/>
  <c r="I18" i="3"/>
  <c r="H18"/>
  <c r="G18"/>
  <c r="F18"/>
  <c r="E18"/>
  <c r="I18" i="4"/>
  <c r="H18"/>
  <c r="G18"/>
  <c r="F18"/>
  <c r="E18"/>
  <c r="I18" i="5"/>
  <c r="H18"/>
  <c r="G18"/>
  <c r="F18"/>
  <c r="E18"/>
  <c r="I18" i="6"/>
  <c r="H18"/>
  <c r="G18"/>
  <c r="F18"/>
  <c r="E18"/>
  <c r="I18" i="7"/>
  <c r="H18"/>
  <c r="G18"/>
  <c r="F18"/>
  <c r="E18"/>
  <c r="I18" i="8"/>
  <c r="H18"/>
  <c r="G18"/>
  <c r="F18"/>
  <c r="E18"/>
  <c r="I18" i="17"/>
  <c r="H18"/>
  <c r="G18"/>
  <c r="F18"/>
  <c r="E18"/>
  <c r="I18" i="18"/>
  <c r="H18"/>
  <c r="G18"/>
  <c r="F18"/>
  <c r="E18"/>
  <c r="I18" i="19"/>
  <c r="H18"/>
  <c r="G18"/>
  <c r="F18"/>
  <c r="E18"/>
  <c r="I18" i="20"/>
  <c r="H18"/>
  <c r="G18"/>
  <c r="F18"/>
  <c r="E18"/>
  <c r="I18" i="21"/>
  <c r="H18"/>
  <c r="G18"/>
  <c r="F18"/>
  <c r="E18"/>
  <c r="I18" i="22"/>
  <c r="H18"/>
  <c r="G18"/>
  <c r="F18"/>
  <c r="E18"/>
  <c r="I18" i="23"/>
  <c r="H18"/>
  <c r="G18"/>
  <c r="F18"/>
  <c r="E18"/>
  <c r="I18" i="24"/>
  <c r="H18"/>
  <c r="G18"/>
  <c r="F18"/>
  <c r="E18"/>
  <c r="I18" i="26"/>
  <c r="H18"/>
  <c r="G18"/>
  <c r="F18"/>
  <c r="E18"/>
  <c r="I18" i="27"/>
  <c r="H18"/>
  <c r="G18"/>
  <c r="F18"/>
  <c r="E18"/>
  <c r="I18" i="28"/>
  <c r="H18"/>
  <c r="G18"/>
  <c r="F18"/>
  <c r="E18"/>
  <c r="I18" i="29"/>
  <c r="H18"/>
  <c r="G18"/>
  <c r="F18"/>
  <c r="E18"/>
  <c r="I18" i="30"/>
  <c r="H18"/>
  <c r="G18"/>
  <c r="F18"/>
  <c r="E18"/>
  <c r="I18" i="31"/>
  <c r="H18"/>
  <c r="G18"/>
  <c r="F18"/>
  <c r="E18"/>
  <c r="I18" i="32"/>
  <c r="H18"/>
  <c r="G18"/>
  <c r="F18"/>
  <c r="E18"/>
  <c r="I18" i="33"/>
  <c r="H18"/>
  <c r="G18"/>
  <c r="F18"/>
  <c r="E18"/>
  <c r="I18" i="34"/>
  <c r="H18"/>
  <c r="G18"/>
  <c r="F18"/>
  <c r="E18"/>
  <c r="I18" i="35"/>
  <c r="H18"/>
  <c r="G18"/>
  <c r="F18"/>
  <c r="E18"/>
  <c r="I18" i="37"/>
  <c r="H18"/>
  <c r="G18"/>
  <c r="F18"/>
  <c r="E18"/>
  <c r="H18" i="36"/>
  <c r="G18"/>
  <c r="F18"/>
  <c r="E18"/>
  <c r="I18" i="38"/>
  <c r="H18"/>
  <c r="G18"/>
  <c r="F18"/>
  <c r="E18"/>
  <c r="I18" i="39"/>
  <c r="H18"/>
  <c r="G18"/>
  <c r="F18"/>
  <c r="E18"/>
  <c r="I18" i="40"/>
  <c r="H18"/>
  <c r="G18"/>
  <c r="F18"/>
  <c r="E18"/>
  <c r="I18" i="41"/>
  <c r="H18"/>
  <c r="G18"/>
  <c r="F18"/>
  <c r="E18"/>
  <c r="I18" i="42"/>
  <c r="H18"/>
  <c r="G18"/>
  <c r="F18"/>
  <c r="E18"/>
  <c r="I18" i="43"/>
  <c r="H18"/>
  <c r="G18"/>
  <c r="F18"/>
  <c r="E18"/>
  <c r="I18" i="44"/>
  <c r="H18"/>
  <c r="G18"/>
  <c r="F18"/>
  <c r="E18"/>
  <c r="I18" i="46"/>
  <c r="H18"/>
  <c r="G18"/>
  <c r="F18"/>
  <c r="E18"/>
  <c r="I18" i="9"/>
  <c r="H18"/>
  <c r="G18"/>
  <c r="F18"/>
  <c r="E18"/>
  <c r="D18" i="11"/>
  <c r="D18" i="12"/>
  <c r="D18" i="13"/>
  <c r="D18" i="14"/>
  <c r="D18" i="15"/>
  <c r="D18" i="16"/>
  <c r="D18" i="1"/>
  <c r="D18" i="2"/>
  <c r="D18" i="3"/>
  <c r="D18" i="4"/>
  <c r="D18" i="5"/>
  <c r="D18" i="6"/>
  <c r="D18" i="7"/>
  <c r="D18" i="8"/>
  <c r="D18" i="17"/>
  <c r="D18" i="18"/>
  <c r="D18" i="19"/>
  <c r="D18" i="20"/>
  <c r="D18" i="21"/>
  <c r="D18" i="22"/>
  <c r="D18" i="23"/>
  <c r="D18" i="24"/>
  <c r="D18" i="26"/>
  <c r="D18" i="27"/>
  <c r="D18" i="28"/>
  <c r="D18" i="29"/>
  <c r="D18" i="30"/>
  <c r="D18" i="31"/>
  <c r="D18" i="32"/>
  <c r="D18" i="33"/>
  <c r="D18" i="34"/>
  <c r="D18" i="35"/>
  <c r="D18" i="37"/>
  <c r="D18" i="36"/>
  <c r="D18" i="38"/>
  <c r="D18" i="39"/>
  <c r="D18" i="40"/>
  <c r="D18" i="41"/>
  <c r="D18" i="42"/>
  <c r="D18" i="43"/>
  <c r="D18" i="44"/>
  <c r="D18" i="46"/>
  <c r="D18" i="9"/>
  <c r="H10" i="11"/>
  <c r="G10"/>
  <c r="E10"/>
  <c r="H9"/>
  <c r="H8" s="1"/>
  <c r="H7" s="1"/>
  <c r="G9"/>
  <c r="G8" s="1"/>
  <c r="G7" s="1"/>
  <c r="E9"/>
  <c r="E8" s="1"/>
  <c r="E7" s="1"/>
  <c r="H10" i="12"/>
  <c r="G10"/>
  <c r="E10"/>
  <c r="H9"/>
  <c r="H8" s="1"/>
  <c r="H7" s="1"/>
  <c r="E9"/>
  <c r="E8" s="1"/>
  <c r="E7" s="1"/>
  <c r="H10" i="13"/>
  <c r="G10"/>
  <c r="E10"/>
  <c r="G9"/>
  <c r="G8" s="1"/>
  <c r="G7" s="1"/>
  <c r="E9"/>
  <c r="E8" s="1"/>
  <c r="E7" s="1"/>
  <c r="H10" i="14"/>
  <c r="G10"/>
  <c r="E10"/>
  <c r="H9"/>
  <c r="H8" s="1"/>
  <c r="H7" s="1"/>
  <c r="G9"/>
  <c r="G8" s="1"/>
  <c r="G7" s="1"/>
  <c r="H10" i="15"/>
  <c r="H9" s="1"/>
  <c r="H8" s="1"/>
  <c r="H7" s="1"/>
  <c r="G10"/>
  <c r="E10"/>
  <c r="G9"/>
  <c r="G8" s="1"/>
  <c r="G7" s="1"/>
  <c r="E9"/>
  <c r="E8" s="1"/>
  <c r="E7" s="1"/>
  <c r="H10" i="16"/>
  <c r="H9" s="1"/>
  <c r="H8" s="1"/>
  <c r="H7" s="1"/>
  <c r="G10"/>
  <c r="E10"/>
  <c r="E9"/>
  <c r="E8" s="1"/>
  <c r="E7" s="1"/>
  <c r="H10" i="1"/>
  <c r="G10"/>
  <c r="E10"/>
  <c r="G9"/>
  <c r="G8" s="1"/>
  <c r="G7" s="1"/>
  <c r="E9"/>
  <c r="E8" s="1"/>
  <c r="E7" s="1"/>
  <c r="H10" i="2"/>
  <c r="G10"/>
  <c r="E10"/>
  <c r="H9"/>
  <c r="H8" s="1"/>
  <c r="H7" s="1"/>
  <c r="G9"/>
  <c r="G8" s="1"/>
  <c r="G7" s="1"/>
  <c r="H10" i="3"/>
  <c r="G10"/>
  <c r="E10"/>
  <c r="E9" s="1"/>
  <c r="E8" s="1"/>
  <c r="E7" s="1"/>
  <c r="H9"/>
  <c r="H8" s="1"/>
  <c r="H7" s="1"/>
  <c r="G9"/>
  <c r="G8" s="1"/>
  <c r="G7" s="1"/>
  <c r="H10" i="4"/>
  <c r="G10"/>
  <c r="E10"/>
  <c r="H9"/>
  <c r="H8" s="1"/>
  <c r="H7" s="1"/>
  <c r="E9"/>
  <c r="E8" s="1"/>
  <c r="E7" s="1"/>
  <c r="H10" i="5"/>
  <c r="G10"/>
  <c r="E10"/>
  <c r="G9"/>
  <c r="G8" s="1"/>
  <c r="G7" s="1"/>
  <c r="E9"/>
  <c r="E8" s="1"/>
  <c r="E7" s="1"/>
  <c r="H10" i="6"/>
  <c r="H9" s="1"/>
  <c r="H8" s="1"/>
  <c r="H7" s="1"/>
  <c r="G10"/>
  <c r="E10"/>
  <c r="G9"/>
  <c r="G8" s="1"/>
  <c r="G7" s="1"/>
  <c r="H10" i="7"/>
  <c r="G10"/>
  <c r="E10"/>
  <c r="H9"/>
  <c r="H8" s="1"/>
  <c r="H7" s="1"/>
  <c r="G9"/>
  <c r="G8" s="1"/>
  <c r="G7" s="1"/>
  <c r="E9"/>
  <c r="E8" s="1"/>
  <c r="E7" s="1"/>
  <c r="H10" i="8"/>
  <c r="G10"/>
  <c r="E10"/>
  <c r="H9"/>
  <c r="H8" s="1"/>
  <c r="H7" s="1"/>
  <c r="E9"/>
  <c r="E8" s="1"/>
  <c r="E7" s="1"/>
  <c r="H10" i="17"/>
  <c r="G10"/>
  <c r="E10"/>
  <c r="G9"/>
  <c r="G8" s="1"/>
  <c r="G7" s="1"/>
  <c r="E9"/>
  <c r="E8" s="1"/>
  <c r="E7" s="1"/>
  <c r="H10" i="18"/>
  <c r="G10"/>
  <c r="E10"/>
  <c r="H9"/>
  <c r="H8" s="1"/>
  <c r="H7" s="1"/>
  <c r="G9"/>
  <c r="G8" s="1"/>
  <c r="G7" s="1"/>
  <c r="H10" i="19"/>
  <c r="G10"/>
  <c r="E10"/>
  <c r="H9"/>
  <c r="H8" s="1"/>
  <c r="H7" s="1"/>
  <c r="G9"/>
  <c r="G8" s="1"/>
  <c r="G7" s="1"/>
  <c r="E9"/>
  <c r="E8" s="1"/>
  <c r="E7" s="1"/>
  <c r="H10" i="20"/>
  <c r="G10"/>
  <c r="E10"/>
  <c r="H9"/>
  <c r="H8" s="1"/>
  <c r="H7" s="1"/>
  <c r="E9"/>
  <c r="E8" s="1"/>
  <c r="E7" s="1"/>
  <c r="H10" i="21"/>
  <c r="G10"/>
  <c r="E10"/>
  <c r="G9"/>
  <c r="G8" s="1"/>
  <c r="G7" s="1"/>
  <c r="E9"/>
  <c r="E8" s="1"/>
  <c r="E7" s="1"/>
  <c r="H10" i="22"/>
  <c r="G10"/>
  <c r="E10"/>
  <c r="H9"/>
  <c r="H8" s="1"/>
  <c r="H7" s="1"/>
  <c r="G9"/>
  <c r="G8" s="1"/>
  <c r="G7" s="1"/>
  <c r="H10" i="23"/>
  <c r="G10"/>
  <c r="E10"/>
  <c r="H9"/>
  <c r="H8" s="1"/>
  <c r="H7" s="1"/>
  <c r="G9"/>
  <c r="G8" s="1"/>
  <c r="G7" s="1"/>
  <c r="E9"/>
  <c r="E8" s="1"/>
  <c r="E7" s="1"/>
  <c r="H10" i="24"/>
  <c r="H9" s="1"/>
  <c r="H8" s="1"/>
  <c r="H7" s="1"/>
  <c r="G10"/>
  <c r="E10"/>
  <c r="E9"/>
  <c r="E8" s="1"/>
  <c r="E7" s="1"/>
  <c r="H10" i="26"/>
  <c r="G10"/>
  <c r="E10"/>
  <c r="G9"/>
  <c r="G8" s="1"/>
  <c r="G7" s="1"/>
  <c r="E9"/>
  <c r="E8" s="1"/>
  <c r="E7" s="1"/>
  <c r="H10" i="27"/>
  <c r="H9" s="1"/>
  <c r="H8" s="1"/>
  <c r="H7" s="1"/>
  <c r="G10"/>
  <c r="E10"/>
  <c r="G9"/>
  <c r="G8" s="1"/>
  <c r="G7" s="1"/>
  <c r="H10" i="28"/>
  <c r="H9" s="1"/>
  <c r="H8" s="1"/>
  <c r="H7" s="1"/>
  <c r="G10"/>
  <c r="E10"/>
  <c r="G9"/>
  <c r="G8" s="1"/>
  <c r="G7" s="1"/>
  <c r="E9"/>
  <c r="E8" s="1"/>
  <c r="E7" s="1"/>
  <c r="H10" i="29"/>
  <c r="H9" s="1"/>
  <c r="H8" s="1"/>
  <c r="H7" s="1"/>
  <c r="G10"/>
  <c r="E10"/>
  <c r="E9"/>
  <c r="E8" s="1"/>
  <c r="E7" s="1"/>
  <c r="H10" i="30"/>
  <c r="G10"/>
  <c r="E10"/>
  <c r="G9"/>
  <c r="G8" s="1"/>
  <c r="G7" s="1"/>
  <c r="E9"/>
  <c r="E8" s="1"/>
  <c r="E7" s="1"/>
  <c r="H10" i="31"/>
  <c r="H9" s="1"/>
  <c r="H8" s="1"/>
  <c r="H7" s="1"/>
  <c r="G10"/>
  <c r="E10"/>
  <c r="G9"/>
  <c r="G8" s="1"/>
  <c r="G7" s="1"/>
  <c r="H10" i="32"/>
  <c r="H9" s="1"/>
  <c r="H8" s="1"/>
  <c r="H7" s="1"/>
  <c r="G10"/>
  <c r="E10"/>
  <c r="G9"/>
  <c r="G8" s="1"/>
  <c r="G7" s="1"/>
  <c r="E9"/>
  <c r="E8" s="1"/>
  <c r="E7" s="1"/>
  <c r="H10" i="33"/>
  <c r="G10"/>
  <c r="E10"/>
  <c r="E9" s="1"/>
  <c r="E8" s="1"/>
  <c r="E7" s="1"/>
  <c r="H9"/>
  <c r="H8" s="1"/>
  <c r="H7" s="1"/>
  <c r="H10" i="34"/>
  <c r="G10"/>
  <c r="E10"/>
  <c r="E9" s="1"/>
  <c r="E8" s="1"/>
  <c r="E7" s="1"/>
  <c r="G9"/>
  <c r="G8" s="1"/>
  <c r="G7" s="1"/>
  <c r="H10" i="35"/>
  <c r="G10"/>
  <c r="E10"/>
  <c r="H9"/>
  <c r="H8" s="1"/>
  <c r="H7" s="1"/>
  <c r="G9"/>
  <c r="G8" s="1"/>
  <c r="G7" s="1"/>
  <c r="H10" i="37"/>
  <c r="G10"/>
  <c r="E10"/>
  <c r="E9" s="1"/>
  <c r="E8" s="1"/>
  <c r="E7" s="1"/>
  <c r="H9"/>
  <c r="H8" s="1"/>
  <c r="H7" s="1"/>
  <c r="G9"/>
  <c r="G8" s="1"/>
  <c r="G7" s="1"/>
  <c r="H10" i="36"/>
  <c r="G10"/>
  <c r="E10"/>
  <c r="E9" s="1"/>
  <c r="E8" s="1"/>
  <c r="E7" s="1"/>
  <c r="H10" i="38"/>
  <c r="G10"/>
  <c r="E10"/>
  <c r="E9" s="1"/>
  <c r="E8" s="1"/>
  <c r="E7" s="1"/>
  <c r="G9"/>
  <c r="G8" s="1"/>
  <c r="G7" s="1"/>
  <c r="H10" i="39"/>
  <c r="G10"/>
  <c r="E10"/>
  <c r="H9"/>
  <c r="H8" s="1"/>
  <c r="H7" s="1"/>
  <c r="G9"/>
  <c r="G8" s="1"/>
  <c r="G7" s="1"/>
  <c r="H10" i="40"/>
  <c r="G10"/>
  <c r="E10"/>
  <c r="E9" s="1"/>
  <c r="E8" s="1"/>
  <c r="E7" s="1"/>
  <c r="H9"/>
  <c r="H8" s="1"/>
  <c r="H7" s="1"/>
  <c r="G9"/>
  <c r="G8" s="1"/>
  <c r="G7" s="1"/>
  <c r="H10" i="41"/>
  <c r="G10"/>
  <c r="E10"/>
  <c r="E9" s="1"/>
  <c r="E8" s="1"/>
  <c r="E7" s="1"/>
  <c r="H9"/>
  <c r="H8" s="1"/>
  <c r="H7" s="1"/>
  <c r="H10" i="42"/>
  <c r="G10"/>
  <c r="E10"/>
  <c r="E9" s="1"/>
  <c r="E8" s="1"/>
  <c r="E7" s="1"/>
  <c r="G9"/>
  <c r="G8" s="1"/>
  <c r="G7" s="1"/>
  <c r="H10" i="43"/>
  <c r="G10"/>
  <c r="E10"/>
  <c r="H9"/>
  <c r="H8" s="1"/>
  <c r="H7" s="1"/>
  <c r="G9"/>
  <c r="G8" s="1"/>
  <c r="G7" s="1"/>
  <c r="H10" i="44"/>
  <c r="G10"/>
  <c r="E10"/>
  <c r="E9" s="1"/>
  <c r="E8" s="1"/>
  <c r="E7" s="1"/>
  <c r="H9"/>
  <c r="H8" s="1"/>
  <c r="H7" s="1"/>
  <c r="G9"/>
  <c r="G8" s="1"/>
  <c r="G7" s="1"/>
  <c r="H10" i="46"/>
  <c r="G10"/>
  <c r="E10"/>
  <c r="E9" s="1"/>
  <c r="E8" s="1"/>
  <c r="E7" s="1"/>
  <c r="H9"/>
  <c r="H8" s="1"/>
  <c r="H7" s="1"/>
  <c r="H10" i="9"/>
  <c r="G10"/>
  <c r="E10"/>
  <c r="E9" s="1"/>
  <c r="E8" s="1"/>
  <c r="E7" s="1"/>
  <c r="G9"/>
  <c r="G8" s="1"/>
  <c r="G7" s="1"/>
  <c r="D10" i="11"/>
  <c r="D10" i="12"/>
  <c r="D10" i="13"/>
  <c r="D10" i="14"/>
  <c r="D10" i="15"/>
  <c r="D10" i="16"/>
  <c r="D10" i="1"/>
  <c r="D10" i="2"/>
  <c r="D10" i="3"/>
  <c r="D10" i="4"/>
  <c r="D10" i="5"/>
  <c r="D10" i="6"/>
  <c r="D10" i="7"/>
  <c r="D10" i="8"/>
  <c r="D10" i="17"/>
  <c r="D10" i="18"/>
  <c r="D10" i="19"/>
  <c r="D10" i="20"/>
  <c r="D10" i="21"/>
  <c r="D10" i="22"/>
  <c r="D10" i="23"/>
  <c r="D10" i="24"/>
  <c r="D10" i="26"/>
  <c r="D10" i="27"/>
  <c r="D10" i="28"/>
  <c r="D10" i="29"/>
  <c r="D10" i="30"/>
  <c r="D10" i="31"/>
  <c r="D10" i="32"/>
  <c r="D10" i="33"/>
  <c r="D10" i="34"/>
  <c r="D10" i="35"/>
  <c r="D10" i="37"/>
  <c r="D10" i="36"/>
  <c r="D10" i="38"/>
  <c r="D10" i="39"/>
  <c r="D10" i="40"/>
  <c r="D10" i="41"/>
  <c r="D10" i="42"/>
  <c r="D10" i="43"/>
  <c r="D10" i="44"/>
  <c r="D10" i="46"/>
  <c r="D10" i="9"/>
  <c r="D9" i="11"/>
  <c r="D8" s="1"/>
  <c r="D7" s="1"/>
  <c r="D9" i="12"/>
  <c r="D8" s="1"/>
  <c r="D7" s="1"/>
  <c r="D9" i="13"/>
  <c r="D8" s="1"/>
  <c r="D7" s="1"/>
  <c r="D9" i="5"/>
  <c r="D8" s="1"/>
  <c r="D7" s="1"/>
  <c r="D9" i="17"/>
  <c r="D8" s="1"/>
  <c r="D7" s="1"/>
  <c r="D9" i="24"/>
  <c r="D8" s="1"/>
  <c r="D7" s="1"/>
  <c r="D9" i="34"/>
  <c r="D8" s="1"/>
  <c r="D7" s="1"/>
  <c r="D9" i="41"/>
  <c r="D8" s="1"/>
  <c r="D7" s="1"/>
  <c r="D9" i="42"/>
  <c r="D8" s="1"/>
  <c r="D7" s="1"/>
  <c r="G37" i="11"/>
  <c r="G37" i="12"/>
  <c r="G37" i="13"/>
  <c r="G37" i="14"/>
  <c r="G37" i="15"/>
  <c r="G37" i="16"/>
  <c r="G37" i="1"/>
  <c r="G37" i="2"/>
  <c r="G37" i="3"/>
  <c r="G37" i="4"/>
  <c r="G37" i="5"/>
  <c r="G37" i="6"/>
  <c r="G37" i="7"/>
  <c r="G37" i="8"/>
  <c r="G37" i="17"/>
  <c r="G37" i="18"/>
  <c r="G37" i="19"/>
  <c r="G37" i="20"/>
  <c r="G37" i="21"/>
  <c r="G37" i="22"/>
  <c r="G37" i="23"/>
  <c r="G37" i="24"/>
  <c r="G37" i="26"/>
  <c r="G37" i="27"/>
  <c r="G37" i="28"/>
  <c r="G37" i="29"/>
  <c r="G37" i="30"/>
  <c r="G37" i="31"/>
  <c r="G37" i="32"/>
  <c r="G37" i="33"/>
  <c r="G37" i="34"/>
  <c r="G37" i="35"/>
  <c r="G37" i="37"/>
  <c r="G37" i="36"/>
  <c r="G37" i="38"/>
  <c r="G37" i="39"/>
  <c r="G37" i="40"/>
  <c r="G37" i="41"/>
  <c r="G37" i="42"/>
  <c r="G37" i="43"/>
  <c r="G37" i="44"/>
  <c r="G37" i="46"/>
  <c r="G37" i="9"/>
  <c r="E37" i="11"/>
  <c r="E37" i="12"/>
  <c r="E37" i="13"/>
  <c r="E37" i="14"/>
  <c r="E37" i="15"/>
  <c r="E37" i="16"/>
  <c r="E37" i="1"/>
  <c r="E37" i="2"/>
  <c r="E37" i="3"/>
  <c r="E37" i="4"/>
  <c r="E37" i="5"/>
  <c r="E37" i="6"/>
  <c r="E37" i="7"/>
  <c r="E37" i="8"/>
  <c r="E37" i="17"/>
  <c r="E37" i="18"/>
  <c r="E37" i="19"/>
  <c r="E37" i="20"/>
  <c r="E37" i="21"/>
  <c r="E37" i="22"/>
  <c r="E37" i="23"/>
  <c r="E37" i="24"/>
  <c r="E37" i="26"/>
  <c r="E37" i="27"/>
  <c r="E37" i="28"/>
  <c r="E37" i="29"/>
  <c r="E37" i="30"/>
  <c r="E37" i="31"/>
  <c r="E37" i="32"/>
  <c r="E37" i="33"/>
  <c r="E37" i="34"/>
  <c r="E37" i="35"/>
  <c r="E37" i="37"/>
  <c r="E37" i="36"/>
  <c r="E37" i="38"/>
  <c r="E37" i="39"/>
  <c r="E37" i="40"/>
  <c r="E37" i="41"/>
  <c r="E37" i="42"/>
  <c r="E37" i="43"/>
  <c r="E37" i="44"/>
  <c r="E37" i="46"/>
  <c r="E37" i="9"/>
  <c r="G919" i="36" l="1"/>
  <c r="I568" i="48"/>
  <c r="I567"/>
  <c r="I569"/>
  <c r="I571"/>
  <c r="I539"/>
  <c r="H43" i="36"/>
  <c r="H9"/>
  <c r="H8" s="1"/>
  <c r="H7" s="1"/>
  <c r="I479" i="49"/>
  <c r="M479"/>
  <c r="H470"/>
  <c r="F525"/>
  <c r="I525" s="1"/>
  <c r="F590"/>
  <c r="I590" s="1"/>
  <c r="F602"/>
  <c r="I602" s="1"/>
  <c r="F608"/>
  <c r="I608" s="1"/>
  <c r="F434"/>
  <c r="I434" s="1"/>
  <c r="D433"/>
  <c r="G470"/>
  <c r="N471"/>
  <c r="F398"/>
  <c r="I398" s="1"/>
  <c r="F402"/>
  <c r="I402" s="1"/>
  <c r="F407"/>
  <c r="I407" s="1"/>
  <c r="F411"/>
  <c r="I411" s="1"/>
  <c r="F415"/>
  <c r="I415" s="1"/>
  <c r="F419"/>
  <c r="I419" s="1"/>
  <c r="F425"/>
  <c r="I425" s="1"/>
  <c r="F429"/>
  <c r="I429" s="1"/>
  <c r="H433"/>
  <c r="F438"/>
  <c r="I438" s="1"/>
  <c r="F442"/>
  <c r="I442" s="1"/>
  <c r="F447"/>
  <c r="I447" s="1"/>
  <c r="F451"/>
  <c r="I451" s="1"/>
  <c r="F469"/>
  <c r="I469" s="1"/>
  <c r="F478"/>
  <c r="F483"/>
  <c r="I483" s="1"/>
  <c r="F487"/>
  <c r="I487" s="1"/>
  <c r="F491"/>
  <c r="I491" s="1"/>
  <c r="F499"/>
  <c r="I499" s="1"/>
  <c r="F503"/>
  <c r="I503" s="1"/>
  <c r="F509"/>
  <c r="I509" s="1"/>
  <c r="F513"/>
  <c r="I513" s="1"/>
  <c r="F518"/>
  <c r="I518" s="1"/>
  <c r="F542"/>
  <c r="I542" s="1"/>
  <c r="F546"/>
  <c r="I546" s="1"/>
  <c r="F550"/>
  <c r="I550" s="1"/>
  <c r="F555"/>
  <c r="I555" s="1"/>
  <c r="F559"/>
  <c r="I559" s="1"/>
  <c r="F564"/>
  <c r="I564" s="1"/>
  <c r="F568"/>
  <c r="I568" s="1"/>
  <c r="F572"/>
  <c r="I572" s="1"/>
  <c r="F577"/>
  <c r="I577" s="1"/>
  <c r="F581"/>
  <c r="I581" s="1"/>
  <c r="N434"/>
  <c r="G433"/>
  <c r="F580"/>
  <c r="I580" s="1"/>
  <c r="F586"/>
  <c r="I586" s="1"/>
  <c r="F600"/>
  <c r="I600" s="1"/>
  <c r="F604"/>
  <c r="I604" s="1"/>
  <c r="F605"/>
  <c r="I480"/>
  <c r="M480"/>
  <c r="F396"/>
  <c r="I396" s="1"/>
  <c r="F400"/>
  <c r="I400" s="1"/>
  <c r="F404"/>
  <c r="I404" s="1"/>
  <c r="F409"/>
  <c r="I409" s="1"/>
  <c r="F413"/>
  <c r="I413" s="1"/>
  <c r="F417"/>
  <c r="I417" s="1"/>
  <c r="F423"/>
  <c r="I423" s="1"/>
  <c r="F427"/>
  <c r="I427" s="1"/>
  <c r="F431"/>
  <c r="I431" s="1"/>
  <c r="E433"/>
  <c r="F436"/>
  <c r="I436" s="1"/>
  <c r="F440"/>
  <c r="I440" s="1"/>
  <c r="F444"/>
  <c r="I444" s="1"/>
  <c r="F449"/>
  <c r="I449" s="1"/>
  <c r="F453"/>
  <c r="I453" s="1"/>
  <c r="F459"/>
  <c r="I459" s="1"/>
  <c r="F463"/>
  <c r="I463" s="1"/>
  <c r="F467"/>
  <c r="I467" s="1"/>
  <c r="E470"/>
  <c r="F472"/>
  <c r="F476"/>
  <c r="F485"/>
  <c r="I485" s="1"/>
  <c r="F489"/>
  <c r="I489" s="1"/>
  <c r="F493"/>
  <c r="I493" s="1"/>
  <c r="F501"/>
  <c r="I501" s="1"/>
  <c r="F505"/>
  <c r="I505" s="1"/>
  <c r="F511"/>
  <c r="I511" s="1"/>
  <c r="F516"/>
  <c r="I516" s="1"/>
  <c r="F522"/>
  <c r="I522" s="1"/>
  <c r="F526"/>
  <c r="I526" s="1"/>
  <c r="F531"/>
  <c r="I531" s="1"/>
  <c r="F537"/>
  <c r="I537" s="1"/>
  <c r="F544"/>
  <c r="I544" s="1"/>
  <c r="F548"/>
  <c r="I548" s="1"/>
  <c r="F553"/>
  <c r="I553" s="1"/>
  <c r="F557"/>
  <c r="I557" s="1"/>
  <c r="F561"/>
  <c r="I561" s="1"/>
  <c r="F566"/>
  <c r="I566" s="1"/>
  <c r="F570"/>
  <c r="I570" s="1"/>
  <c r="F575"/>
  <c r="I575" s="1"/>
  <c r="F579"/>
  <c r="I579" s="1"/>
  <c r="F634"/>
  <c r="I634" s="1"/>
  <c r="F653"/>
  <c r="I653" s="1"/>
  <c r="F690"/>
  <c r="I690" s="1"/>
  <c r="F699"/>
  <c r="I699" s="1"/>
  <c r="F735"/>
  <c r="I735" s="1"/>
  <c r="F781"/>
  <c r="I781" s="1"/>
  <c r="F785"/>
  <c r="I785" s="1"/>
  <c r="F846"/>
  <c r="I846" s="1"/>
  <c r="I504" i="48"/>
  <c r="F665" i="49"/>
  <c r="I665" s="1"/>
  <c r="F674"/>
  <c r="I674" s="1"/>
  <c r="F684"/>
  <c r="I684" s="1"/>
  <c r="F693"/>
  <c r="I693" s="1"/>
  <c r="F701"/>
  <c r="I701" s="1"/>
  <c r="I741" i="48"/>
  <c r="F748" i="49"/>
  <c r="I748" s="1"/>
  <c r="F752"/>
  <c r="I752" s="1"/>
  <c r="F757"/>
  <c r="I757" s="1"/>
  <c r="F767"/>
  <c r="I767" s="1"/>
  <c r="F798"/>
  <c r="I798" s="1"/>
  <c r="F803"/>
  <c r="I803" s="1"/>
  <c r="F813"/>
  <c r="I813" s="1"/>
  <c r="I850" i="48"/>
  <c r="F880" i="49"/>
  <c r="I880" s="1"/>
  <c r="F886"/>
  <c r="I886" s="1"/>
  <c r="F890"/>
  <c r="I890" s="1"/>
  <c r="F895"/>
  <c r="I895" s="1"/>
  <c r="F900"/>
  <c r="I900" s="1"/>
  <c r="F904"/>
  <c r="I904" s="1"/>
  <c r="P521" i="48"/>
  <c r="P520" s="1"/>
  <c r="F621" i="49"/>
  <c r="I621" s="1"/>
  <c r="F630"/>
  <c r="I630" s="1"/>
  <c r="I633" i="48"/>
  <c r="F640" i="49"/>
  <c r="I640" s="1"/>
  <c r="F649"/>
  <c r="I649" s="1"/>
  <c r="F667"/>
  <c r="I667" s="1"/>
  <c r="F676"/>
  <c r="I676" s="1"/>
  <c r="F686"/>
  <c r="I686" s="1"/>
  <c r="F695"/>
  <c r="I695" s="1"/>
  <c r="F783"/>
  <c r="I783" s="1"/>
  <c r="F831"/>
  <c r="I831" s="1"/>
  <c r="F844"/>
  <c r="I844" s="1"/>
  <c r="F850"/>
  <c r="I850" s="1"/>
  <c r="F623"/>
  <c r="I623" s="1"/>
  <c r="F642"/>
  <c r="I642" s="1"/>
  <c r="F651"/>
  <c r="I651" s="1"/>
  <c r="F661"/>
  <c r="I661" s="1"/>
  <c r="F670"/>
  <c r="I670" s="1"/>
  <c r="F678"/>
  <c r="I678" s="1"/>
  <c r="F688"/>
  <c r="I688" s="1"/>
  <c r="F697"/>
  <c r="I697" s="1"/>
  <c r="F746"/>
  <c r="I746" s="1"/>
  <c r="F750"/>
  <c r="I750" s="1"/>
  <c r="F755"/>
  <c r="I755" s="1"/>
  <c r="F801"/>
  <c r="I801" s="1"/>
  <c r="F805"/>
  <c r="I805" s="1"/>
  <c r="F809"/>
  <c r="I809" s="1"/>
  <c r="F815"/>
  <c r="I815" s="1"/>
  <c r="F882"/>
  <c r="I882" s="1"/>
  <c r="F888"/>
  <c r="I888" s="1"/>
  <c r="F892"/>
  <c r="I892" s="1"/>
  <c r="F897"/>
  <c r="I897" s="1"/>
  <c r="F902"/>
  <c r="I902" s="1"/>
  <c r="F906"/>
  <c r="I906" s="1"/>
  <c r="G920" i="2"/>
  <c r="G920" i="4"/>
  <c r="K918" i="49"/>
  <c r="K926" s="1"/>
  <c r="L918"/>
  <c r="L926" s="1"/>
  <c r="F705"/>
  <c r="I705" s="1"/>
  <c r="F707"/>
  <c r="I707" s="1"/>
  <c r="F709"/>
  <c r="I709" s="1"/>
  <c r="F719"/>
  <c r="I719" s="1"/>
  <c r="D702" i="16"/>
  <c r="D42" s="1"/>
  <c r="F433" i="49"/>
  <c r="I435"/>
  <c r="I474"/>
  <c r="M474"/>
  <c r="D470"/>
  <c r="F456"/>
  <c r="I456" s="1"/>
  <c r="F466"/>
  <c r="I466" s="1"/>
  <c r="F475"/>
  <c r="I605"/>
  <c r="F610"/>
  <c r="I610" s="1"/>
  <c r="I624"/>
  <c r="F629"/>
  <c r="I629" s="1"/>
  <c r="I643"/>
  <c r="F648"/>
  <c r="I648" s="1"/>
  <c r="I662"/>
  <c r="I669"/>
  <c r="I677"/>
  <c r="M477"/>
  <c r="M481"/>
  <c r="F454"/>
  <c r="I454" s="1"/>
  <c r="F464"/>
  <c r="I464" s="1"/>
  <c r="F473"/>
  <c r="F452"/>
  <c r="I452" s="1"/>
  <c r="F462"/>
  <c r="I462" s="1"/>
  <c r="F471"/>
  <c r="F601"/>
  <c r="I601" s="1"/>
  <c r="F620"/>
  <c r="I620" s="1"/>
  <c r="F639"/>
  <c r="I639" s="1"/>
  <c r="F658"/>
  <c r="I658" s="1"/>
  <c r="I687"/>
  <c r="I692"/>
  <c r="I696"/>
  <c r="I700"/>
  <c r="I706"/>
  <c r="F592"/>
  <c r="I592" s="1"/>
  <c r="F603"/>
  <c r="I603" s="1"/>
  <c r="F612"/>
  <c r="I612" s="1"/>
  <c r="F622"/>
  <c r="I622" s="1"/>
  <c r="F631"/>
  <c r="I631" s="1"/>
  <c r="F641"/>
  <c r="I641" s="1"/>
  <c r="F650"/>
  <c r="I650" s="1"/>
  <c r="F660"/>
  <c r="I660" s="1"/>
  <c r="I666"/>
  <c r="I671"/>
  <c r="I675"/>
  <c r="I681"/>
  <c r="I685"/>
  <c r="I689"/>
  <c r="I694"/>
  <c r="I698"/>
  <c r="I704"/>
  <c r="I708"/>
  <c r="F727"/>
  <c r="I727" s="1"/>
  <c r="F712"/>
  <c r="I712" s="1"/>
  <c r="F721"/>
  <c r="I721" s="1"/>
  <c r="F731"/>
  <c r="I731" s="1"/>
  <c r="F738"/>
  <c r="I738" s="1"/>
  <c r="F773"/>
  <c r="I773" s="1"/>
  <c r="F778"/>
  <c r="I778" s="1"/>
  <c r="F784"/>
  <c r="I784" s="1"/>
  <c r="F794"/>
  <c r="I794" s="1"/>
  <c r="F832"/>
  <c r="I832" s="1"/>
  <c r="F839"/>
  <c r="I839" s="1"/>
  <c r="F847"/>
  <c r="I847" s="1"/>
  <c r="F859"/>
  <c r="I859" s="1"/>
  <c r="F869"/>
  <c r="I869" s="1"/>
  <c r="F878"/>
  <c r="I878" s="1"/>
  <c r="F715"/>
  <c r="I715" s="1"/>
  <c r="F723"/>
  <c r="I723" s="1"/>
  <c r="F740"/>
  <c r="I740" s="1"/>
  <c r="F759"/>
  <c r="I759" s="1"/>
  <c r="F769"/>
  <c r="I769" s="1"/>
  <c r="F786"/>
  <c r="I786" s="1"/>
  <c r="F796"/>
  <c r="I796" s="1"/>
  <c r="F822"/>
  <c r="I822" s="1"/>
  <c r="F828"/>
  <c r="I828" s="1"/>
  <c r="F834"/>
  <c r="I834" s="1"/>
  <c r="F841"/>
  <c r="I841" s="1"/>
  <c r="F851"/>
  <c r="I851" s="1"/>
  <c r="F863"/>
  <c r="I863" s="1"/>
  <c r="F871"/>
  <c r="I871" s="1"/>
  <c r="I723" i="48"/>
  <c r="I729"/>
  <c r="I733"/>
  <c r="I738"/>
  <c r="I742"/>
  <c r="I748"/>
  <c r="I752"/>
  <c r="I757"/>
  <c r="I761"/>
  <c r="I767"/>
  <c r="I720"/>
  <c r="I726"/>
  <c r="I730"/>
  <c r="I735"/>
  <c r="I739"/>
  <c r="I743"/>
  <c r="I749"/>
  <c r="I753"/>
  <c r="I758"/>
  <c r="I762"/>
  <c r="I768"/>
  <c r="I772"/>
  <c r="I776"/>
  <c r="I781"/>
  <c r="I785"/>
  <c r="I791"/>
  <c r="I795"/>
  <c r="I799"/>
  <c r="I804"/>
  <c r="I808"/>
  <c r="I814"/>
  <c r="I818"/>
  <c r="I823"/>
  <c r="I829"/>
  <c r="I833"/>
  <c r="I838"/>
  <c r="I842"/>
  <c r="I846"/>
  <c r="I852"/>
  <c r="I858"/>
  <c r="I864"/>
  <c r="I868"/>
  <c r="I873"/>
  <c r="I877"/>
  <c r="I881"/>
  <c r="I887"/>
  <c r="I891"/>
  <c r="I896"/>
  <c r="I901"/>
  <c r="I905"/>
  <c r="I312"/>
  <c r="I914" s="1"/>
  <c r="I415"/>
  <c r="I419"/>
  <c r="I425"/>
  <c r="I429"/>
  <c r="I434"/>
  <c r="I438"/>
  <c r="I442"/>
  <c r="I447"/>
  <c r="I451"/>
  <c r="I455"/>
  <c r="I461"/>
  <c r="I465"/>
  <c r="I469"/>
  <c r="I474"/>
  <c r="I478"/>
  <c r="I483"/>
  <c r="I487"/>
  <c r="I491"/>
  <c r="I499"/>
  <c r="I503"/>
  <c r="I509"/>
  <c r="I513"/>
  <c r="I518"/>
  <c r="I524"/>
  <c r="I529"/>
  <c r="I550"/>
  <c r="I555"/>
  <c r="I559"/>
  <c r="I581"/>
  <c r="I588"/>
  <c r="I597"/>
  <c r="I605"/>
  <c r="I614"/>
  <c r="I443"/>
  <c r="H520"/>
  <c r="I537"/>
  <c r="I544"/>
  <c r="I548"/>
  <c r="I553"/>
  <c r="I557"/>
  <c r="I561"/>
  <c r="I566"/>
  <c r="I570"/>
  <c r="I575"/>
  <c r="I579"/>
  <c r="I583"/>
  <c r="I592"/>
  <c r="D520"/>
  <c r="F311"/>
  <c r="D311"/>
  <c r="D914"/>
  <c r="G311"/>
  <c r="H311"/>
  <c r="H914"/>
  <c r="H470"/>
  <c r="I311"/>
  <c r="F470"/>
  <c r="E311"/>
  <c r="E433"/>
  <c r="E520"/>
  <c r="I520" i="39"/>
  <c r="I520" i="27"/>
  <c r="I520" i="17"/>
  <c r="I527" i="46"/>
  <c r="G520" i="44"/>
  <c r="G520" i="43"/>
  <c r="E520" i="31"/>
  <c r="E520" i="21"/>
  <c r="F520" i="19"/>
  <c r="F520" i="17"/>
  <c r="D520" i="8"/>
  <c r="I527" i="7"/>
  <c r="I527" i="5"/>
  <c r="F520" i="3"/>
  <c r="F520" i="2"/>
  <c r="I520" i="1"/>
  <c r="E520" i="14"/>
  <c r="I520" i="11"/>
  <c r="D520" i="42"/>
  <c r="I520"/>
  <c r="I520" i="34"/>
  <c r="D520" i="33"/>
  <c r="I520"/>
  <c r="F520" i="32"/>
  <c r="G520" i="22"/>
  <c r="G520" i="19"/>
  <c r="I527"/>
  <c r="I520" s="1"/>
  <c r="E520" i="8"/>
  <c r="D520" i="5"/>
  <c r="G520" i="3"/>
  <c r="I527"/>
  <c r="F520" i="1"/>
  <c r="D520" i="16"/>
  <c r="I520"/>
  <c r="G520" i="14"/>
  <c r="F520" i="12"/>
  <c r="G520" i="11"/>
  <c r="G520" i="47"/>
  <c r="E520" i="46"/>
  <c r="D520" i="43"/>
  <c r="F520" i="42"/>
  <c r="E520" i="40"/>
  <c r="F520"/>
  <c r="I520" i="38"/>
  <c r="I527" i="32"/>
  <c r="I527" i="28"/>
  <c r="I520" i="26"/>
  <c r="I527" i="23"/>
  <c r="I527" i="8"/>
  <c r="I520" s="1"/>
  <c r="I520" i="5"/>
  <c r="G520" i="15"/>
  <c r="D520" i="13"/>
  <c r="I527" i="12"/>
  <c r="E520" i="35"/>
  <c r="I521" i="37"/>
  <c r="I520" s="1"/>
  <c r="E520" i="33"/>
  <c r="G520" i="24"/>
  <c r="I521" i="22"/>
  <c r="I521" i="12"/>
  <c r="I520" s="1"/>
  <c r="I521" i="46"/>
  <c r="I520" s="1"/>
  <c r="I521" i="23"/>
  <c r="I521" i="21"/>
  <c r="E520" i="18"/>
  <c r="I521" i="7"/>
  <c r="I520" s="1"/>
  <c r="I521" i="3"/>
  <c r="I520" s="1"/>
  <c r="I521" i="15"/>
  <c r="I520" s="1"/>
  <c r="I521" i="41"/>
  <c r="I520" s="1"/>
  <c r="G520" i="36"/>
  <c r="I521" i="31"/>
  <c r="I521" i="6"/>
  <c r="I521" i="14"/>
  <c r="H494" i="9"/>
  <c r="H494" i="46"/>
  <c r="E494" i="44"/>
  <c r="G494" i="39"/>
  <c r="H494" i="36"/>
  <c r="E494" i="37"/>
  <c r="G494" i="31"/>
  <c r="H494" i="29"/>
  <c r="E494" i="28"/>
  <c r="G494" i="22"/>
  <c r="H494" i="20"/>
  <c r="E494" i="19"/>
  <c r="G494" i="6"/>
  <c r="H494" i="4"/>
  <c r="E494" i="3"/>
  <c r="G494" i="14"/>
  <c r="H494" i="12"/>
  <c r="E494" i="11"/>
  <c r="G494" i="41"/>
  <c r="H494" i="39"/>
  <c r="E494" i="38"/>
  <c r="G494" i="33"/>
  <c r="H494" i="31"/>
  <c r="E494" i="30"/>
  <c r="G494" i="24"/>
  <c r="H494" i="22"/>
  <c r="E494" i="21"/>
  <c r="G494" i="8"/>
  <c r="H494" i="6"/>
  <c r="E494" i="5"/>
  <c r="G494" i="16"/>
  <c r="H494" i="14"/>
  <c r="E494" i="13"/>
  <c r="H494" i="47"/>
  <c r="G494" i="43"/>
  <c r="H494" i="41"/>
  <c r="E494" i="40"/>
  <c r="G494" i="35"/>
  <c r="H494" i="33"/>
  <c r="E494" i="32"/>
  <c r="G494" i="27"/>
  <c r="H494" i="24"/>
  <c r="E494" i="23"/>
  <c r="G494" i="18"/>
  <c r="H494" i="8"/>
  <c r="E494" i="7"/>
  <c r="G494" i="2"/>
  <c r="H494" i="16"/>
  <c r="E494" i="15"/>
  <c r="H494" i="43"/>
  <c r="E494" i="42"/>
  <c r="E494" i="39"/>
  <c r="G494" i="36"/>
  <c r="H494" i="35"/>
  <c r="E494" i="34"/>
  <c r="E494" i="31"/>
  <c r="G494" i="29"/>
  <c r="H494" i="27"/>
  <c r="E494" i="26"/>
  <c r="E494" i="22"/>
  <c r="G494" i="20"/>
  <c r="H494" i="18"/>
  <c r="E494" i="17"/>
  <c r="E494" i="6"/>
  <c r="G494" i="4"/>
  <c r="H494" i="2"/>
  <c r="E494" i="1"/>
  <c r="E494" i="14"/>
  <c r="G494" i="12"/>
  <c r="I523" i="9"/>
  <c r="I521" s="1"/>
  <c r="F521"/>
  <c r="F520" s="1"/>
  <c r="F521" i="47"/>
  <c r="I521"/>
  <c r="I520" s="1"/>
  <c r="G520" i="48"/>
  <c r="I527" i="43"/>
  <c r="I528" i="47"/>
  <c r="I527" s="1"/>
  <c r="F527"/>
  <c r="I521" i="43"/>
  <c r="I520" s="1"/>
  <c r="I527" i="9"/>
  <c r="I527" i="30"/>
  <c r="I520" s="1"/>
  <c r="D520" i="44"/>
  <c r="I523"/>
  <c r="I521" s="1"/>
  <c r="F521" i="43"/>
  <c r="D520" i="40"/>
  <c r="I523"/>
  <c r="I521" s="1"/>
  <c r="I529" i="35"/>
  <c r="I527" s="1"/>
  <c r="I521" i="32"/>
  <c r="I520" s="1"/>
  <c r="G520" i="31"/>
  <c r="F527" i="30"/>
  <c r="F520" s="1"/>
  <c r="F527" i="23"/>
  <c r="G520" i="21"/>
  <c r="I527"/>
  <c r="I520" s="1"/>
  <c r="F527" i="7"/>
  <c r="F520" s="1"/>
  <c r="F521" i="4"/>
  <c r="F520" s="1"/>
  <c r="I523"/>
  <c r="E520" i="37"/>
  <c r="I521" i="35"/>
  <c r="I522" i="28"/>
  <c r="I521" s="1"/>
  <c r="I520" s="1"/>
  <c r="F521"/>
  <c r="F520" s="1"/>
  <c r="I520" i="23"/>
  <c r="F521" i="35"/>
  <c r="F520" s="1"/>
  <c r="I523"/>
  <c r="F527" i="31"/>
  <c r="F520" s="1"/>
  <c r="I529"/>
  <c r="I527" s="1"/>
  <c r="I520" s="1"/>
  <c r="H520" i="44"/>
  <c r="I529"/>
  <c r="I527" s="1"/>
  <c r="F527" i="43"/>
  <c r="E520" i="42"/>
  <c r="G520" i="41"/>
  <c r="H520" i="40"/>
  <c r="I529"/>
  <c r="I527" s="1"/>
  <c r="F527" i="37"/>
  <c r="F520" s="1"/>
  <c r="I529" i="29"/>
  <c r="I527" s="1"/>
  <c r="F521" i="20"/>
  <c r="I523"/>
  <c r="I521" s="1"/>
  <c r="I520" s="1"/>
  <c r="F527"/>
  <c r="I529"/>
  <c r="I527" s="1"/>
  <c r="F521" i="18"/>
  <c r="F520" s="1"/>
  <c r="I523"/>
  <c r="I521" s="1"/>
  <c r="I520" s="1"/>
  <c r="I521" i="13"/>
  <c r="I521" i="4"/>
  <c r="E520" i="15"/>
  <c r="D520" i="35"/>
  <c r="D520" i="18"/>
  <c r="F527" i="6"/>
  <c r="F520" s="1"/>
  <c r="I529"/>
  <c r="I527" s="1"/>
  <c r="I520" s="1"/>
  <c r="G520" i="5"/>
  <c r="F527" i="15"/>
  <c r="F520" s="1"/>
  <c r="F521" i="13"/>
  <c r="F520" s="1"/>
  <c r="I529" i="36"/>
  <c r="I527" s="1"/>
  <c r="I520" s="1"/>
  <c r="F521" i="29"/>
  <c r="F520" s="1"/>
  <c r="I523"/>
  <c r="I521" s="1"/>
  <c r="I520" s="1"/>
  <c r="G520" i="28"/>
  <c r="D520" i="24"/>
  <c r="I523"/>
  <c r="I521" s="1"/>
  <c r="I520" s="1"/>
  <c r="F521" i="23"/>
  <c r="F520" s="1"/>
  <c r="F527" i="22"/>
  <c r="F520" s="1"/>
  <c r="I529"/>
  <c r="I527" s="1"/>
  <c r="I520" s="1"/>
  <c r="F520" i="21"/>
  <c r="F527"/>
  <c r="E520" i="7"/>
  <c r="I529" i="4"/>
  <c r="I527" s="1"/>
  <c r="D520" i="2"/>
  <c r="I523"/>
  <c r="I521" s="1"/>
  <c r="I520" s="1"/>
  <c r="F527" i="14"/>
  <c r="F520" s="1"/>
  <c r="I529"/>
  <c r="I527" s="1"/>
  <c r="I520" s="1"/>
  <c r="G520" i="13"/>
  <c r="H520" i="31"/>
  <c r="D520" i="29"/>
  <c r="H520" i="22"/>
  <c r="D520" i="20"/>
  <c r="H520" i="6"/>
  <c r="D520" i="4"/>
  <c r="H520" i="14"/>
  <c r="I527" i="13"/>
  <c r="F883" i="19"/>
  <c r="F883" i="3"/>
  <c r="G883" i="9"/>
  <c r="E883" i="47"/>
  <c r="I883"/>
  <c r="G883" i="46"/>
  <c r="E883" i="43"/>
  <c r="I883"/>
  <c r="H883" i="42"/>
  <c r="G883" i="41"/>
  <c r="E883" i="39"/>
  <c r="I883"/>
  <c r="H883" i="38"/>
  <c r="G883" i="36"/>
  <c r="E883" i="35"/>
  <c r="I883"/>
  <c r="H883" i="34"/>
  <c r="G883" i="33"/>
  <c r="E883" i="31"/>
  <c r="I883"/>
  <c r="H883" i="30"/>
  <c r="G883" i="29"/>
  <c r="E883" i="27"/>
  <c r="E883" i="22"/>
  <c r="H883" i="21"/>
  <c r="I883" i="18"/>
  <c r="H883" i="17"/>
  <c r="E883" i="6"/>
  <c r="H883" i="5"/>
  <c r="I883" i="2"/>
  <c r="H883" i="1"/>
  <c r="E883" i="14"/>
  <c r="H883" i="13"/>
  <c r="F883" i="11"/>
  <c r="F883" i="44"/>
  <c r="F883" i="40"/>
  <c r="F883" i="37"/>
  <c r="F883" i="32"/>
  <c r="F883" i="28"/>
  <c r="F883" i="23"/>
  <c r="G883" i="20"/>
  <c r="F883" i="7"/>
  <c r="G883" i="4"/>
  <c r="F883" i="15"/>
  <c r="G883" i="12"/>
  <c r="D883" i="47"/>
  <c r="D883" i="43"/>
  <c r="D883" i="39"/>
  <c r="D883" i="35"/>
  <c r="D883" i="31"/>
  <c r="D883" i="27"/>
  <c r="D883" i="22"/>
  <c r="D883" i="18"/>
  <c r="D883" i="6"/>
  <c r="D883" i="2"/>
  <c r="D883" i="14"/>
  <c r="F861" i="44"/>
  <c r="F861" i="40"/>
  <c r="H861" i="34"/>
  <c r="H861" i="30"/>
  <c r="H861" i="26"/>
  <c r="H861" i="21"/>
  <c r="H861" i="17"/>
  <c r="H861" i="5"/>
  <c r="H861" i="1"/>
  <c r="H861" i="13"/>
  <c r="D861" i="11"/>
  <c r="D861" i="47"/>
  <c r="D861" i="43"/>
  <c r="D861" i="39"/>
  <c r="D861" i="35"/>
  <c r="D861" i="31"/>
  <c r="D861" i="27"/>
  <c r="D861" i="22"/>
  <c r="D861" i="18"/>
  <c r="D861" i="6"/>
  <c r="D861" i="2"/>
  <c r="D861" i="14"/>
  <c r="G848" i="36"/>
  <c r="F848" i="28"/>
  <c r="F848" i="19"/>
  <c r="F848" i="40"/>
  <c r="F848" i="3"/>
  <c r="G848" i="33"/>
  <c r="H848" i="30"/>
  <c r="G848" i="24"/>
  <c r="H848" i="21"/>
  <c r="G848" i="8"/>
  <c r="H848" i="5"/>
  <c r="G848" i="16"/>
  <c r="H848" i="13"/>
  <c r="G848" i="41"/>
  <c r="F848" i="37"/>
  <c r="F848" i="32"/>
  <c r="F848" i="23"/>
  <c r="F848" i="7"/>
  <c r="F848" i="15"/>
  <c r="F848" i="44"/>
  <c r="G848" i="29"/>
  <c r="H848" i="26"/>
  <c r="G848" i="20"/>
  <c r="H848" i="17"/>
  <c r="G848" i="4"/>
  <c r="H848" i="1"/>
  <c r="G848" i="12"/>
  <c r="D848" i="47"/>
  <c r="D848" i="43"/>
  <c r="D848" i="39"/>
  <c r="D848" i="35"/>
  <c r="D848" i="31"/>
  <c r="D848" i="27"/>
  <c r="D848" i="22"/>
  <c r="D848" i="18"/>
  <c r="D848" i="6"/>
  <c r="D848" i="2"/>
  <c r="D848" i="14"/>
  <c r="H826" i="26"/>
  <c r="H826" i="21"/>
  <c r="H826" i="17"/>
  <c r="H826" i="5"/>
  <c r="H826" i="1"/>
  <c r="H826" i="13"/>
  <c r="D811" i="47"/>
  <c r="D811" i="43"/>
  <c r="D811" i="39"/>
  <c r="D811" i="35"/>
  <c r="D811" i="31"/>
  <c r="D811" i="27"/>
  <c r="D811" i="22"/>
  <c r="D811" i="18"/>
  <c r="D811" i="6"/>
  <c r="D811" i="2"/>
  <c r="D811" i="14"/>
  <c r="D789" i="47"/>
  <c r="D789" i="43"/>
  <c r="D789" i="39"/>
  <c r="D789" i="35"/>
  <c r="D789" i="31"/>
  <c r="D789" i="27"/>
  <c r="D789" i="22"/>
  <c r="D789" i="18"/>
  <c r="D789" i="6"/>
  <c r="D789" i="2"/>
  <c r="D789" i="14"/>
  <c r="F764" i="32"/>
  <c r="F764" i="28"/>
  <c r="F764" i="23"/>
  <c r="F764" i="19"/>
  <c r="F764" i="7"/>
  <c r="F764" i="3"/>
  <c r="F764" i="15"/>
  <c r="F764" i="11"/>
  <c r="D764" i="44"/>
  <c r="D764" i="40"/>
  <c r="D764" i="37"/>
  <c r="D764" i="32"/>
  <c r="D764" i="28"/>
  <c r="D764" i="23"/>
  <c r="D764" i="19"/>
  <c r="D764" i="7"/>
  <c r="D764" i="3"/>
  <c r="D764" i="15"/>
  <c r="D764" i="11"/>
  <c r="D764" i="47"/>
  <c r="D764" i="43"/>
  <c r="D764" i="39"/>
  <c r="D764" i="35"/>
  <c r="D764" i="31"/>
  <c r="D764" i="27"/>
  <c r="D764" i="22"/>
  <c r="D764" i="18"/>
  <c r="D764" i="6"/>
  <c r="D764" i="2"/>
  <c r="D764" i="14"/>
  <c r="F744" i="44"/>
  <c r="F744" i="40"/>
  <c r="F744" i="37"/>
  <c r="F744" i="32"/>
  <c r="G744" i="29"/>
  <c r="F744" i="23"/>
  <c r="H744" i="21"/>
  <c r="G744" i="8"/>
  <c r="H744" i="5"/>
  <c r="G744" i="16"/>
  <c r="H744" i="13"/>
  <c r="F744" i="7"/>
  <c r="F744" i="15"/>
  <c r="F744" i="28"/>
  <c r="G744" i="24"/>
  <c r="G744" i="20"/>
  <c r="H744" i="17"/>
  <c r="G744" i="4"/>
  <c r="H744" i="1"/>
  <c r="G744" i="12"/>
  <c r="D744" i="47"/>
  <c r="D744" i="43"/>
  <c r="D744" i="39"/>
  <c r="D744" i="35"/>
  <c r="D744" i="31"/>
  <c r="D744" i="27"/>
  <c r="D744" i="22"/>
  <c r="D744" i="18"/>
  <c r="D744" i="6"/>
  <c r="D744" i="2"/>
  <c r="D744" i="14"/>
  <c r="H724" i="42"/>
  <c r="H724" i="38"/>
  <c r="H724" i="34"/>
  <c r="H724" i="30"/>
  <c r="H724" i="26"/>
  <c r="H724" i="21"/>
  <c r="H724" i="17"/>
  <c r="H724" i="5"/>
  <c r="H724" i="1"/>
  <c r="H724" i="13"/>
  <c r="F702" i="11"/>
  <c r="H702" i="42"/>
  <c r="H702" i="38"/>
  <c r="H41" s="1"/>
  <c r="H40" s="1"/>
  <c r="H39" s="1"/>
  <c r="H702" i="34"/>
  <c r="H702" i="30"/>
  <c r="H702" i="26"/>
  <c r="H702" i="21"/>
  <c r="H702" i="17"/>
  <c r="H702" i="5"/>
  <c r="H702" i="1"/>
  <c r="H702" i="13"/>
  <c r="H41" s="1"/>
  <c r="H40" s="1"/>
  <c r="H39" s="1"/>
  <c r="D702" i="44"/>
  <c r="D702" i="40"/>
  <c r="D702" i="37"/>
  <c r="D702" i="32"/>
  <c r="D702" i="28"/>
  <c r="D702" i="23"/>
  <c r="D702" i="19"/>
  <c r="D702" i="7"/>
  <c r="D702" i="3"/>
  <c r="D702" i="15"/>
  <c r="D702" i="11"/>
  <c r="D702" i="47"/>
  <c r="D702" i="43"/>
  <c r="D702" i="39"/>
  <c r="D702" i="35"/>
  <c r="D702" i="31"/>
  <c r="D702" i="27"/>
  <c r="D702" i="22"/>
  <c r="D702" i="18"/>
  <c r="D702" i="6"/>
  <c r="D702" i="2"/>
  <c r="D702" i="14"/>
  <c r="D656" i="37"/>
  <c r="D656" i="32"/>
  <c r="D656" i="7"/>
  <c r="D656" i="3"/>
  <c r="D656" i="15"/>
  <c r="D656" i="11"/>
  <c r="D656" i="47"/>
  <c r="D656" i="43"/>
  <c r="D656" i="39"/>
  <c r="D656" i="35"/>
  <c r="D656" i="31"/>
  <c r="D656" i="27"/>
  <c r="D656" i="22"/>
  <c r="D656" i="18"/>
  <c r="D656" i="6"/>
  <c r="D656" i="2"/>
  <c r="D656" i="14"/>
  <c r="F636" i="37"/>
  <c r="F636" i="32"/>
  <c r="F636" i="28"/>
  <c r="F636" i="23"/>
  <c r="F636" i="19"/>
  <c r="F636" i="7"/>
  <c r="F636" i="3"/>
  <c r="F636" i="15"/>
  <c r="F636" i="11"/>
  <c r="H636" i="38"/>
  <c r="H636" i="34"/>
  <c r="H636" i="30"/>
  <c r="H636" i="26"/>
  <c r="H636" i="21"/>
  <c r="H636" i="17"/>
  <c r="H636" i="5"/>
  <c r="H636" i="1"/>
  <c r="H636" i="13"/>
  <c r="D636" i="47"/>
  <c r="D636" i="43"/>
  <c r="D636" i="39"/>
  <c r="D636" i="35"/>
  <c r="D636" i="31"/>
  <c r="D636" i="27"/>
  <c r="D636" i="22"/>
  <c r="D636" i="18"/>
  <c r="D636" i="6"/>
  <c r="D636" i="2"/>
  <c r="D636" i="14"/>
  <c r="E616" i="26"/>
  <c r="I616"/>
  <c r="F616" i="23"/>
  <c r="G616" i="20"/>
  <c r="E616" i="17"/>
  <c r="I616"/>
  <c r="F616" i="7"/>
  <c r="G616" i="4"/>
  <c r="E616" i="1"/>
  <c r="I616"/>
  <c r="F616" i="15"/>
  <c r="G616" i="12"/>
  <c r="F616" i="44"/>
  <c r="F616" i="40"/>
  <c r="F616" i="37"/>
  <c r="F616" i="32"/>
  <c r="F616" i="28"/>
  <c r="H616" i="20"/>
  <c r="H616" i="4"/>
  <c r="H616" i="12"/>
  <c r="D616" i="32"/>
  <c r="D616" i="19"/>
  <c r="D616" i="11"/>
  <c r="D616" i="47"/>
  <c r="D616" i="43"/>
  <c r="D616" i="39"/>
  <c r="D616" i="35"/>
  <c r="D616" i="31"/>
  <c r="D616" i="27"/>
  <c r="D616" i="22"/>
  <c r="D616" i="18"/>
  <c r="D616" i="6"/>
  <c r="D616" i="2"/>
  <c r="D616" i="14"/>
  <c r="D595" i="32"/>
  <c r="D595" i="47"/>
  <c r="D595" i="43"/>
  <c r="D595" i="39"/>
  <c r="D595" i="35"/>
  <c r="D42" s="1"/>
  <c r="D595" i="31"/>
  <c r="D595" i="27"/>
  <c r="D595" i="22"/>
  <c r="D595" i="18"/>
  <c r="D595" i="6"/>
  <c r="D595" i="2"/>
  <c r="D595" i="14"/>
  <c r="H584" i="17"/>
  <c r="H584" i="34"/>
  <c r="H584" i="42"/>
  <c r="H584" i="29"/>
  <c r="H584" i="26"/>
  <c r="H584" i="4"/>
  <c r="H584" i="8"/>
  <c r="H584" i="12"/>
  <c r="F584" i="40"/>
  <c r="F584" i="32"/>
  <c r="F584" i="23"/>
  <c r="F584" i="7"/>
  <c r="H584" i="5"/>
  <c r="H584" i="38"/>
  <c r="H584" i="30"/>
  <c r="H584" i="21"/>
  <c r="F584" i="3"/>
  <c r="H584" i="1"/>
  <c r="F584" i="11"/>
  <c r="F584" i="44"/>
  <c r="F584" i="37"/>
  <c r="F584" i="28"/>
  <c r="F584" i="19"/>
  <c r="F584" i="15"/>
  <c r="H584" i="13"/>
  <c r="F584" i="47"/>
  <c r="F584" i="43"/>
  <c r="F584" i="39"/>
  <c r="F584" i="35"/>
  <c r="F584" i="31"/>
  <c r="F584" i="27"/>
  <c r="F584" i="22"/>
  <c r="F584" i="18"/>
  <c r="F584" i="6"/>
  <c r="F584" i="2"/>
  <c r="F584" i="14"/>
  <c r="D584" i="44"/>
  <c r="D584" i="40"/>
  <c r="D584" i="37"/>
  <c r="D584" i="32"/>
  <c r="D584" i="28"/>
  <c r="D584" i="23"/>
  <c r="D584" i="19"/>
  <c r="D584" i="7"/>
  <c r="D584" i="3"/>
  <c r="D584" i="15"/>
  <c r="D584" i="11"/>
  <c r="D584" i="47"/>
  <c r="D584" i="43"/>
  <c r="D584" i="39"/>
  <c r="D584" i="35"/>
  <c r="D584" i="31"/>
  <c r="D584" i="27"/>
  <c r="D584" i="22"/>
  <c r="D584" i="18"/>
  <c r="D584" i="6"/>
  <c r="D584" i="2"/>
  <c r="D584" i="14"/>
  <c r="E540" i="47"/>
  <c r="I540"/>
  <c r="G540" i="46"/>
  <c r="F540" i="44"/>
  <c r="H540" i="42"/>
  <c r="G540" i="41"/>
  <c r="F540" i="40"/>
  <c r="H540" i="38"/>
  <c r="G540" i="36"/>
  <c r="F540" i="37"/>
  <c r="H540" i="34"/>
  <c r="G540" i="33"/>
  <c r="F540" i="32"/>
  <c r="H540" i="30"/>
  <c r="G540" i="29"/>
  <c r="F540" i="28"/>
  <c r="H540" i="26"/>
  <c r="G540" i="24"/>
  <c r="F540" i="23"/>
  <c r="H540" i="21"/>
  <c r="G540" i="20"/>
  <c r="F540" i="19"/>
  <c r="H540" i="17"/>
  <c r="G540" i="8"/>
  <c r="F540" i="7"/>
  <c r="H540" i="5"/>
  <c r="G540" i="4"/>
  <c r="F540" i="3"/>
  <c r="H540" i="1"/>
  <c r="G540" i="16"/>
  <c r="F540" i="15"/>
  <c r="H540" i="13"/>
  <c r="G540" i="12"/>
  <c r="F540" i="11"/>
  <c r="D540" i="32"/>
  <c r="D540" i="28"/>
  <c r="D540" i="23"/>
  <c r="D540" i="19"/>
  <c r="D540" i="7"/>
  <c r="D540" i="3"/>
  <c r="D540" i="15"/>
  <c r="D540" i="11"/>
  <c r="D540" i="47"/>
  <c r="D540" i="43"/>
  <c r="D540" i="39"/>
  <c r="D540" i="35"/>
  <c r="D540" i="31"/>
  <c r="D540" i="27"/>
  <c r="D540" i="22"/>
  <c r="D540" i="18"/>
  <c r="D540" i="6"/>
  <c r="D540" i="2"/>
  <c r="D540" i="14"/>
  <c r="F533" i="44"/>
  <c r="H533" i="38"/>
  <c r="H533" i="34"/>
  <c r="H533" i="30"/>
  <c r="H533" i="26"/>
  <c r="H533" i="21"/>
  <c r="H533" i="17"/>
  <c r="H533" i="5"/>
  <c r="H533" i="1"/>
  <c r="H533" i="13"/>
  <c r="D533" i="47"/>
  <c r="D533" i="43"/>
  <c r="D533" i="39"/>
  <c r="D533" i="35"/>
  <c r="D533" i="31"/>
  <c r="D533" i="27"/>
  <c r="D533" i="22"/>
  <c r="D533" i="18"/>
  <c r="D533" i="6"/>
  <c r="D533" i="2"/>
  <c r="D533" i="14"/>
  <c r="H507" i="30"/>
  <c r="H507" i="26"/>
  <c r="H507" i="21"/>
  <c r="H507" i="17"/>
  <c r="H507" i="5"/>
  <c r="H507" i="1"/>
  <c r="H507" i="13"/>
  <c r="H457" i="42"/>
  <c r="H457" i="38"/>
  <c r="H457" i="34"/>
  <c r="H457" i="30"/>
  <c r="H457" i="26"/>
  <c r="H457" i="21"/>
  <c r="H457" i="17"/>
  <c r="H457" i="5"/>
  <c r="H457" i="1"/>
  <c r="H457" i="13"/>
  <c r="D457" i="43"/>
  <c r="D457" i="39"/>
  <c r="D457" i="35"/>
  <c r="D457" i="31"/>
  <c r="D457" i="27"/>
  <c r="D457" i="22"/>
  <c r="D457" i="18"/>
  <c r="D457" i="6"/>
  <c r="D457" i="2"/>
  <c r="D457" i="14"/>
  <c r="D457" i="47"/>
  <c r="E317" i="22"/>
  <c r="H317" i="21"/>
  <c r="H317" i="13"/>
  <c r="F317" i="44"/>
  <c r="G317" i="4"/>
  <c r="G317" i="2"/>
  <c r="G317" i="16"/>
  <c r="I470" i="48"/>
  <c r="F317" i="40"/>
  <c r="G317" i="12"/>
  <c r="G317" i="47"/>
  <c r="G317" i="46"/>
  <c r="G317" i="42"/>
  <c r="G317" i="41"/>
  <c r="G317" i="39"/>
  <c r="F317" i="23"/>
  <c r="F317" i="17"/>
  <c r="F317" i="7"/>
  <c r="F317" i="5"/>
  <c r="F317" i="1"/>
  <c r="F317" i="13"/>
  <c r="F317" i="11"/>
  <c r="M444" i="49"/>
  <c r="M434"/>
  <c r="M437"/>
  <c r="M440"/>
  <c r="M441"/>
  <c r="M435"/>
  <c r="I433"/>
  <c r="M438"/>
  <c r="M436"/>
  <c r="M443"/>
  <c r="M439"/>
  <c r="M442"/>
  <c r="H317" i="42"/>
  <c r="F317" i="32"/>
  <c r="F317" i="29"/>
  <c r="F317" i="16"/>
  <c r="G317" i="35"/>
  <c r="G317" i="34"/>
  <c r="G317" i="26"/>
  <c r="G41" s="1"/>
  <c r="G40" s="1"/>
  <c r="G39" s="1"/>
  <c r="G317" i="22"/>
  <c r="G317" i="6"/>
  <c r="G317" i="14"/>
  <c r="H317" i="40"/>
  <c r="F317" i="38"/>
  <c r="F317" i="36"/>
  <c r="G317" i="1"/>
  <c r="E317" i="41"/>
  <c r="H317" i="6"/>
  <c r="H41" s="1"/>
  <c r="H40" s="1"/>
  <c r="H39" s="1"/>
  <c r="H317" i="9"/>
  <c r="H114" i="38"/>
  <c r="H114" i="26"/>
  <c r="H114" i="5"/>
  <c r="H114" i="13"/>
  <c r="H317" i="47"/>
  <c r="F317" i="34"/>
  <c r="H317" i="32"/>
  <c r="F317" i="30"/>
  <c r="H317" i="23"/>
  <c r="G317" i="17"/>
  <c r="E317" i="4"/>
  <c r="E317" i="12"/>
  <c r="E41" s="1"/>
  <c r="E40" s="1"/>
  <c r="E39" s="1"/>
  <c r="F317" i="19"/>
  <c r="F317" i="3"/>
  <c r="F317" i="15"/>
  <c r="E317" i="36"/>
  <c r="E317" i="26"/>
  <c r="E317" i="24"/>
  <c r="E317" i="11"/>
  <c r="H114" i="44"/>
  <c r="H114" i="40"/>
  <c r="H114" i="37"/>
  <c r="H114" i="32"/>
  <c r="H41" s="1"/>
  <c r="H40" s="1"/>
  <c r="H39" s="1"/>
  <c r="H114" i="28"/>
  <c r="H114" i="23"/>
  <c r="H41" s="1"/>
  <c r="H40" s="1"/>
  <c r="H39" s="1"/>
  <c r="H114" i="19"/>
  <c r="H114" i="7"/>
  <c r="H41" s="1"/>
  <c r="H40" s="1"/>
  <c r="H39" s="1"/>
  <c r="H114" i="3"/>
  <c r="H114" i="15"/>
  <c r="H114" i="11"/>
  <c r="H317" i="38"/>
  <c r="E317" i="23"/>
  <c r="H317" i="22"/>
  <c r="F317" i="46"/>
  <c r="H317" i="39"/>
  <c r="F317" i="33"/>
  <c r="H317" i="31"/>
  <c r="H41" s="1"/>
  <c r="H40" s="1"/>
  <c r="H39" s="1"/>
  <c r="H317" i="26"/>
  <c r="E317" i="18"/>
  <c r="E41" s="1"/>
  <c r="E40" s="1"/>
  <c r="E39" s="1"/>
  <c r="E317" i="2"/>
  <c r="F317" i="14"/>
  <c r="E317" i="7"/>
  <c r="F317" i="28"/>
  <c r="G317" i="21"/>
  <c r="F317" i="20"/>
  <c r="G317" i="5"/>
  <c r="F317" i="4"/>
  <c r="E317" i="34"/>
  <c r="H317" i="44"/>
  <c r="H317" i="43"/>
  <c r="F317" i="42"/>
  <c r="F317" i="41"/>
  <c r="F317" i="37"/>
  <c r="H317" i="34"/>
  <c r="H317" i="28"/>
  <c r="H41" s="1"/>
  <c r="H40" s="1"/>
  <c r="H39" s="1"/>
  <c r="H317" i="27"/>
  <c r="H41" s="1"/>
  <c r="H40" s="1"/>
  <c r="H39" s="1"/>
  <c r="F317" i="26"/>
  <c r="F317" i="24"/>
  <c r="H317" i="19"/>
  <c r="H41" s="1"/>
  <c r="H40" s="1"/>
  <c r="H39" s="1"/>
  <c r="H317" i="3"/>
  <c r="H317" i="1"/>
  <c r="G317" i="13"/>
  <c r="F317" i="12"/>
  <c r="E317" i="42"/>
  <c r="E317" i="20"/>
  <c r="E41" s="1"/>
  <c r="E40" s="1"/>
  <c r="E39" s="1"/>
  <c r="H317" i="17"/>
  <c r="F317" i="8"/>
  <c r="H317" i="15"/>
  <c r="E317" i="14"/>
  <c r="E41" s="1"/>
  <c r="E40" s="1"/>
  <c r="E39" s="1"/>
  <c r="H317" i="11"/>
  <c r="E317" i="9"/>
  <c r="E41" s="1"/>
  <c r="E40" s="1"/>
  <c r="E39" s="1"/>
  <c r="E317" i="30"/>
  <c r="E317" i="21"/>
  <c r="E41" s="1"/>
  <c r="E40" s="1"/>
  <c r="E39" s="1"/>
  <c r="E317" i="5"/>
  <c r="E41" s="1"/>
  <c r="E40" s="1"/>
  <c r="E39" s="1"/>
  <c r="E317" i="38"/>
  <c r="H382" i="46"/>
  <c r="H382" i="41"/>
  <c r="H382" i="36"/>
  <c r="H382" i="33"/>
  <c r="H382" i="29"/>
  <c r="H382" i="24"/>
  <c r="H382" i="20"/>
  <c r="H382" i="8"/>
  <c r="H382" i="4"/>
  <c r="H382" i="16"/>
  <c r="H382" i="12"/>
  <c r="D382" i="35"/>
  <c r="D382" i="31"/>
  <c r="D382" i="27"/>
  <c r="D382" i="22"/>
  <c r="D382" i="18"/>
  <c r="D382" i="6"/>
  <c r="D382" i="2"/>
  <c r="D382" i="14"/>
  <c r="D382" i="9"/>
  <c r="D382" i="42"/>
  <c r="D382" i="38"/>
  <c r="D382" i="34"/>
  <c r="D382" i="30"/>
  <c r="D382" i="26"/>
  <c r="D382" i="21"/>
  <c r="D382" i="17"/>
  <c r="D382" i="5"/>
  <c r="D382" i="1"/>
  <c r="D382" i="13"/>
  <c r="H349" i="41"/>
  <c r="H349" i="36"/>
  <c r="H349" i="33"/>
  <c r="H349" i="29"/>
  <c r="H349" i="24"/>
  <c r="H349" i="20"/>
  <c r="H349" i="8"/>
  <c r="H349" i="4"/>
  <c r="H349" i="16"/>
  <c r="H349" i="12"/>
  <c r="D349" i="42"/>
  <c r="D349" i="38"/>
  <c r="D349" i="34"/>
  <c r="D349" i="30"/>
  <c r="D349" i="26"/>
  <c r="D349" i="21"/>
  <c r="D349" i="17"/>
  <c r="D349" i="5"/>
  <c r="D349" i="1"/>
  <c r="D349" i="13"/>
  <c r="F317" i="39"/>
  <c r="F317" i="47"/>
  <c r="F317" i="6"/>
  <c r="F317" i="22"/>
  <c r="F317" i="31"/>
  <c r="F317" i="43"/>
  <c r="F317" i="35"/>
  <c r="F317" i="27"/>
  <c r="G317" i="19"/>
  <c r="G317" i="3"/>
  <c r="G317" i="44"/>
  <c r="G317" i="40"/>
  <c r="G317" i="37"/>
  <c r="G317" i="32"/>
  <c r="G317" i="28"/>
  <c r="H317" i="24"/>
  <c r="H317" i="20"/>
  <c r="E317" i="17"/>
  <c r="H317" i="8"/>
  <c r="H317" i="4"/>
  <c r="E317" i="1"/>
  <c r="H317" i="16"/>
  <c r="H317" i="12"/>
  <c r="G317" i="11"/>
  <c r="H317" i="46"/>
  <c r="H317" i="41"/>
  <c r="H317" i="36"/>
  <c r="H317" i="33"/>
  <c r="H317" i="29"/>
  <c r="G317" i="23"/>
  <c r="G41" s="1"/>
  <c r="G40" s="1"/>
  <c r="G39" s="1"/>
  <c r="F317" i="18"/>
  <c r="G317" i="7"/>
  <c r="F317" i="2"/>
  <c r="G317" i="15"/>
  <c r="F317" i="9"/>
  <c r="H305" i="46"/>
  <c r="H305" i="44"/>
  <c r="H305" i="41"/>
  <c r="H305" i="40"/>
  <c r="H305" i="36"/>
  <c r="H305" i="37"/>
  <c r="H305" i="33"/>
  <c r="H305" i="32"/>
  <c r="H305" i="29"/>
  <c r="H305" i="28"/>
  <c r="H305" i="24"/>
  <c r="H305" i="23"/>
  <c r="H305" i="20"/>
  <c r="H305" i="19"/>
  <c r="H305" i="8"/>
  <c r="H305" i="7"/>
  <c r="H305" i="4"/>
  <c r="H305" i="3"/>
  <c r="H305" i="16"/>
  <c r="H305" i="15"/>
  <c r="H305" i="12"/>
  <c r="H305" i="11"/>
  <c r="D305" i="47"/>
  <c r="D305" i="43"/>
  <c r="D305" i="39"/>
  <c r="D305" i="35"/>
  <c r="D305" i="31"/>
  <c r="D305" i="27"/>
  <c r="D305" i="22"/>
  <c r="D305" i="18"/>
  <c r="D305" i="6"/>
  <c r="D305" i="2"/>
  <c r="D305" i="14"/>
  <c r="D305" i="9"/>
  <c r="D305" i="42"/>
  <c r="D305" i="38"/>
  <c r="D305" i="34"/>
  <c r="D305" i="30"/>
  <c r="D305" i="26"/>
  <c r="D305" i="21"/>
  <c r="D305" i="17"/>
  <c r="D305" i="5"/>
  <c r="D305" i="1"/>
  <c r="D305" i="13"/>
  <c r="H41" i="9"/>
  <c r="H40" s="1"/>
  <c r="H39" s="1"/>
  <c r="G296" i="28"/>
  <c r="G296" i="19"/>
  <c r="G296" i="3"/>
  <c r="G296" i="11"/>
  <c r="D296" i="42"/>
  <c r="D296" i="38"/>
  <c r="D296" i="34"/>
  <c r="D296" i="30"/>
  <c r="D296" i="26"/>
  <c r="D296" i="21"/>
  <c r="D296" i="17"/>
  <c r="D296" i="5"/>
  <c r="D296" i="1"/>
  <c r="D296" i="13"/>
  <c r="E41" i="27"/>
  <c r="E40" s="1"/>
  <c r="E39" s="1"/>
  <c r="E41" i="39"/>
  <c r="E40" s="1"/>
  <c r="E39" s="1"/>
  <c r="H242" i="37"/>
  <c r="H242" i="7"/>
  <c r="H242" i="11"/>
  <c r="E41" i="36"/>
  <c r="E40" s="1"/>
  <c r="E39" s="1"/>
  <c r="E41" i="29"/>
  <c r="E40" s="1"/>
  <c r="E39" s="1"/>
  <c r="H242" i="44"/>
  <c r="H242" i="23"/>
  <c r="H242" i="3"/>
  <c r="D242" i="9"/>
  <c r="E41" i="47"/>
  <c r="E40" s="1"/>
  <c r="E39" s="1"/>
  <c r="E41" i="2"/>
  <c r="E40" s="1"/>
  <c r="E39" s="1"/>
  <c r="H242" i="46"/>
  <c r="H242" i="41"/>
  <c r="H242" i="36"/>
  <c r="H242" i="33"/>
  <c r="H242" i="29"/>
  <c r="H242" i="24"/>
  <c r="H242" i="20"/>
  <c r="H242" i="8"/>
  <c r="H242" i="4"/>
  <c r="H242" i="16"/>
  <c r="H242" i="12"/>
  <c r="E41" i="31"/>
  <c r="E40" s="1"/>
  <c r="E39" s="1"/>
  <c r="D242" i="42"/>
  <c r="D242" i="38"/>
  <c r="D242" i="34"/>
  <c r="D242" i="30"/>
  <c r="D242" i="26"/>
  <c r="D242" i="21"/>
  <c r="D242" i="17"/>
  <c r="D242" i="5"/>
  <c r="D242" i="1"/>
  <c r="D242" i="13"/>
  <c r="G41" i="8"/>
  <c r="G40" s="1"/>
  <c r="G39" s="1"/>
  <c r="G139" i="19"/>
  <c r="H41" i="18"/>
  <c r="H40" s="1"/>
  <c r="H39" s="1"/>
  <c r="E41" i="41"/>
  <c r="E40" s="1"/>
  <c r="E39" s="1"/>
  <c r="E41" i="35"/>
  <c r="E40" s="1"/>
  <c r="E39" s="1"/>
  <c r="E41" i="46"/>
  <c r="E40" s="1"/>
  <c r="E39" s="1"/>
  <c r="E41" i="33"/>
  <c r="E40" s="1"/>
  <c r="E39" s="1"/>
  <c r="E41" i="22"/>
  <c r="E40" s="1"/>
  <c r="E39" s="1"/>
  <c r="H41" i="14"/>
  <c r="H40" s="1"/>
  <c r="H39" s="1"/>
  <c r="E41" i="24"/>
  <c r="E40" s="1"/>
  <c r="E39" s="1"/>
  <c r="H41" i="2"/>
  <c r="H40" s="1"/>
  <c r="H39" s="1"/>
  <c r="E41" i="43"/>
  <c r="E40" s="1"/>
  <c r="E39" s="1"/>
  <c r="H41" i="22"/>
  <c r="H40" s="1"/>
  <c r="H39" s="1"/>
  <c r="E41" i="4"/>
  <c r="E40" s="1"/>
  <c r="E39" s="1"/>
  <c r="E41" i="6"/>
  <c r="E40" s="1"/>
  <c r="E39" s="1"/>
  <c r="E41" i="16"/>
  <c r="E40" s="1"/>
  <c r="E39" s="1"/>
  <c r="E41" i="8"/>
  <c r="E40" s="1"/>
  <c r="E39" s="1"/>
  <c r="D139" i="47"/>
  <c r="D139" i="43"/>
  <c r="D139" i="39"/>
  <c r="D139" i="35"/>
  <c r="D139" i="31"/>
  <c r="D139" i="27"/>
  <c r="D139" i="22"/>
  <c r="D139" i="18"/>
  <c r="D139" i="6"/>
  <c r="D139" i="2"/>
  <c r="D139" i="14"/>
  <c r="D139" i="9"/>
  <c r="H139" i="46"/>
  <c r="H139" i="41"/>
  <c r="H139" i="36"/>
  <c r="H139" i="33"/>
  <c r="H139" i="29"/>
  <c r="G41" i="27"/>
  <c r="G40" s="1"/>
  <c r="G39" s="1"/>
  <c r="D139" i="42"/>
  <c r="D139" i="38"/>
  <c r="D139" i="34"/>
  <c r="D139" i="30"/>
  <c r="D139" i="26"/>
  <c r="D139" i="21"/>
  <c r="D139" i="17"/>
  <c r="D139" i="5"/>
  <c r="D139" i="1"/>
  <c r="D139" i="13"/>
  <c r="G41" i="39"/>
  <c r="G40" s="1"/>
  <c r="G39" s="1"/>
  <c r="E41" i="32"/>
  <c r="E40" s="1"/>
  <c r="E39" s="1"/>
  <c r="G41" i="31"/>
  <c r="G40" s="1"/>
  <c r="G39" s="1"/>
  <c r="H41" i="30"/>
  <c r="H40" s="1"/>
  <c r="H39" s="1"/>
  <c r="E41" i="28"/>
  <c r="E40" s="1"/>
  <c r="E39" s="1"/>
  <c r="G41" i="9"/>
  <c r="G40" s="1"/>
  <c r="G39" s="1"/>
  <c r="H41" i="35"/>
  <c r="H40" s="1"/>
  <c r="H39" s="1"/>
  <c r="G41" i="43"/>
  <c r="G40" s="1"/>
  <c r="G39" s="1"/>
  <c r="H41"/>
  <c r="H40" s="1"/>
  <c r="H39" s="1"/>
  <c r="H41" i="39"/>
  <c r="H40" s="1"/>
  <c r="H39" s="1"/>
  <c r="G41" i="2"/>
  <c r="G40" s="1"/>
  <c r="G39" s="1"/>
  <c r="G41" i="47"/>
  <c r="G40" s="1"/>
  <c r="G39" s="1"/>
  <c r="H41"/>
  <c r="H40" s="1"/>
  <c r="H39" s="1"/>
  <c r="G41" i="12"/>
  <c r="G40" s="1"/>
  <c r="G39" s="1"/>
  <c r="E41" i="44"/>
  <c r="E40" s="1"/>
  <c r="E39" s="1"/>
  <c r="G41" i="34"/>
  <c r="G40" s="1"/>
  <c r="G39" s="1"/>
  <c r="G41" i="17"/>
  <c r="G40" s="1"/>
  <c r="G39" s="1"/>
  <c r="G41" i="1"/>
  <c r="G40" s="1"/>
  <c r="G39" s="1"/>
  <c r="G41" i="13"/>
  <c r="G40" s="1"/>
  <c r="G39" s="1"/>
  <c r="G41" i="42"/>
  <c r="G40" s="1"/>
  <c r="G39" s="1"/>
  <c r="G41" i="41"/>
  <c r="G40" s="1"/>
  <c r="G39" s="1"/>
  <c r="E41" i="40"/>
  <c r="E40" s="1"/>
  <c r="E39" s="1"/>
  <c r="F114" i="47"/>
  <c r="F114" i="43"/>
  <c r="F114" i="39"/>
  <c r="F114" i="35"/>
  <c r="F114" i="31"/>
  <c r="F114" i="27"/>
  <c r="F114" i="22"/>
  <c r="F114" i="18"/>
  <c r="F114" i="6"/>
  <c r="F114" i="2"/>
  <c r="F114" i="14"/>
  <c r="F114" i="9"/>
  <c r="G41" i="38"/>
  <c r="G40" s="1"/>
  <c r="G39" s="1"/>
  <c r="G41" i="30"/>
  <c r="G40" s="1"/>
  <c r="G39" s="1"/>
  <c r="G41" i="21"/>
  <c r="G40" s="1"/>
  <c r="G39" s="1"/>
  <c r="G41" i="5"/>
  <c r="G40" s="1"/>
  <c r="G39" s="1"/>
  <c r="H41" i="20"/>
  <c r="H40" s="1"/>
  <c r="H39" s="1"/>
  <c r="H41" i="11"/>
  <c r="H40" s="1"/>
  <c r="H39" s="1"/>
  <c r="G41" i="46"/>
  <c r="G40" s="1"/>
  <c r="G39" s="1"/>
  <c r="H41" i="42"/>
  <c r="H40" s="1"/>
  <c r="H39" s="1"/>
  <c r="G41" i="36"/>
  <c r="G40" s="1"/>
  <c r="G39" s="1"/>
  <c r="H41" i="37"/>
  <c r="H40" s="1"/>
  <c r="H39" s="1"/>
  <c r="G41" i="29"/>
  <c r="G40" s="1"/>
  <c r="G39" s="1"/>
  <c r="H41" i="26"/>
  <c r="H40" s="1"/>
  <c r="H39" s="1"/>
  <c r="G41" i="20"/>
  <c r="G40" s="1"/>
  <c r="G39" s="1"/>
  <c r="H41" i="3"/>
  <c r="H40" s="1"/>
  <c r="H39" s="1"/>
  <c r="G41" i="16"/>
  <c r="G40" s="1"/>
  <c r="G39" s="1"/>
  <c r="E41" i="15"/>
  <c r="E40" s="1"/>
  <c r="E39" s="1"/>
  <c r="E41" i="37"/>
  <c r="E40" s="1"/>
  <c r="E39" s="1"/>
  <c r="G41" i="35"/>
  <c r="G40" s="1"/>
  <c r="G39" s="1"/>
  <c r="H41" i="34"/>
  <c r="H40" s="1"/>
  <c r="H39" s="1"/>
  <c r="E41" i="23"/>
  <c r="E40" s="1"/>
  <c r="E39" s="1"/>
  <c r="H41" i="17"/>
  <c r="H40" s="1"/>
  <c r="H39" s="1"/>
  <c r="E41" i="7"/>
  <c r="E40" s="1"/>
  <c r="E39" s="1"/>
  <c r="G41" i="14"/>
  <c r="G40" s="1"/>
  <c r="G39" s="1"/>
  <c r="E41" i="11"/>
  <c r="E40" s="1"/>
  <c r="E39" s="1"/>
  <c r="G41" i="33"/>
  <c r="G40" s="1"/>
  <c r="G39" s="1"/>
  <c r="G41" i="24"/>
  <c r="G40" s="1"/>
  <c r="G39" s="1"/>
  <c r="G41" i="22"/>
  <c r="G40" s="1"/>
  <c r="G39" s="1"/>
  <c r="E41" i="19"/>
  <c r="E40" s="1"/>
  <c r="E39" s="1"/>
  <c r="G41" i="18"/>
  <c r="G40" s="1"/>
  <c r="G39" s="1"/>
  <c r="G41" i="6"/>
  <c r="G40" s="1"/>
  <c r="G39" s="1"/>
  <c r="G41" i="4"/>
  <c r="G40" s="1"/>
  <c r="G39" s="1"/>
  <c r="E41" i="3"/>
  <c r="E40" s="1"/>
  <c r="E39" s="1"/>
  <c r="H41" i="15"/>
  <c r="H40" s="1"/>
  <c r="H39" s="1"/>
  <c r="E41" i="42"/>
  <c r="E40" s="1"/>
  <c r="E39" s="1"/>
  <c r="E41" i="26"/>
  <c r="E40" s="1"/>
  <c r="E39" s="1"/>
  <c r="E41" i="17"/>
  <c r="E40" s="1"/>
  <c r="E39" s="1"/>
  <c r="E41" i="1"/>
  <c r="E40" s="1"/>
  <c r="E39" s="1"/>
  <c r="E41" i="13"/>
  <c r="E40" s="1"/>
  <c r="E39" s="1"/>
  <c r="G43" i="15"/>
  <c r="E43" i="38"/>
  <c r="E41" s="1"/>
  <c r="E40" s="1"/>
  <c r="E39" s="1"/>
  <c r="E43" i="30"/>
  <c r="E41" s="1"/>
  <c r="E40" s="1"/>
  <c r="E39" s="1"/>
  <c r="G43" i="32"/>
  <c r="E43" i="34"/>
  <c r="E41" s="1"/>
  <c r="E40" s="1"/>
  <c r="E39" s="1"/>
  <c r="G43" i="19"/>
  <c r="H43" i="46"/>
  <c r="G43" i="37"/>
  <c r="G43" i="44"/>
  <c r="G41" s="1"/>
  <c r="G40" s="1"/>
  <c r="G39" s="1"/>
  <c r="G43" i="11"/>
  <c r="G41" s="1"/>
  <c r="G40" s="1"/>
  <c r="G39" s="1"/>
  <c r="H43" i="41"/>
  <c r="G43" i="40"/>
  <c r="G43" i="7"/>
  <c r="G41" s="1"/>
  <c r="G40" s="1"/>
  <c r="G39" s="1"/>
  <c r="G43" i="3"/>
  <c r="D43" i="47"/>
  <c r="D43" i="43"/>
  <c r="D43" i="39"/>
  <c r="D43" i="35"/>
  <c r="D43" i="31"/>
  <c r="D43" i="27"/>
  <c r="D43" i="22"/>
  <c r="D43" i="18"/>
  <c r="D43" i="6"/>
  <c r="D43" i="2"/>
  <c r="D43" i="14"/>
  <c r="D43" i="9"/>
  <c r="D43" i="42"/>
  <c r="D43" i="38"/>
  <c r="D43" i="34"/>
  <c r="D43" i="30"/>
  <c r="D43" i="26"/>
  <c r="D43" i="21"/>
  <c r="D43" i="17"/>
  <c r="D43" i="5"/>
  <c r="D43" i="1"/>
  <c r="D43" i="13"/>
  <c r="D9" i="32"/>
  <c r="D8" s="1"/>
  <c r="D7" s="1"/>
  <c r="D9" i="40"/>
  <c r="D8" s="1"/>
  <c r="D7" s="1"/>
  <c r="D9" i="23"/>
  <c r="D8" s="1"/>
  <c r="D7" s="1"/>
  <c r="D9" i="7"/>
  <c r="D8" s="1"/>
  <c r="D7" s="1"/>
  <c r="D9" i="15"/>
  <c r="D8" s="1"/>
  <c r="D7" s="1"/>
  <c r="G9" i="41"/>
  <c r="G8" s="1"/>
  <c r="G7" s="1"/>
  <c r="G9" i="36"/>
  <c r="G8" s="1"/>
  <c r="G7" s="1"/>
  <c r="G9" i="33"/>
  <c r="G8" s="1"/>
  <c r="G7" s="1"/>
  <c r="E9" i="6"/>
  <c r="E8" s="1"/>
  <c r="E7" s="1"/>
  <c r="H9" i="1"/>
  <c r="H8" s="1"/>
  <c r="H7" s="1"/>
  <c r="H9" i="9"/>
  <c r="H8" s="1"/>
  <c r="H7" s="1"/>
  <c r="G9" i="46"/>
  <c r="G8" s="1"/>
  <c r="G7" s="1"/>
  <c r="H9" i="42"/>
  <c r="H8" s="1"/>
  <c r="H7" s="1"/>
  <c r="H9" i="38"/>
  <c r="H8" s="1"/>
  <c r="H7" s="1"/>
  <c r="H9" i="34"/>
  <c r="H8" s="1"/>
  <c r="H7" s="1"/>
  <c r="E9" i="31"/>
  <c r="E8" s="1"/>
  <c r="E7" s="1"/>
  <c r="G9" i="29"/>
  <c r="G8" s="1"/>
  <c r="G7" s="1"/>
  <c r="E9" i="27"/>
  <c r="E8" s="1"/>
  <c r="E7" s="1"/>
  <c r="G9" i="24"/>
  <c r="G8" s="1"/>
  <c r="G7" s="1"/>
  <c r="E9" i="22"/>
  <c r="E8" s="1"/>
  <c r="E7" s="1"/>
  <c r="H9" i="21"/>
  <c r="H8" s="1"/>
  <c r="H7" s="1"/>
  <c r="G9" i="20"/>
  <c r="G8" s="1"/>
  <c r="G7" s="1"/>
  <c r="E9" i="18"/>
  <c r="E8" s="1"/>
  <c r="E7" s="1"/>
  <c r="H9" i="17"/>
  <c r="H8" s="1"/>
  <c r="H7" s="1"/>
  <c r="G9" i="8"/>
  <c r="G8" s="1"/>
  <c r="G7" s="1"/>
  <c r="H9" i="5"/>
  <c r="H8" s="1"/>
  <c r="H7" s="1"/>
  <c r="G9" i="4"/>
  <c r="G8" s="1"/>
  <c r="G7" s="1"/>
  <c r="E9" i="2"/>
  <c r="E8" s="1"/>
  <c r="E7" s="1"/>
  <c r="G9" i="16"/>
  <c r="G8" s="1"/>
  <c r="G7" s="1"/>
  <c r="E9" i="14"/>
  <c r="E8" s="1"/>
  <c r="E7" s="1"/>
  <c r="H9" i="13"/>
  <c r="H8" s="1"/>
  <c r="H7" s="1"/>
  <c r="G9" i="12"/>
  <c r="G8" s="1"/>
  <c r="G7" s="1"/>
  <c r="D9" i="39"/>
  <c r="D8" s="1"/>
  <c r="D7" s="1"/>
  <c r="D9" i="43"/>
  <c r="D8" s="1"/>
  <c r="D7" s="1"/>
  <c r="D9" i="35"/>
  <c r="D8" s="1"/>
  <c r="D7" s="1"/>
  <c r="D9" i="31"/>
  <c r="D8" s="1"/>
  <c r="D7" s="1"/>
  <c r="D9" i="27"/>
  <c r="D8" s="1"/>
  <c r="D7" s="1"/>
  <c r="D9" i="22"/>
  <c r="D8" s="1"/>
  <c r="D7" s="1"/>
  <c r="D9" i="18"/>
  <c r="D8" s="1"/>
  <c r="D7" s="1"/>
  <c r="D9" i="6"/>
  <c r="D8" s="1"/>
  <c r="D7" s="1"/>
  <c r="D9" i="2"/>
  <c r="D8" s="1"/>
  <c r="D7" s="1"/>
  <c r="D9" i="14"/>
  <c r="D8" s="1"/>
  <c r="D7" s="1"/>
  <c r="D9" i="46"/>
  <c r="D8" s="1"/>
  <c r="D7" s="1"/>
  <c r="D9" i="33"/>
  <c r="D8" s="1"/>
  <c r="D7" s="1"/>
  <c r="D9" i="29"/>
  <c r="D8" s="1"/>
  <c r="D7" s="1"/>
  <c r="D9" i="8"/>
  <c r="D8" s="1"/>
  <c r="D7" s="1"/>
  <c r="D9" i="4"/>
  <c r="D8" s="1"/>
  <c r="D7" s="1"/>
  <c r="D9" i="44"/>
  <c r="D8" s="1"/>
  <c r="D7" s="1"/>
  <c r="D9" i="28"/>
  <c r="D8" s="1"/>
  <c r="D7" s="1"/>
  <c r="D9" i="3"/>
  <c r="D8" s="1"/>
  <c r="D7" s="1"/>
  <c r="H9" i="30"/>
  <c r="H8" s="1"/>
  <c r="H7" s="1"/>
  <c r="H9" i="26"/>
  <c r="H8" s="1"/>
  <c r="H7" s="1"/>
  <c r="E9" i="43"/>
  <c r="E8" s="1"/>
  <c r="E7" s="1"/>
  <c r="E9" i="39"/>
  <c r="E8" s="1"/>
  <c r="E7" s="1"/>
  <c r="E9" i="35"/>
  <c r="E8" s="1"/>
  <c r="E7" s="1"/>
  <c r="H42" i="36" l="1"/>
  <c r="H41" s="1"/>
  <c r="H40" s="1"/>
  <c r="H39" s="1"/>
  <c r="I472" i="49"/>
  <c r="M472"/>
  <c r="I476"/>
  <c r="M476"/>
  <c r="I478"/>
  <c r="M478"/>
  <c r="M475"/>
  <c r="I475"/>
  <c r="I473"/>
  <c r="M473"/>
  <c r="I471"/>
  <c r="F470"/>
  <c r="M471"/>
  <c r="F520" i="20"/>
  <c r="I520" i="4"/>
  <c r="I520" i="9"/>
  <c r="I520" i="35"/>
  <c r="I520" i="13"/>
  <c r="F520" i="43"/>
  <c r="F520" i="47"/>
  <c r="I433" i="48"/>
  <c r="I520" i="44"/>
  <c r="I520" i="40"/>
  <c r="E918" i="11"/>
  <c r="H41" i="21"/>
  <c r="H40" s="1"/>
  <c r="H39" s="1"/>
  <c r="H41" i="5"/>
  <c r="H40" s="1"/>
  <c r="H39" s="1"/>
  <c r="H41" i="1"/>
  <c r="H40" s="1"/>
  <c r="H39" s="1"/>
  <c r="H918" i="29"/>
  <c r="H41" i="4"/>
  <c r="H40" s="1"/>
  <c r="H39" s="1"/>
  <c r="G41" i="15"/>
  <c r="G40" s="1"/>
  <c r="G39" s="1"/>
  <c r="H41" i="44"/>
  <c r="H40" s="1"/>
  <c r="H39" s="1"/>
  <c r="G41" i="40"/>
  <c r="G40" s="1"/>
  <c r="G39" s="1"/>
  <c r="G41" i="32"/>
  <c r="G40" s="1"/>
  <c r="G39" s="1"/>
  <c r="H41" i="40"/>
  <c r="H40" s="1"/>
  <c r="H39" s="1"/>
  <c r="H41" i="29"/>
  <c r="H40" s="1"/>
  <c r="H39" s="1"/>
  <c r="H41" i="8"/>
  <c r="H40" s="1"/>
  <c r="H39" s="1"/>
  <c r="G41" i="28"/>
  <c r="G40" s="1"/>
  <c r="G39" s="1"/>
  <c r="G41" i="3"/>
  <c r="G40" s="1"/>
  <c r="G39" s="1"/>
  <c r="H918" i="5"/>
  <c r="H918" i="1"/>
  <c r="H41" i="12"/>
  <c r="H40" s="1"/>
  <c r="H39" s="1"/>
  <c r="H918" i="46"/>
  <c r="H918" i="41"/>
  <c r="H918" i="24"/>
  <c r="H918" i="3"/>
  <c r="H918" i="13"/>
  <c r="H918" i="15"/>
  <c r="G41" i="37"/>
  <c r="G40" s="1"/>
  <c r="G39" s="1"/>
  <c r="H918" i="36"/>
  <c r="H918" i="33"/>
  <c r="H918" i="20"/>
  <c r="H918" i="8"/>
  <c r="H918" i="4"/>
  <c r="H918" i="16"/>
  <c r="H918" i="12"/>
  <c r="G41" i="19"/>
  <c r="G40" s="1"/>
  <c r="G39" s="1"/>
  <c r="H41" i="33"/>
  <c r="H40" s="1"/>
  <c r="H39" s="1"/>
  <c r="H41" i="16"/>
  <c r="H40" s="1"/>
  <c r="H39" s="1"/>
  <c r="H41" i="24"/>
  <c r="H40" s="1"/>
  <c r="H39" s="1"/>
  <c r="H918" i="11"/>
  <c r="G918" i="4"/>
  <c r="G918" i="2"/>
  <c r="G918" i="13"/>
  <c r="H41" i="46"/>
  <c r="H40" s="1"/>
  <c r="H39" s="1"/>
  <c r="H41" i="41"/>
  <c r="H40" s="1"/>
  <c r="H39" s="1"/>
  <c r="G918" i="5"/>
  <c r="G918" i="1"/>
  <c r="G918" i="16"/>
  <c r="G918" i="14"/>
  <c r="G918" i="12"/>
  <c r="G918" i="9"/>
  <c r="G918" i="34"/>
  <c r="G918" i="31"/>
  <c r="G918" i="30"/>
  <c r="G918" i="29"/>
  <c r="G918" i="27"/>
  <c r="G918" i="24"/>
  <c r="G918" i="22"/>
  <c r="G918" i="21"/>
  <c r="G918" i="20"/>
  <c r="G918" i="18"/>
  <c r="G918" i="17"/>
  <c r="E918" i="4"/>
  <c r="E918" i="3"/>
  <c r="E918" i="2"/>
  <c r="E918" i="1"/>
  <c r="E918" i="16"/>
  <c r="E918" i="15"/>
  <c r="E918" i="14"/>
  <c r="E918" i="12"/>
  <c r="E918" i="9"/>
  <c r="G918" i="47"/>
  <c r="G918" i="46"/>
  <c r="G918" i="43"/>
  <c r="G918" i="42"/>
  <c r="G918" i="41"/>
  <c r="G918" i="39"/>
  <c r="G918" i="38"/>
  <c r="G918" i="36"/>
  <c r="G918" i="35"/>
  <c r="G918" i="33"/>
  <c r="G918" i="26"/>
  <c r="E918" i="47"/>
  <c r="E918" i="46"/>
  <c r="E918" i="44"/>
  <c r="E918" i="43"/>
  <c r="E918" i="41"/>
  <c r="E918" i="40"/>
  <c r="E918" i="39"/>
  <c r="E918" i="36"/>
  <c r="E918" i="37"/>
  <c r="E918" i="35"/>
  <c r="E918" i="33"/>
  <c r="E918" i="32"/>
  <c r="E918" i="31"/>
  <c r="E918" i="29"/>
  <c r="E918" i="28"/>
  <c r="E918" i="27"/>
  <c r="E918" i="24"/>
  <c r="E918" i="23"/>
  <c r="E918" i="22"/>
  <c r="E918" i="20"/>
  <c r="E918" i="19"/>
  <c r="E918" i="18"/>
  <c r="E918" i="8"/>
  <c r="E918" i="7"/>
  <c r="E918" i="6"/>
  <c r="G918"/>
  <c r="G918" i="8"/>
  <c r="H918" i="47"/>
  <c r="H918" i="44"/>
  <c r="H918" i="43"/>
  <c r="H918" i="42"/>
  <c r="H918" i="40"/>
  <c r="H918" i="39"/>
  <c r="H918" i="38"/>
  <c r="H918" i="37"/>
  <c r="H918" i="35"/>
  <c r="H918" i="34"/>
  <c r="H918" i="32"/>
  <c r="H918" i="31"/>
  <c r="H918" i="30"/>
  <c r="H918" i="28"/>
  <c r="H918" i="27"/>
  <c r="H918" i="26"/>
  <c r="H918" i="23"/>
  <c r="H918" i="22"/>
  <c r="H918" i="21"/>
  <c r="H918" i="19"/>
  <c r="H918" i="18"/>
  <c r="H918" i="17"/>
  <c r="H918" i="7"/>
  <c r="H918" i="6"/>
  <c r="E918" i="42"/>
  <c r="E918" i="34"/>
  <c r="E918" i="30"/>
  <c r="E918" i="26"/>
  <c r="E918" i="17"/>
  <c r="G918" i="40"/>
  <c r="G918" i="37"/>
  <c r="G918" i="32"/>
  <c r="G918" i="23"/>
  <c r="H918" i="2"/>
  <c r="H918" i="14"/>
  <c r="H918" i="9"/>
  <c r="G918" i="44"/>
  <c r="E918" i="38"/>
  <c r="G918" i="28"/>
  <c r="E918" i="21"/>
  <c r="E918" i="5"/>
  <c r="G918" i="3"/>
  <c r="G918" i="15"/>
  <c r="E918" i="13"/>
  <c r="G918" i="11"/>
  <c r="G918" i="19"/>
  <c r="G918" i="7"/>
  <c r="N39" i="49"/>
  <c r="M39"/>
  <c r="K37"/>
  <c r="L35"/>
  <c r="L34"/>
  <c r="L32"/>
  <c r="L31"/>
  <c r="L29"/>
  <c r="L28"/>
  <c r="L27"/>
  <c r="L25"/>
  <c r="L24"/>
  <c r="L23"/>
  <c r="L21"/>
  <c r="L20"/>
  <c r="L17"/>
  <c r="L16"/>
  <c r="L15"/>
  <c r="L14"/>
  <c r="L13"/>
  <c r="L12"/>
  <c r="L11"/>
  <c r="K35"/>
  <c r="K34"/>
  <c r="K33" s="1"/>
  <c r="K32"/>
  <c r="K31"/>
  <c r="K29"/>
  <c r="K28"/>
  <c r="K27"/>
  <c r="K25"/>
  <c r="K24"/>
  <c r="K23"/>
  <c r="K21"/>
  <c r="K20"/>
  <c r="K17"/>
  <c r="K16"/>
  <c r="K15"/>
  <c r="K14"/>
  <c r="K13"/>
  <c r="K12"/>
  <c r="K11"/>
  <c r="I470" l="1"/>
  <c r="K18"/>
  <c r="L30"/>
  <c r="K26"/>
  <c r="L26"/>
  <c r="L22"/>
  <c r="K10"/>
  <c r="K30"/>
  <c r="L18"/>
  <c r="L10"/>
  <c r="L33"/>
  <c r="K22"/>
  <c r="K9"/>
  <c r="K8" s="1"/>
  <c r="K7" s="1"/>
  <c r="I37"/>
  <c r="E313"/>
  <c r="F313"/>
  <c r="G313"/>
  <c r="H313"/>
  <c r="E314"/>
  <c r="G314"/>
  <c r="N314" s="1"/>
  <c r="H314"/>
  <c r="E315"/>
  <c r="G315"/>
  <c r="N315" s="1"/>
  <c r="H315"/>
  <c r="E316"/>
  <c r="G316"/>
  <c r="N316" s="1"/>
  <c r="H316"/>
  <c r="D314"/>
  <c r="D315"/>
  <c r="D316"/>
  <c r="D313"/>
  <c r="E250"/>
  <c r="G250"/>
  <c r="H250"/>
  <c r="E251"/>
  <c r="G251"/>
  <c r="N251" s="1"/>
  <c r="H251"/>
  <c r="E252"/>
  <c r="G252"/>
  <c r="N252" s="1"/>
  <c r="H252"/>
  <c r="D251"/>
  <c r="D252"/>
  <c r="D250"/>
  <c r="F313" i="47"/>
  <c r="F314"/>
  <c r="F315"/>
  <c r="I315" s="1"/>
  <c r="F316"/>
  <c r="I316" s="1"/>
  <c r="I251" i="50"/>
  <c r="F251" i="9"/>
  <c r="F252"/>
  <c r="I252" s="1"/>
  <c r="F251" i="11"/>
  <c r="F252"/>
  <c r="I252" s="1"/>
  <c r="F251" i="12"/>
  <c r="F252"/>
  <c r="I252" s="1"/>
  <c r="F251" i="13"/>
  <c r="F252"/>
  <c r="I252" s="1"/>
  <c r="F251" i="14"/>
  <c r="F252"/>
  <c r="I252" s="1"/>
  <c r="F251" i="15"/>
  <c r="F252"/>
  <c r="I252" s="1"/>
  <c r="F251" i="16"/>
  <c r="F252"/>
  <c r="I252" s="1"/>
  <c r="F251" i="1"/>
  <c r="F252"/>
  <c r="I252" s="1"/>
  <c r="F251" i="2"/>
  <c r="F252"/>
  <c r="I252" s="1"/>
  <c r="F251" i="3"/>
  <c r="F252"/>
  <c r="I252" s="1"/>
  <c r="F251" i="4"/>
  <c r="F252"/>
  <c r="I252" s="1"/>
  <c r="F251" i="5"/>
  <c r="F252"/>
  <c r="I252" s="1"/>
  <c r="F251" i="6"/>
  <c r="F252"/>
  <c r="I252" s="1"/>
  <c r="F251" i="7"/>
  <c r="F252"/>
  <c r="I252" s="1"/>
  <c r="F251" i="8"/>
  <c r="F252"/>
  <c r="I252" s="1"/>
  <c r="F251" i="17"/>
  <c r="F252"/>
  <c r="I252" s="1"/>
  <c r="F251" i="18"/>
  <c r="F249" s="1"/>
  <c r="F913" s="1"/>
  <c r="F252"/>
  <c r="I252" s="1"/>
  <c r="F251" i="19"/>
  <c r="F252"/>
  <c r="I252" s="1"/>
  <c r="F251" i="20"/>
  <c r="F252"/>
  <c r="I252" s="1"/>
  <c r="F251" i="21"/>
  <c r="F252"/>
  <c r="I252" s="1"/>
  <c r="F251" i="22"/>
  <c r="F249" s="1"/>
  <c r="F913" s="1"/>
  <c r="F252"/>
  <c r="I252" s="1"/>
  <c r="F251" i="23"/>
  <c r="F252"/>
  <c r="I252" s="1"/>
  <c r="F251" i="24"/>
  <c r="F252"/>
  <c r="I252" s="1"/>
  <c r="F251" i="26"/>
  <c r="F252"/>
  <c r="I252" s="1"/>
  <c r="F251" i="27"/>
  <c r="F252"/>
  <c r="I252" s="1"/>
  <c r="F251" i="28"/>
  <c r="F252"/>
  <c r="I252" s="1"/>
  <c r="F251" i="29"/>
  <c r="F249" s="1"/>
  <c r="F913" s="1"/>
  <c r="F252"/>
  <c r="I252" s="1"/>
  <c r="F251" i="30"/>
  <c r="F252"/>
  <c r="I252" s="1"/>
  <c r="F251" i="31"/>
  <c r="F252"/>
  <c r="I252" s="1"/>
  <c r="F251" i="32"/>
  <c r="F252"/>
  <c r="I252" s="1"/>
  <c r="F251" i="33"/>
  <c r="F249" s="1"/>
  <c r="F913" s="1"/>
  <c r="F252"/>
  <c r="I252" s="1"/>
  <c r="F251" i="34"/>
  <c r="F252"/>
  <c r="I252" s="1"/>
  <c r="F251" i="35"/>
  <c r="F252"/>
  <c r="I252" s="1"/>
  <c r="F251" i="37"/>
  <c r="F252"/>
  <c r="I252" s="1"/>
  <c r="F251" i="36"/>
  <c r="F249" s="1"/>
  <c r="F913" s="1"/>
  <c r="F252"/>
  <c r="I252" s="1"/>
  <c r="F251" i="38"/>
  <c r="F252"/>
  <c r="I252" s="1"/>
  <c r="F251" i="39"/>
  <c r="F252"/>
  <c r="I252" s="1"/>
  <c r="F251" i="40"/>
  <c r="F252"/>
  <c r="I252" s="1"/>
  <c r="F251" i="41"/>
  <c r="F249" s="1"/>
  <c r="F913" s="1"/>
  <c r="F252"/>
  <c r="I252" s="1"/>
  <c r="F251" i="42"/>
  <c r="F252"/>
  <c r="I252" s="1"/>
  <c r="F251" i="43"/>
  <c r="F252"/>
  <c r="I252" s="1"/>
  <c r="F251" i="44"/>
  <c r="F252"/>
  <c r="I252" s="1"/>
  <c r="F251" i="46"/>
  <c r="F249" s="1"/>
  <c r="F913" s="1"/>
  <c r="F252"/>
  <c r="I252" s="1"/>
  <c r="F251" i="48"/>
  <c r="F252"/>
  <c r="F251" i="50"/>
  <c r="F252"/>
  <c r="I252" s="1"/>
  <c r="F251" i="47"/>
  <c r="F252"/>
  <c r="I252" s="1"/>
  <c r="F250" i="9"/>
  <c r="I250" s="1"/>
  <c r="F250" i="11"/>
  <c r="F250" i="12"/>
  <c r="I250" s="1"/>
  <c r="F250" i="13"/>
  <c r="I250" s="1"/>
  <c r="F250" i="14"/>
  <c r="I250" s="1"/>
  <c r="F250" i="15"/>
  <c r="F250" i="16"/>
  <c r="I250" s="1"/>
  <c r="F250" i="1"/>
  <c r="I250" s="1"/>
  <c r="F250" i="2"/>
  <c r="I250" s="1"/>
  <c r="F250" i="3"/>
  <c r="F250" i="4"/>
  <c r="I250" s="1"/>
  <c r="F250" i="5"/>
  <c r="I250" s="1"/>
  <c r="F250" i="6"/>
  <c r="I250" s="1"/>
  <c r="F250" i="7"/>
  <c r="F250" i="8"/>
  <c r="I250" s="1"/>
  <c r="F250" i="17"/>
  <c r="I250" s="1"/>
  <c r="F250" i="18"/>
  <c r="I250" s="1"/>
  <c r="F250" i="19"/>
  <c r="F250" i="20"/>
  <c r="F250" i="21"/>
  <c r="I250" s="1"/>
  <c r="F250" i="22"/>
  <c r="I250" s="1"/>
  <c r="F250" i="23"/>
  <c r="F250" i="24"/>
  <c r="F250" i="26"/>
  <c r="I250" s="1"/>
  <c r="F250" i="27"/>
  <c r="I250" s="1"/>
  <c r="F250" i="28"/>
  <c r="F250" i="29"/>
  <c r="I250" s="1"/>
  <c r="F250" i="30"/>
  <c r="I250" s="1"/>
  <c r="F250" i="31"/>
  <c r="F250" i="32"/>
  <c r="F250" i="33"/>
  <c r="I250" s="1"/>
  <c r="F250" i="34"/>
  <c r="I250" s="1"/>
  <c r="F250" i="35"/>
  <c r="I250" s="1"/>
  <c r="F250" i="37"/>
  <c r="F250" i="36"/>
  <c r="I250" s="1"/>
  <c r="F250" i="38"/>
  <c r="I250" s="1"/>
  <c r="F250" i="39"/>
  <c r="I250" s="1"/>
  <c r="F250" i="40"/>
  <c r="F250" i="41"/>
  <c r="I250" s="1"/>
  <c r="F250" i="42"/>
  <c r="I250" s="1"/>
  <c r="F250" i="43"/>
  <c r="I250" s="1"/>
  <c r="F250" i="44"/>
  <c r="F250" i="46"/>
  <c r="I250" s="1"/>
  <c r="F250" i="48"/>
  <c r="F250" i="50"/>
  <c r="I250" s="1"/>
  <c r="F250" i="47"/>
  <c r="I250" s="1"/>
  <c r="E300" i="48"/>
  <c r="G300"/>
  <c r="H300"/>
  <c r="E301"/>
  <c r="E301" i="49" s="1"/>
  <c r="G301" i="48"/>
  <c r="G301" i="49" s="1"/>
  <c r="N301" s="1"/>
  <c r="H301" i="48"/>
  <c r="H301" i="49" s="1"/>
  <c r="E302" i="48"/>
  <c r="E302" i="49" s="1"/>
  <c r="G302" i="48"/>
  <c r="G302" i="49" s="1"/>
  <c r="N302" s="1"/>
  <c r="H302" i="48"/>
  <c r="H302" i="49" s="1"/>
  <c r="E303" i="48"/>
  <c r="E303" i="49" s="1"/>
  <c r="G303" i="48"/>
  <c r="G303" i="49" s="1"/>
  <c r="N303" s="1"/>
  <c r="H303" i="48"/>
  <c r="H303" i="49" s="1"/>
  <c r="E304" i="48"/>
  <c r="E304" i="49" s="1"/>
  <c r="G304" i="48"/>
  <c r="G304" i="49" s="1"/>
  <c r="N304" s="1"/>
  <c r="H304" i="48"/>
  <c r="H304" i="49" s="1"/>
  <c r="D301" i="48"/>
  <c r="D301" i="49" s="1"/>
  <c r="D302" i="48"/>
  <c r="D302" i="49" s="1"/>
  <c r="D303" i="48"/>
  <c r="D303" i="49" s="1"/>
  <c r="D304" i="48"/>
  <c r="D304" i="49" s="1"/>
  <c r="D300" i="48"/>
  <c r="D298"/>
  <c r="D297" s="1"/>
  <c r="G298"/>
  <c r="I293" i="50"/>
  <c r="H293"/>
  <c r="G293"/>
  <c r="F293"/>
  <c r="E293"/>
  <c r="D293"/>
  <c r="I303"/>
  <c r="I300" i="16"/>
  <c r="I300" i="8"/>
  <c r="I300" i="26"/>
  <c r="I300" i="34"/>
  <c r="I300" i="42"/>
  <c r="G299" i="50"/>
  <c r="E299"/>
  <c r="H299"/>
  <c r="D299"/>
  <c r="F301" i="9"/>
  <c r="F302"/>
  <c r="F303"/>
  <c r="I303" s="1"/>
  <c r="F304"/>
  <c r="I304" s="1"/>
  <c r="F301" i="11"/>
  <c r="F302"/>
  <c r="I302" s="1"/>
  <c r="F303"/>
  <c r="I303" s="1"/>
  <c r="F304"/>
  <c r="I304" s="1"/>
  <c r="F301" i="12"/>
  <c r="F302"/>
  <c r="I302" s="1"/>
  <c r="F303"/>
  <c r="I303" s="1"/>
  <c r="F304"/>
  <c r="I304" s="1"/>
  <c r="F301" i="13"/>
  <c r="F302"/>
  <c r="I302" s="1"/>
  <c r="F303"/>
  <c r="I303" s="1"/>
  <c r="F304"/>
  <c r="I304" s="1"/>
  <c r="F301" i="14"/>
  <c r="F302"/>
  <c r="I302" s="1"/>
  <c r="F303"/>
  <c r="I303" s="1"/>
  <c r="F304"/>
  <c r="I304" s="1"/>
  <c r="F301" i="15"/>
  <c r="F302"/>
  <c r="I302" s="1"/>
  <c r="F303"/>
  <c r="I303" s="1"/>
  <c r="F304"/>
  <c r="I304" s="1"/>
  <c r="F301" i="16"/>
  <c r="F302"/>
  <c r="I302" s="1"/>
  <c r="F303"/>
  <c r="I303" s="1"/>
  <c r="F304"/>
  <c r="I304" s="1"/>
  <c r="F301" i="1"/>
  <c r="F302"/>
  <c r="I302" s="1"/>
  <c r="F303"/>
  <c r="I303" s="1"/>
  <c r="F304"/>
  <c r="I304" s="1"/>
  <c r="F301" i="2"/>
  <c r="F302"/>
  <c r="I302" s="1"/>
  <c r="F303"/>
  <c r="I303" s="1"/>
  <c r="F304"/>
  <c r="I304" s="1"/>
  <c r="F301" i="3"/>
  <c r="F302"/>
  <c r="I302" s="1"/>
  <c r="F303"/>
  <c r="I303" s="1"/>
  <c r="F304"/>
  <c r="I304" s="1"/>
  <c r="F301" i="4"/>
  <c r="F302"/>
  <c r="I302" s="1"/>
  <c r="F303"/>
  <c r="I303" s="1"/>
  <c r="F304"/>
  <c r="I304" s="1"/>
  <c r="F301" i="5"/>
  <c r="F302"/>
  <c r="I302" s="1"/>
  <c r="F303"/>
  <c r="I303" s="1"/>
  <c r="F304"/>
  <c r="I304" s="1"/>
  <c r="F301" i="6"/>
  <c r="F302"/>
  <c r="I302" s="1"/>
  <c r="F303"/>
  <c r="I303" s="1"/>
  <c r="F304"/>
  <c r="I304" s="1"/>
  <c r="F301" i="7"/>
  <c r="F302"/>
  <c r="I302" s="1"/>
  <c r="F303"/>
  <c r="I303" s="1"/>
  <c r="F304"/>
  <c r="I304" s="1"/>
  <c r="F301" i="8"/>
  <c r="F302"/>
  <c r="I302" s="1"/>
  <c r="F303"/>
  <c r="I303" s="1"/>
  <c r="F304"/>
  <c r="I304" s="1"/>
  <c r="F301" i="18"/>
  <c r="F302"/>
  <c r="I302" s="1"/>
  <c r="F303"/>
  <c r="I303" s="1"/>
  <c r="F304"/>
  <c r="I304" s="1"/>
  <c r="F301" i="19"/>
  <c r="F302"/>
  <c r="I302" s="1"/>
  <c r="F303"/>
  <c r="I303" s="1"/>
  <c r="F304"/>
  <c r="I304" s="1"/>
  <c r="F301" i="20"/>
  <c r="F302"/>
  <c r="I302" s="1"/>
  <c r="F303"/>
  <c r="I303" s="1"/>
  <c r="F304"/>
  <c r="I304" s="1"/>
  <c r="F301" i="21"/>
  <c r="F302"/>
  <c r="I302" s="1"/>
  <c r="F303"/>
  <c r="I303" s="1"/>
  <c r="F304"/>
  <c r="I304" s="1"/>
  <c r="F301" i="22"/>
  <c r="F302"/>
  <c r="I302" s="1"/>
  <c r="F303"/>
  <c r="I303" s="1"/>
  <c r="F304"/>
  <c r="I304" s="1"/>
  <c r="F301" i="23"/>
  <c r="F302"/>
  <c r="I302" s="1"/>
  <c r="F303"/>
  <c r="I303" s="1"/>
  <c r="F304"/>
  <c r="I304" s="1"/>
  <c r="F301" i="24"/>
  <c r="F302"/>
  <c r="I302" s="1"/>
  <c r="F303"/>
  <c r="I303" s="1"/>
  <c r="F304"/>
  <c r="I304" s="1"/>
  <c r="F301" i="26"/>
  <c r="F302"/>
  <c r="I302" s="1"/>
  <c r="F303"/>
  <c r="I303" s="1"/>
  <c r="F304"/>
  <c r="I304" s="1"/>
  <c r="F301" i="27"/>
  <c r="F302"/>
  <c r="I302" s="1"/>
  <c r="F303"/>
  <c r="I303" s="1"/>
  <c r="F304"/>
  <c r="I304" s="1"/>
  <c r="F301" i="28"/>
  <c r="F302"/>
  <c r="I302" s="1"/>
  <c r="F303"/>
  <c r="I303" s="1"/>
  <c r="F304"/>
  <c r="I304" s="1"/>
  <c r="F301" i="29"/>
  <c r="F302"/>
  <c r="I302" s="1"/>
  <c r="F303"/>
  <c r="I303" s="1"/>
  <c r="F304"/>
  <c r="I304" s="1"/>
  <c r="F301" i="30"/>
  <c r="F302"/>
  <c r="I302" s="1"/>
  <c r="F303"/>
  <c r="I303" s="1"/>
  <c r="F304"/>
  <c r="I304" s="1"/>
  <c r="F301" i="31"/>
  <c r="F302"/>
  <c r="I302" s="1"/>
  <c r="F303"/>
  <c r="I303" s="1"/>
  <c r="F304"/>
  <c r="I304" s="1"/>
  <c r="F301" i="32"/>
  <c r="F302"/>
  <c r="I302" s="1"/>
  <c r="F303"/>
  <c r="I303" s="1"/>
  <c r="F304"/>
  <c r="I304" s="1"/>
  <c r="F301" i="33"/>
  <c r="F302"/>
  <c r="I302" s="1"/>
  <c r="F303"/>
  <c r="I303" s="1"/>
  <c r="F304"/>
  <c r="I304" s="1"/>
  <c r="F301" i="34"/>
  <c r="F302"/>
  <c r="I302" s="1"/>
  <c r="F303"/>
  <c r="I303" s="1"/>
  <c r="F304"/>
  <c r="I304" s="1"/>
  <c r="F301" i="35"/>
  <c r="F302"/>
  <c r="I302" s="1"/>
  <c r="F303"/>
  <c r="I303" s="1"/>
  <c r="F304"/>
  <c r="I304" s="1"/>
  <c r="F301" i="37"/>
  <c r="F302"/>
  <c r="I302" s="1"/>
  <c r="F303"/>
  <c r="I303" s="1"/>
  <c r="F304"/>
  <c r="I304" s="1"/>
  <c r="F301" i="36"/>
  <c r="F302"/>
  <c r="I302" s="1"/>
  <c r="F303"/>
  <c r="I303" s="1"/>
  <c r="F304"/>
  <c r="I304" s="1"/>
  <c r="F301" i="38"/>
  <c r="F302"/>
  <c r="I302" s="1"/>
  <c r="F303"/>
  <c r="I303" s="1"/>
  <c r="F304"/>
  <c r="I304" s="1"/>
  <c r="F301" i="39"/>
  <c r="F302"/>
  <c r="I302" s="1"/>
  <c r="F303"/>
  <c r="I303" s="1"/>
  <c r="F304"/>
  <c r="I304" s="1"/>
  <c r="F301" i="40"/>
  <c r="F302"/>
  <c r="I302" s="1"/>
  <c r="F303"/>
  <c r="I303" s="1"/>
  <c r="F304"/>
  <c r="I304" s="1"/>
  <c r="F301" i="41"/>
  <c r="F302"/>
  <c r="I302" s="1"/>
  <c r="F303"/>
  <c r="I303" s="1"/>
  <c r="F304"/>
  <c r="I304" s="1"/>
  <c r="F301" i="42"/>
  <c r="F302"/>
  <c r="I302" s="1"/>
  <c r="F303"/>
  <c r="I303" s="1"/>
  <c r="F304"/>
  <c r="I304" s="1"/>
  <c r="F301" i="43"/>
  <c r="F302"/>
  <c r="I302" s="1"/>
  <c r="F303"/>
  <c r="I303" s="1"/>
  <c r="F304"/>
  <c r="I304" s="1"/>
  <c r="F301" i="44"/>
  <c r="F302"/>
  <c r="I302" s="1"/>
  <c r="F303"/>
  <c r="I303" s="1"/>
  <c r="F304"/>
  <c r="I304" s="1"/>
  <c r="F301" i="46"/>
  <c r="F302"/>
  <c r="I302" s="1"/>
  <c r="F303"/>
  <c r="I303" s="1"/>
  <c r="F304"/>
  <c r="I304" s="1"/>
  <c r="F301" i="47"/>
  <c r="F302"/>
  <c r="I302" s="1"/>
  <c r="F303"/>
  <c r="I303" s="1"/>
  <c r="F304"/>
  <c r="I304" s="1"/>
  <c r="F301" i="50"/>
  <c r="I301" s="1"/>
  <c r="F302"/>
  <c r="I302" s="1"/>
  <c r="F303"/>
  <c r="F304"/>
  <c r="I304" s="1"/>
  <c r="F301" i="17"/>
  <c r="F302"/>
  <c r="I302" s="1"/>
  <c r="F303"/>
  <c r="F303" i="48" s="1"/>
  <c r="F303" i="49" s="1"/>
  <c r="F304" i="17"/>
  <c r="I304" s="1"/>
  <c r="F300" i="9"/>
  <c r="F300" i="48" s="1"/>
  <c r="F300" i="11"/>
  <c r="F300" i="12"/>
  <c r="I300" s="1"/>
  <c r="F300" i="13"/>
  <c r="I300" s="1"/>
  <c r="F300" i="14"/>
  <c r="I300" s="1"/>
  <c r="F300" i="15"/>
  <c r="F300" i="16"/>
  <c r="F300" i="1"/>
  <c r="F300" i="2"/>
  <c r="I300" s="1"/>
  <c r="F300" i="3"/>
  <c r="F300" i="4"/>
  <c r="I300" s="1"/>
  <c r="F300" i="5"/>
  <c r="F300" i="6"/>
  <c r="I300" s="1"/>
  <c r="F300" i="7"/>
  <c r="F300" i="8"/>
  <c r="F300" i="18"/>
  <c r="I300" s="1"/>
  <c r="F300" i="19"/>
  <c r="I300" s="1"/>
  <c r="F300" i="20"/>
  <c r="F300" i="21"/>
  <c r="I300" s="1"/>
  <c r="F300" i="22"/>
  <c r="I300" s="1"/>
  <c r="F300" i="23"/>
  <c r="I300" s="1"/>
  <c r="F300" i="24"/>
  <c r="F300" i="26"/>
  <c r="F300" i="27"/>
  <c r="F300" i="28"/>
  <c r="I300" s="1"/>
  <c r="F300" i="29"/>
  <c r="F300" i="30"/>
  <c r="I300" s="1"/>
  <c r="F300" i="31"/>
  <c r="F300" i="32"/>
  <c r="I300" s="1"/>
  <c r="F300" i="33"/>
  <c r="F300" i="34"/>
  <c r="F300" i="35"/>
  <c r="I300" s="1"/>
  <c r="F300" i="37"/>
  <c r="I300" s="1"/>
  <c r="F300" i="36"/>
  <c r="F300" i="38"/>
  <c r="I300" s="1"/>
  <c r="F300" i="39"/>
  <c r="I300" s="1"/>
  <c r="F300" i="40"/>
  <c r="I300" s="1"/>
  <c r="F300" i="41"/>
  <c r="F300" i="42"/>
  <c r="F300" i="43"/>
  <c r="I300" s="1"/>
  <c r="F300" i="44"/>
  <c r="I300" s="1"/>
  <c r="F300" i="46"/>
  <c r="F300" i="47"/>
  <c r="I300" s="1"/>
  <c r="F300" i="50"/>
  <c r="F300" i="17"/>
  <c r="I300" s="1"/>
  <c r="F894" i="48"/>
  <c r="N524" i="49"/>
  <c r="N525"/>
  <c r="N526"/>
  <c r="N529"/>
  <c r="N530"/>
  <c r="E495" i="48"/>
  <c r="E494" s="1"/>
  <c r="G495"/>
  <c r="G494" s="1"/>
  <c r="H495"/>
  <c r="H494" s="1"/>
  <c r="G458"/>
  <c r="N412" i="49"/>
  <c r="M413"/>
  <c r="N413"/>
  <c r="M414"/>
  <c r="N414"/>
  <c r="M416"/>
  <c r="N416"/>
  <c r="N397"/>
  <c r="N398"/>
  <c r="N399"/>
  <c r="N400"/>
  <c r="N401"/>
  <c r="N402"/>
  <c r="N403"/>
  <c r="N404"/>
  <c r="D394"/>
  <c r="E374"/>
  <c r="G374"/>
  <c r="N374" s="1"/>
  <c r="H374"/>
  <c r="E375"/>
  <c r="G375"/>
  <c r="N375" s="1"/>
  <c r="H375"/>
  <c r="E376"/>
  <c r="G376"/>
  <c r="N376" s="1"/>
  <c r="H376"/>
  <c r="E377"/>
  <c r="G377"/>
  <c r="N377" s="1"/>
  <c r="H377"/>
  <c r="E378"/>
  <c r="G378"/>
  <c r="N378" s="1"/>
  <c r="H378"/>
  <c r="E379"/>
  <c r="G379"/>
  <c r="N379" s="1"/>
  <c r="H379"/>
  <c r="E380"/>
  <c r="G380"/>
  <c r="N380" s="1"/>
  <c r="H380"/>
  <c r="E381"/>
  <c r="G381"/>
  <c r="N381" s="1"/>
  <c r="H381"/>
  <c r="D375"/>
  <c r="D376"/>
  <c r="D377"/>
  <c r="D378"/>
  <c r="D379"/>
  <c r="D380"/>
  <c r="D381"/>
  <c r="E357"/>
  <c r="G357"/>
  <c r="N357" s="1"/>
  <c r="H357"/>
  <c r="E358"/>
  <c r="F358"/>
  <c r="M358" s="1"/>
  <c r="G358"/>
  <c r="N358" s="1"/>
  <c r="H358"/>
  <c r="I358"/>
  <c r="E359"/>
  <c r="F359"/>
  <c r="M359" s="1"/>
  <c r="G359"/>
  <c r="N359" s="1"/>
  <c r="H359"/>
  <c r="I359"/>
  <c r="E360"/>
  <c r="F360"/>
  <c r="M360" s="1"/>
  <c r="G360"/>
  <c r="N360" s="1"/>
  <c r="H360"/>
  <c r="I360"/>
  <c r="E361"/>
  <c r="F361"/>
  <c r="M361" s="1"/>
  <c r="G361"/>
  <c r="N361" s="1"/>
  <c r="H361"/>
  <c r="I361"/>
  <c r="E362"/>
  <c r="G362"/>
  <c r="N362" s="1"/>
  <c r="H362"/>
  <c r="E363"/>
  <c r="F363"/>
  <c r="M363" s="1"/>
  <c r="G363"/>
  <c r="N363" s="1"/>
  <c r="H363"/>
  <c r="I363"/>
  <c r="E364"/>
  <c r="G364"/>
  <c r="N364" s="1"/>
  <c r="H364"/>
  <c r="E365"/>
  <c r="G365"/>
  <c r="N365" s="1"/>
  <c r="H365"/>
  <c r="E366"/>
  <c r="G366"/>
  <c r="N366" s="1"/>
  <c r="H366"/>
  <c r="D358"/>
  <c r="D359"/>
  <c r="D360"/>
  <c r="D361"/>
  <c r="D362"/>
  <c r="D363"/>
  <c r="D364"/>
  <c r="D365"/>
  <c r="D366"/>
  <c r="E307" i="48"/>
  <c r="E306" s="1"/>
  <c r="G307"/>
  <c r="H307"/>
  <c r="H306" s="1"/>
  <c r="D307"/>
  <c r="D306" s="1"/>
  <c r="H298"/>
  <c r="E298"/>
  <c r="E297" s="1"/>
  <c r="E295"/>
  <c r="G295"/>
  <c r="G294" s="1"/>
  <c r="G293" s="1"/>
  <c r="H295"/>
  <c r="H294" s="1"/>
  <c r="H293" s="1"/>
  <c r="D295"/>
  <c r="D294" s="1"/>
  <c r="D293" s="1"/>
  <c r="D292"/>
  <c r="D292" i="49" s="1"/>
  <c r="E78" i="48"/>
  <c r="G78"/>
  <c r="H78"/>
  <c r="E79"/>
  <c r="G79"/>
  <c r="H79"/>
  <c r="E80"/>
  <c r="G80"/>
  <c r="H80"/>
  <c r="E81"/>
  <c r="G81"/>
  <c r="H81"/>
  <c r="E82"/>
  <c r="G82"/>
  <c r="H82"/>
  <c r="E83"/>
  <c r="G83"/>
  <c r="H83"/>
  <c r="E84"/>
  <c r="G84"/>
  <c r="H84"/>
  <c r="E85"/>
  <c r="G85"/>
  <c r="H85"/>
  <c r="E86"/>
  <c r="G86"/>
  <c r="H86"/>
  <c r="E87"/>
  <c r="G87"/>
  <c r="H87"/>
  <c r="E88"/>
  <c r="G88"/>
  <c r="H88"/>
  <c r="E89"/>
  <c r="E89" i="49" s="1"/>
  <c r="G89" i="48"/>
  <c r="G89" i="49" s="1"/>
  <c r="N89" s="1"/>
  <c r="H89" i="48"/>
  <c r="H89" i="49" s="1"/>
  <c r="D89" i="48"/>
  <c r="D89" i="49" s="1"/>
  <c r="D45" i="48"/>
  <c r="G24"/>
  <c r="D24"/>
  <c r="D25"/>
  <c r="H19"/>
  <c r="H19" i="49" s="1"/>
  <c r="G19" i="48"/>
  <c r="G19" i="49" s="1"/>
  <c r="E19" i="48"/>
  <c r="E19" i="49" s="1"/>
  <c r="E20" i="48"/>
  <c r="E21"/>
  <c r="D20"/>
  <c r="D21"/>
  <c r="D19"/>
  <c r="D19" i="49" s="1"/>
  <c r="D17" i="48"/>
  <c r="F307" i="9"/>
  <c r="I307" s="1"/>
  <c r="F307" i="11"/>
  <c r="F307" i="12"/>
  <c r="I307" s="1"/>
  <c r="F307" i="13"/>
  <c r="I307" s="1"/>
  <c r="F307" i="14"/>
  <c r="I307" s="1"/>
  <c r="F307" i="15"/>
  <c r="F307" i="1"/>
  <c r="I307" s="1"/>
  <c r="F307" i="2"/>
  <c r="I307" s="1"/>
  <c r="F307" i="3"/>
  <c r="I307" s="1"/>
  <c r="F307" i="4"/>
  <c r="F307" i="5"/>
  <c r="I307" s="1"/>
  <c r="F307" i="6"/>
  <c r="I307" s="1"/>
  <c r="F307" i="7"/>
  <c r="F307" i="8"/>
  <c r="F307" i="17"/>
  <c r="I307" s="1"/>
  <c r="F307" i="18"/>
  <c r="I307" s="1"/>
  <c r="F307" i="19"/>
  <c r="I307" s="1"/>
  <c r="F307" i="20"/>
  <c r="F307" i="21"/>
  <c r="I307" s="1"/>
  <c r="F307" i="22"/>
  <c r="I307" s="1"/>
  <c r="F307" i="23"/>
  <c r="F307" i="24"/>
  <c r="F307" i="26"/>
  <c r="I307" s="1"/>
  <c r="F307" i="27"/>
  <c r="I307" s="1"/>
  <c r="F307" i="28"/>
  <c r="I307" s="1"/>
  <c r="F307" i="29"/>
  <c r="F307" i="30"/>
  <c r="I307" s="1"/>
  <c r="F307" i="31"/>
  <c r="I307" s="1"/>
  <c r="F307" i="32"/>
  <c r="F307" i="33"/>
  <c r="F307" i="34"/>
  <c r="I307" s="1"/>
  <c r="F307" i="35"/>
  <c r="I307" s="1"/>
  <c r="F307" i="37"/>
  <c r="I307" s="1"/>
  <c r="F307" i="36"/>
  <c r="F307" i="38"/>
  <c r="I307" s="1"/>
  <c r="F307" i="39"/>
  <c r="I307" s="1"/>
  <c r="F307" i="40"/>
  <c r="I307" s="1"/>
  <c r="F307" i="41"/>
  <c r="F307" i="42"/>
  <c r="I307" s="1"/>
  <c r="F307" i="43"/>
  <c r="I307" s="1"/>
  <c r="F307" i="44"/>
  <c r="I307" s="1"/>
  <c r="F307" i="46"/>
  <c r="F307" i="47"/>
  <c r="I307" s="1"/>
  <c r="F307" i="50"/>
  <c r="F307" i="16"/>
  <c r="I307" s="1"/>
  <c r="I307" i="11"/>
  <c r="I307" i="15"/>
  <c r="I307" i="4"/>
  <c r="I307" i="7"/>
  <c r="I307" i="8"/>
  <c r="I307" i="20"/>
  <c r="I307" i="23"/>
  <c r="I307" i="24"/>
  <c r="I307" i="29"/>
  <c r="I307" i="32"/>
  <c r="I307" i="33"/>
  <c r="I307" i="36"/>
  <c r="I307" i="41"/>
  <c r="I307" i="46"/>
  <c r="I307" i="50"/>
  <c r="I306" s="1"/>
  <c r="H306"/>
  <c r="G306"/>
  <c r="E306"/>
  <c r="D306"/>
  <c r="F306" s="1"/>
  <c r="F89" i="44"/>
  <c r="F19" i="46"/>
  <c r="I19" s="1"/>
  <c r="F378" i="30"/>
  <c r="F378" i="49" s="1"/>
  <c r="M378" s="1"/>
  <c r="F375" i="30"/>
  <c r="F376"/>
  <c r="I376" s="1"/>
  <c r="I376" i="49" s="1"/>
  <c r="F415" i="35"/>
  <c r="F417"/>
  <c r="F418"/>
  <c r="F412"/>
  <c r="F399"/>
  <c r="I399" s="1"/>
  <c r="F400"/>
  <c r="F401"/>
  <c r="I401" s="1"/>
  <c r="F402"/>
  <c r="I402" s="1"/>
  <c r="F403"/>
  <c r="I403" s="1"/>
  <c r="F404"/>
  <c r="F19" i="49" l="1"/>
  <c r="M524"/>
  <c r="N528"/>
  <c r="E498" i="48"/>
  <c r="E458"/>
  <c r="I894"/>
  <c r="E894"/>
  <c r="M530" i="49"/>
  <c r="M526"/>
  <c r="H498" i="48"/>
  <c r="D894"/>
  <c r="H894"/>
  <c r="H458"/>
  <c r="M529" i="49"/>
  <c r="M525"/>
  <c r="N523"/>
  <c r="G498" i="48"/>
  <c r="G894"/>
  <c r="D298" i="49"/>
  <c r="D297" s="1"/>
  <c r="H249"/>
  <c r="D307"/>
  <c r="D306" s="1"/>
  <c r="L9"/>
  <c r="L8" s="1"/>
  <c r="L7" s="1"/>
  <c r="F249" i="4"/>
  <c r="F913" s="1"/>
  <c r="F249" i="16"/>
  <c r="F913" s="1"/>
  <c r="F249" i="12"/>
  <c r="F913" s="1"/>
  <c r="F299" i="46"/>
  <c r="F296" s="1"/>
  <c r="F299" i="9"/>
  <c r="F296" s="1"/>
  <c r="H312" i="49"/>
  <c r="G77" i="48"/>
  <c r="H298" i="49"/>
  <c r="H297" s="1"/>
  <c r="H297" i="48"/>
  <c r="E350"/>
  <c r="G395"/>
  <c r="H405"/>
  <c r="E421"/>
  <c r="H300" i="49"/>
  <c r="H299" s="1"/>
  <c r="H299" i="48"/>
  <c r="I314" i="47"/>
  <c r="I312" s="1"/>
  <c r="I914" s="1"/>
  <c r="F312"/>
  <c r="F914" s="1"/>
  <c r="G249" i="49"/>
  <c r="N250"/>
  <c r="D312"/>
  <c r="D914" s="1"/>
  <c r="G312"/>
  <c r="G914" s="1"/>
  <c r="N313"/>
  <c r="H77" i="48"/>
  <c r="G307" i="49"/>
  <c r="G306" i="48"/>
  <c r="H395" i="49"/>
  <c r="H395" i="48"/>
  <c r="G421"/>
  <c r="E445"/>
  <c r="F300" i="49"/>
  <c r="I301" i="17"/>
  <c r="F299"/>
  <c r="F296" s="1"/>
  <c r="I301" i="47"/>
  <c r="I299" s="1"/>
  <c r="I296" s="1"/>
  <c r="F299"/>
  <c r="F296" s="1"/>
  <c r="I301" i="43"/>
  <c r="I299" s="1"/>
  <c r="I296" s="1"/>
  <c r="F299"/>
  <c r="F296" s="1"/>
  <c r="I301" i="42"/>
  <c r="I299" s="1"/>
  <c r="I296" s="1"/>
  <c r="F299"/>
  <c r="F296" s="1"/>
  <c r="I301" i="41"/>
  <c r="I299" s="1"/>
  <c r="I296" s="1"/>
  <c r="F299"/>
  <c r="F296" s="1"/>
  <c r="I301" i="40"/>
  <c r="I299" s="1"/>
  <c r="I296" s="1"/>
  <c r="F299"/>
  <c r="F296" s="1"/>
  <c r="I301" i="39"/>
  <c r="I299" s="1"/>
  <c r="I296" s="1"/>
  <c r="F299"/>
  <c r="F296" s="1"/>
  <c r="I301" i="38"/>
  <c r="I299" s="1"/>
  <c r="I296" s="1"/>
  <c r="F299"/>
  <c r="F296" s="1"/>
  <c r="I301" i="36"/>
  <c r="I299" s="1"/>
  <c r="I296" s="1"/>
  <c r="F299"/>
  <c r="F296" s="1"/>
  <c r="I301" i="37"/>
  <c r="I299" s="1"/>
  <c r="I296" s="1"/>
  <c r="F299"/>
  <c r="F296" s="1"/>
  <c r="I301" i="35"/>
  <c r="I299" s="1"/>
  <c r="I296" s="1"/>
  <c r="F299"/>
  <c r="F296" s="1"/>
  <c r="I301" i="34"/>
  <c r="I299" s="1"/>
  <c r="I296" s="1"/>
  <c r="F299"/>
  <c r="F296" s="1"/>
  <c r="I301" i="33"/>
  <c r="I299" s="1"/>
  <c r="I296" s="1"/>
  <c r="F299"/>
  <c r="F296" s="1"/>
  <c r="I301" i="32"/>
  <c r="I299" s="1"/>
  <c r="I296" s="1"/>
  <c r="F299"/>
  <c r="F296" s="1"/>
  <c r="I301" i="31"/>
  <c r="I299" s="1"/>
  <c r="I296" s="1"/>
  <c r="F299"/>
  <c r="F296" s="1"/>
  <c r="I301" i="30"/>
  <c r="I299" s="1"/>
  <c r="I296" s="1"/>
  <c r="F299"/>
  <c r="F296" s="1"/>
  <c r="I301" i="29"/>
  <c r="I299" s="1"/>
  <c r="I296" s="1"/>
  <c r="F299"/>
  <c r="F296" s="1"/>
  <c r="I301" i="28"/>
  <c r="I299" s="1"/>
  <c r="I296" s="1"/>
  <c r="F299"/>
  <c r="F296" s="1"/>
  <c r="I301" i="27"/>
  <c r="I299" s="1"/>
  <c r="I296" s="1"/>
  <c r="F299"/>
  <c r="F296" s="1"/>
  <c r="I301" i="26"/>
  <c r="I299" s="1"/>
  <c r="I296" s="1"/>
  <c r="F299"/>
  <c r="F296" s="1"/>
  <c r="I301" i="24"/>
  <c r="I299" s="1"/>
  <c r="I296" s="1"/>
  <c r="F299"/>
  <c r="F296" s="1"/>
  <c r="I301" i="23"/>
  <c r="I299" s="1"/>
  <c r="I296" s="1"/>
  <c r="F299"/>
  <c r="F296" s="1"/>
  <c r="I301" i="22"/>
  <c r="I299" s="1"/>
  <c r="I296" s="1"/>
  <c r="F299"/>
  <c r="F296" s="1"/>
  <c r="I301" i="21"/>
  <c r="I299" s="1"/>
  <c r="I296" s="1"/>
  <c r="F299"/>
  <c r="F296" s="1"/>
  <c r="I301" i="20"/>
  <c r="I299" s="1"/>
  <c r="I296" s="1"/>
  <c r="F299"/>
  <c r="F296" s="1"/>
  <c r="I301" i="19"/>
  <c r="I299" s="1"/>
  <c r="I296" s="1"/>
  <c r="F299"/>
  <c r="F296" s="1"/>
  <c r="I301" i="18"/>
  <c r="I299" s="1"/>
  <c r="I296" s="1"/>
  <c r="F299"/>
  <c r="F296" s="1"/>
  <c r="I301" i="8"/>
  <c r="I299" s="1"/>
  <c r="I296" s="1"/>
  <c r="F299"/>
  <c r="F296" s="1"/>
  <c r="I301" i="7"/>
  <c r="I299" s="1"/>
  <c r="I296" s="1"/>
  <c r="F299"/>
  <c r="F296" s="1"/>
  <c r="I301" i="6"/>
  <c r="I299" s="1"/>
  <c r="I296" s="1"/>
  <c r="F299"/>
  <c r="F296" s="1"/>
  <c r="I301" i="5"/>
  <c r="I299" s="1"/>
  <c r="I296" s="1"/>
  <c r="F299"/>
  <c r="F296" s="1"/>
  <c r="I301" i="4"/>
  <c r="I299" s="1"/>
  <c r="I296" s="1"/>
  <c r="F299"/>
  <c r="F296" s="1"/>
  <c r="I301" i="3"/>
  <c r="I299" s="1"/>
  <c r="I296" s="1"/>
  <c r="F299"/>
  <c r="F296" s="1"/>
  <c r="I301" i="2"/>
  <c r="I299" s="1"/>
  <c r="I296" s="1"/>
  <c r="F299"/>
  <c r="F296" s="1"/>
  <c r="I301" i="1"/>
  <c r="I299" s="1"/>
  <c r="I296" s="1"/>
  <c r="F299"/>
  <c r="F296" s="1"/>
  <c r="I301" i="16"/>
  <c r="I299" s="1"/>
  <c r="I296" s="1"/>
  <c r="F299"/>
  <c r="F296" s="1"/>
  <c r="I301" i="15"/>
  <c r="I299" s="1"/>
  <c r="I296" s="1"/>
  <c r="F299"/>
  <c r="F296" s="1"/>
  <c r="I301" i="14"/>
  <c r="I299" s="1"/>
  <c r="I296" s="1"/>
  <c r="F299"/>
  <c r="F296" s="1"/>
  <c r="I301" i="13"/>
  <c r="I299" s="1"/>
  <c r="I296" s="1"/>
  <c r="F299"/>
  <c r="F296" s="1"/>
  <c r="I301" i="12"/>
  <c r="I299" s="1"/>
  <c r="I296" s="1"/>
  <c r="F299"/>
  <c r="F296" s="1"/>
  <c r="I301" i="11"/>
  <c r="I299" s="1"/>
  <c r="I296" s="1"/>
  <c r="F299"/>
  <c r="F296" s="1"/>
  <c r="D300" i="49"/>
  <c r="D299" s="1"/>
  <c r="D299" i="48"/>
  <c r="D296" s="1"/>
  <c r="I251" i="47"/>
  <c r="I249" s="1"/>
  <c r="F249"/>
  <c r="F913" s="1"/>
  <c r="F251" i="49"/>
  <c r="M251" s="1"/>
  <c r="F249" i="48"/>
  <c r="I251" i="44"/>
  <c r="I249" s="1"/>
  <c r="F249"/>
  <c r="F913" s="1"/>
  <c r="I251" i="42"/>
  <c r="I249" s="1"/>
  <c r="F249"/>
  <c r="F913" s="1"/>
  <c r="I251" i="40"/>
  <c r="I249" s="1"/>
  <c r="F249"/>
  <c r="F913" s="1"/>
  <c r="I251" i="38"/>
  <c r="I249" s="1"/>
  <c r="F249"/>
  <c r="F913" s="1"/>
  <c r="I251" i="37"/>
  <c r="I249" s="1"/>
  <c r="F249"/>
  <c r="F913" s="1"/>
  <c r="I251" i="34"/>
  <c r="I249" s="1"/>
  <c r="F249"/>
  <c r="F913" s="1"/>
  <c r="I251" i="32"/>
  <c r="I249" s="1"/>
  <c r="F249"/>
  <c r="F913" s="1"/>
  <c r="I251" i="30"/>
  <c r="I249" s="1"/>
  <c r="F249"/>
  <c r="F913" s="1"/>
  <c r="I251" i="28"/>
  <c r="I249" s="1"/>
  <c r="F249"/>
  <c r="F913" s="1"/>
  <c r="I251" i="26"/>
  <c r="I249" s="1"/>
  <c r="F249"/>
  <c r="F913" s="1"/>
  <c r="I251" i="23"/>
  <c r="I249" s="1"/>
  <c r="F249"/>
  <c r="F913" s="1"/>
  <c r="I251" i="21"/>
  <c r="I249" s="1"/>
  <c r="F249"/>
  <c r="F913" s="1"/>
  <c r="I251" i="19"/>
  <c r="I249" s="1"/>
  <c r="F249"/>
  <c r="F913" s="1"/>
  <c r="I251" i="17"/>
  <c r="I249" s="1"/>
  <c r="F249"/>
  <c r="F913" s="1"/>
  <c r="I251" i="7"/>
  <c r="I249" s="1"/>
  <c r="F249"/>
  <c r="F913" s="1"/>
  <c r="I251" i="5"/>
  <c r="I249" s="1"/>
  <c r="F249"/>
  <c r="F913" s="1"/>
  <c r="I251" i="3"/>
  <c r="I249" s="1"/>
  <c r="F249"/>
  <c r="F913" s="1"/>
  <c r="I251" i="1"/>
  <c r="I249" s="1"/>
  <c r="F249"/>
  <c r="F913" s="1"/>
  <c r="I251" i="15"/>
  <c r="I249" s="1"/>
  <c r="F249"/>
  <c r="F913" s="1"/>
  <c r="I251" i="13"/>
  <c r="I249" s="1"/>
  <c r="F249"/>
  <c r="F913" s="1"/>
  <c r="I251" i="11"/>
  <c r="I249" s="1"/>
  <c r="F249"/>
  <c r="F913" s="1"/>
  <c r="D296" i="49"/>
  <c r="E77" i="48"/>
  <c r="H367"/>
  <c r="E395" i="49"/>
  <c r="E395" i="48"/>
  <c r="E405"/>
  <c r="H445"/>
  <c r="I303" i="49"/>
  <c r="M303"/>
  <c r="G298"/>
  <c r="G297" i="48"/>
  <c r="G300" i="49"/>
  <c r="G299" i="48"/>
  <c r="I251" i="43"/>
  <c r="I249" s="1"/>
  <c r="F249"/>
  <c r="F913" s="1"/>
  <c r="I251" i="39"/>
  <c r="I249" s="1"/>
  <c r="F249"/>
  <c r="F913" s="1"/>
  <c r="I251" i="35"/>
  <c r="I249" s="1"/>
  <c r="F249"/>
  <c r="F913" s="1"/>
  <c r="I251" i="31"/>
  <c r="I249" s="1"/>
  <c r="F249"/>
  <c r="F913" s="1"/>
  <c r="I251" i="27"/>
  <c r="I249" s="1"/>
  <c r="F249"/>
  <c r="F913" s="1"/>
  <c r="I251" i="24"/>
  <c r="I249" s="1"/>
  <c r="F249"/>
  <c r="F913" s="1"/>
  <c r="I251" i="20"/>
  <c r="I249" s="1"/>
  <c r="F249"/>
  <c r="F913" s="1"/>
  <c r="I251" i="8"/>
  <c r="I249" s="1"/>
  <c r="F249"/>
  <c r="F913" s="1"/>
  <c r="I251" i="6"/>
  <c r="I249" s="1"/>
  <c r="F249"/>
  <c r="F913" s="1"/>
  <c r="I251" i="2"/>
  <c r="I249" s="1"/>
  <c r="F249"/>
  <c r="F913" s="1"/>
  <c r="I251" i="14"/>
  <c r="I249" s="1"/>
  <c r="F249"/>
  <c r="F913" s="1"/>
  <c r="I251" i="9"/>
  <c r="I249" s="1"/>
  <c r="F249"/>
  <c r="F913" s="1"/>
  <c r="E249" i="49"/>
  <c r="M313"/>
  <c r="G350" i="48"/>
  <c r="E367"/>
  <c r="I301" i="44"/>
  <c r="I299" s="1"/>
  <c r="I296" s="1"/>
  <c r="F299"/>
  <c r="F296" s="1"/>
  <c r="E295" i="49"/>
  <c r="E294" s="1"/>
  <c r="E293" s="1"/>
  <c r="E294" i="48"/>
  <c r="E293" s="1"/>
  <c r="H350"/>
  <c r="G367"/>
  <c r="D395" i="49"/>
  <c r="D395" i="48"/>
  <c r="H421"/>
  <c r="G445"/>
  <c r="G405"/>
  <c r="I301" i="46"/>
  <c r="I299" s="1"/>
  <c r="I296" s="1"/>
  <c r="E300" i="49"/>
  <c r="E299" s="1"/>
  <c r="E299" i="48"/>
  <c r="E296" s="1"/>
  <c r="D249" i="49"/>
  <c r="H295"/>
  <c r="H294" s="1"/>
  <c r="H293" s="1"/>
  <c r="F316"/>
  <c r="F315"/>
  <c r="E312"/>
  <c r="E914" s="1"/>
  <c r="I250" i="24"/>
  <c r="I250" i="20"/>
  <c r="I250" i="44"/>
  <c r="I250" i="40"/>
  <c r="I250" i="37"/>
  <c r="I250" i="32"/>
  <c r="I250" i="28"/>
  <c r="I250" i="23"/>
  <c r="I250" i="19"/>
  <c r="I250" i="7"/>
  <c r="I250" i="3"/>
  <c r="I250" i="15"/>
  <c r="I250" i="11"/>
  <c r="I251" i="48"/>
  <c r="F314" i="49"/>
  <c r="I313"/>
  <c r="G295"/>
  <c r="I250" i="31"/>
  <c r="E307" i="49"/>
  <c r="E306" s="1"/>
  <c r="D295"/>
  <c r="D294" s="1"/>
  <c r="D293" s="1"/>
  <c r="I378" i="30"/>
  <c r="I378" i="49" s="1"/>
  <c r="H307"/>
  <c r="H306" s="1"/>
  <c r="I300" i="9"/>
  <c r="I250" i="48"/>
  <c r="F250" i="49"/>
  <c r="I252" i="48"/>
  <c r="F252" i="49"/>
  <c r="I313" i="47"/>
  <c r="I304" i="48"/>
  <c r="I302" i="9"/>
  <c r="I302" i="48" s="1"/>
  <c r="F302"/>
  <c r="F302" i="49" s="1"/>
  <c r="F301" i="48"/>
  <c r="F301" i="49" s="1"/>
  <c r="I301" i="9"/>
  <c r="F304" i="48"/>
  <c r="F304" i="49" s="1"/>
  <c r="I303" i="17"/>
  <c r="I251" i="46"/>
  <c r="I249" s="1"/>
  <c r="I251" i="41"/>
  <c r="I249" s="1"/>
  <c r="I251" i="36"/>
  <c r="I249" s="1"/>
  <c r="I251" i="33"/>
  <c r="I249" s="1"/>
  <c r="I251" i="29"/>
  <c r="I249" s="1"/>
  <c r="I251" i="22"/>
  <c r="I249" s="1"/>
  <c r="I251" i="18"/>
  <c r="I249" s="1"/>
  <c r="I251" i="4"/>
  <c r="I249" s="1"/>
  <c r="I251" i="16"/>
  <c r="I249" s="1"/>
  <c r="I251" i="12"/>
  <c r="I249" s="1"/>
  <c r="I300" i="31"/>
  <c r="I300" i="5"/>
  <c r="I307" i="48"/>
  <c r="I306" s="1"/>
  <c r="F299" i="50"/>
  <c r="I300" i="27"/>
  <c r="I300" i="1"/>
  <c r="I300" i="50"/>
  <c r="I300" i="46"/>
  <c r="I300" i="41"/>
  <c r="I300" i="36"/>
  <c r="I300" i="33"/>
  <c r="I300" i="29"/>
  <c r="I300" i="24"/>
  <c r="I300" i="20"/>
  <c r="I300" i="7"/>
  <c r="I300" i="3"/>
  <c r="I300" i="15"/>
  <c r="I300" i="11"/>
  <c r="I299" i="50"/>
  <c r="I404" i="35"/>
  <c r="I375" i="30"/>
  <c r="I375" i="49" s="1"/>
  <c r="F375"/>
  <c r="M375" s="1"/>
  <c r="I89" i="44"/>
  <c r="I89" i="48" s="1"/>
  <c r="I89" i="49" s="1"/>
  <c r="F89" i="48"/>
  <c r="F89" i="49" s="1"/>
  <c r="M89" s="1"/>
  <c r="I400" i="35"/>
  <c r="I19" i="48"/>
  <c r="F19"/>
  <c r="F307"/>
  <c r="F376" i="49"/>
  <c r="M376" s="1"/>
  <c r="I295" i="8"/>
  <c r="I19" i="49" l="1"/>
  <c r="H521"/>
  <c r="H497" i="48"/>
  <c r="G497"/>
  <c r="M528" i="49"/>
  <c r="H311"/>
  <c r="H914"/>
  <c r="E521"/>
  <c r="E497" i="48"/>
  <c r="H349"/>
  <c r="I251" i="49"/>
  <c r="E349" i="48"/>
  <c r="H420"/>
  <c r="E420"/>
  <c r="G420"/>
  <c r="H296" i="49"/>
  <c r="G296" i="48"/>
  <c r="I299" i="17"/>
  <c r="I296" s="1"/>
  <c r="H296" i="48"/>
  <c r="M402" i="49"/>
  <c r="I250"/>
  <c r="F249"/>
  <c r="M249" s="1"/>
  <c r="M250"/>
  <c r="I314"/>
  <c r="M314"/>
  <c r="E311"/>
  <c r="F312"/>
  <c r="F914" s="1"/>
  <c r="F299" i="48"/>
  <c r="G306" i="49"/>
  <c r="N306" s="1"/>
  <c r="N307"/>
  <c r="D311"/>
  <c r="I311" i="47"/>
  <c r="G395" i="49"/>
  <c r="N396"/>
  <c r="I304"/>
  <c r="M304"/>
  <c r="G311"/>
  <c r="N311" s="1"/>
  <c r="N312"/>
  <c r="F307"/>
  <c r="F306" i="48"/>
  <c r="M401" i="49"/>
  <c r="M404"/>
  <c r="I301"/>
  <c r="M301"/>
  <c r="I249" i="48"/>
  <c r="I315" i="49"/>
  <c r="M315"/>
  <c r="G297"/>
  <c r="N297" s="1"/>
  <c r="N298"/>
  <c r="I300"/>
  <c r="F299"/>
  <c r="M299" s="1"/>
  <c r="M300"/>
  <c r="G299"/>
  <c r="N300"/>
  <c r="F311" i="47"/>
  <c r="I301" i="48"/>
  <c r="I299" i="9"/>
  <c r="I296" s="1"/>
  <c r="M399" i="49"/>
  <c r="M403"/>
  <c r="M400"/>
  <c r="I302"/>
  <c r="M302"/>
  <c r="I252"/>
  <c r="M252"/>
  <c r="G294"/>
  <c r="N295"/>
  <c r="I316"/>
  <c r="M316"/>
  <c r="G349" i="48"/>
  <c r="N249" i="49"/>
  <c r="L927"/>
  <c r="K927"/>
  <c r="I300" i="48"/>
  <c r="I303"/>
  <c r="H395" i="50"/>
  <c r="G395"/>
  <c r="I396" i="15"/>
  <c r="F397" i="9"/>
  <c r="F395" s="1"/>
  <c r="F398"/>
  <c r="F397" i="11"/>
  <c r="F398"/>
  <c r="I398" s="1"/>
  <c r="F397" i="12"/>
  <c r="F398"/>
  <c r="I398" s="1"/>
  <c r="F397" i="13"/>
  <c r="F398"/>
  <c r="I398" s="1"/>
  <c r="F397" i="14"/>
  <c r="F398"/>
  <c r="I398" s="1"/>
  <c r="F397" i="15"/>
  <c r="F398"/>
  <c r="I398" s="1"/>
  <c r="F397" i="16"/>
  <c r="F398"/>
  <c r="F397" i="1"/>
  <c r="F398"/>
  <c r="I398" s="1"/>
  <c r="F397" i="3"/>
  <c r="F398"/>
  <c r="I398" s="1"/>
  <c r="F397" i="4"/>
  <c r="F398"/>
  <c r="I398" s="1"/>
  <c r="F397" i="5"/>
  <c r="F395" s="1"/>
  <c r="F398"/>
  <c r="I398" s="1"/>
  <c r="F397" i="6"/>
  <c r="F398"/>
  <c r="I398" s="1"/>
  <c r="F397" i="7"/>
  <c r="F398"/>
  <c r="I398" s="1"/>
  <c r="F397" i="8"/>
  <c r="F398"/>
  <c r="I398" s="1"/>
  <c r="F397" i="17"/>
  <c r="F398"/>
  <c r="F397" i="18"/>
  <c r="F398"/>
  <c r="I398" s="1"/>
  <c r="F397" i="19"/>
  <c r="F398"/>
  <c r="I398" s="1"/>
  <c r="F397" i="20"/>
  <c r="F398"/>
  <c r="I398" s="1"/>
  <c r="F397" i="21"/>
  <c r="F398"/>
  <c r="I398" s="1"/>
  <c r="F397" i="22"/>
  <c r="F398"/>
  <c r="I398" s="1"/>
  <c r="F397" i="23"/>
  <c r="F398"/>
  <c r="I398" s="1"/>
  <c r="F397" i="24"/>
  <c r="F398"/>
  <c r="F397" i="26"/>
  <c r="F395" s="1"/>
  <c r="F398"/>
  <c r="I398" s="1"/>
  <c r="F397" i="27"/>
  <c r="F398"/>
  <c r="I398" s="1"/>
  <c r="F397" i="28"/>
  <c r="F398"/>
  <c r="I398" s="1"/>
  <c r="F397" i="29"/>
  <c r="F398"/>
  <c r="I398" s="1"/>
  <c r="F397" i="30"/>
  <c r="F398"/>
  <c r="I398" s="1"/>
  <c r="F397" i="31"/>
  <c r="F398"/>
  <c r="I398" s="1"/>
  <c r="F397" i="32"/>
  <c r="F395" s="1"/>
  <c r="F398"/>
  <c r="I398" s="1"/>
  <c r="F397" i="33"/>
  <c r="F398"/>
  <c r="I398" s="1"/>
  <c r="F397" i="34"/>
  <c r="F398"/>
  <c r="F397" i="35"/>
  <c r="F398"/>
  <c r="I398" s="1"/>
  <c r="F397" i="37"/>
  <c r="F398"/>
  <c r="I398" s="1"/>
  <c r="F397" i="36"/>
  <c r="F398"/>
  <c r="I398" s="1"/>
  <c r="F397" i="38"/>
  <c r="F398"/>
  <c r="I398" s="1"/>
  <c r="F397" i="39"/>
  <c r="F398"/>
  <c r="I398" s="1"/>
  <c r="F397" i="40"/>
  <c r="F398"/>
  <c r="I398" s="1"/>
  <c r="F397" i="41"/>
  <c r="F398"/>
  <c r="I398" s="1"/>
  <c r="F397" i="42"/>
  <c r="F395" s="1"/>
  <c r="F398"/>
  <c r="I398" s="1"/>
  <c r="F397" i="43"/>
  <c r="F398"/>
  <c r="I398" s="1"/>
  <c r="F397" i="44"/>
  <c r="F398"/>
  <c r="I398" s="1"/>
  <c r="F397" i="46"/>
  <c r="F398"/>
  <c r="I398" s="1"/>
  <c r="F397" i="47"/>
  <c r="F398"/>
  <c r="I398" s="1"/>
  <c r="F397" i="50"/>
  <c r="I397" s="1"/>
  <c r="F398"/>
  <c r="I398" s="1"/>
  <c r="F397" i="2"/>
  <c r="F398"/>
  <c r="I398" s="1"/>
  <c r="F396" i="9"/>
  <c r="F396" i="11"/>
  <c r="I396" s="1"/>
  <c r="F396" i="12"/>
  <c r="I396" s="1"/>
  <c r="F396" i="13"/>
  <c r="I396" s="1"/>
  <c r="F396" i="14"/>
  <c r="I396" s="1"/>
  <c r="F396" i="15"/>
  <c r="F396" i="16"/>
  <c r="I396" s="1"/>
  <c r="F396" i="1"/>
  <c r="I396" s="1"/>
  <c r="F396" i="3"/>
  <c r="I396" s="1"/>
  <c r="F396" i="4"/>
  <c r="I396" s="1"/>
  <c r="F396" i="5"/>
  <c r="I396" s="1"/>
  <c r="F396" i="6"/>
  <c r="I396" s="1"/>
  <c r="F396" i="7"/>
  <c r="I396" s="1"/>
  <c r="F396" i="8"/>
  <c r="I396" s="1"/>
  <c r="F396" i="17"/>
  <c r="I396" s="1"/>
  <c r="F396" i="18"/>
  <c r="I396" s="1"/>
  <c r="F396" i="19"/>
  <c r="F396" i="20"/>
  <c r="I396" s="1"/>
  <c r="F396" i="21"/>
  <c r="I396" s="1"/>
  <c r="F396" i="22"/>
  <c r="I396" s="1"/>
  <c r="F396" i="23"/>
  <c r="I396" s="1"/>
  <c r="F396" i="24"/>
  <c r="I396" s="1"/>
  <c r="F396" i="26"/>
  <c r="I396" s="1"/>
  <c r="F396" i="27"/>
  <c r="I396" s="1"/>
  <c r="F396" i="28"/>
  <c r="I396" s="1"/>
  <c r="F396" i="29"/>
  <c r="I396" s="1"/>
  <c r="F396" i="30"/>
  <c r="I396" s="1"/>
  <c r="F396" i="31"/>
  <c r="I396" s="1"/>
  <c r="F396" i="32"/>
  <c r="I396" s="1"/>
  <c r="F396" i="33"/>
  <c r="I396" s="1"/>
  <c r="F396" i="34"/>
  <c r="I396" s="1"/>
  <c r="F396" i="35"/>
  <c r="I396" s="1"/>
  <c r="F396" i="37"/>
  <c r="I396" s="1"/>
  <c r="F396" i="36"/>
  <c r="I396" s="1"/>
  <c r="F396" i="38"/>
  <c r="I396" s="1"/>
  <c r="F396" i="39"/>
  <c r="I396" s="1"/>
  <c r="F396" i="40"/>
  <c r="I396" s="1"/>
  <c r="F396" i="41"/>
  <c r="I396" s="1"/>
  <c r="F396" i="42"/>
  <c r="I396" s="1"/>
  <c r="F396" i="43"/>
  <c r="I396" s="1"/>
  <c r="F396" i="44"/>
  <c r="I396" s="1"/>
  <c r="F396" i="46"/>
  <c r="I396" s="1"/>
  <c r="F396" i="47"/>
  <c r="I396" s="1"/>
  <c r="F396" i="50"/>
  <c r="I396" s="1"/>
  <c r="F396" i="2"/>
  <c r="I396" s="1"/>
  <c r="E395" i="50"/>
  <c r="D395"/>
  <c r="F295" i="4"/>
  <c r="F295" i="15"/>
  <c r="F295" i="1"/>
  <c r="I295" s="1"/>
  <c r="N522" i="49" l="1"/>
  <c r="G521"/>
  <c r="I299" i="48"/>
  <c r="F395" i="33"/>
  <c r="F395" i="8"/>
  <c r="I312" i="49"/>
  <c r="I914" s="1"/>
  <c r="I397" i="47"/>
  <c r="I395" s="1"/>
  <c r="F395"/>
  <c r="I397" i="38"/>
  <c r="I395" s="1"/>
  <c r="F395"/>
  <c r="I397" i="34"/>
  <c r="F395"/>
  <c r="I397" i="28"/>
  <c r="I395" s="1"/>
  <c r="F395"/>
  <c r="I397" i="21"/>
  <c r="I395" s="1"/>
  <c r="F395"/>
  <c r="I397" i="14"/>
  <c r="I395" s="1"/>
  <c r="F395"/>
  <c r="G296" i="49"/>
  <c r="N296" s="1"/>
  <c r="N299"/>
  <c r="N395"/>
  <c r="I397" i="30"/>
  <c r="I395" s="1"/>
  <c r="F395"/>
  <c r="I397" i="23"/>
  <c r="I395" s="1"/>
  <c r="F395"/>
  <c r="I397" i="17"/>
  <c r="F395"/>
  <c r="I397" i="16"/>
  <c r="F395"/>
  <c r="I397" i="46"/>
  <c r="I395" s="1"/>
  <c r="F395"/>
  <c r="I397" i="43"/>
  <c r="I395" s="1"/>
  <c r="F395"/>
  <c r="I397" i="41"/>
  <c r="I395" s="1"/>
  <c r="F395"/>
  <c r="I397" i="39"/>
  <c r="I395" s="1"/>
  <c r="F395"/>
  <c r="I397" i="36"/>
  <c r="I395" s="1"/>
  <c r="F395"/>
  <c r="I397" i="35"/>
  <c r="I395" s="1"/>
  <c r="F395"/>
  <c r="I397" i="31"/>
  <c r="I395" s="1"/>
  <c r="F395"/>
  <c r="I397" i="29"/>
  <c r="I395" s="1"/>
  <c r="F395"/>
  <c r="I397" i="27"/>
  <c r="I395" s="1"/>
  <c r="F395"/>
  <c r="I397" i="24"/>
  <c r="F395"/>
  <c r="I397" i="22"/>
  <c r="I395" s="1"/>
  <c r="F395"/>
  <c r="I397" i="20"/>
  <c r="I395" s="1"/>
  <c r="F395"/>
  <c r="I397" i="18"/>
  <c r="I395" s="1"/>
  <c r="F395"/>
  <c r="I397" i="6"/>
  <c r="I395" s="1"/>
  <c r="F395"/>
  <c r="I397" i="4"/>
  <c r="I395" s="1"/>
  <c r="F395"/>
  <c r="I397" i="1"/>
  <c r="I395" s="1"/>
  <c r="F395"/>
  <c r="I397" i="15"/>
  <c r="I395" s="1"/>
  <c r="F395"/>
  <c r="I397" i="13"/>
  <c r="I395" s="1"/>
  <c r="F395"/>
  <c r="I397" i="11"/>
  <c r="I395" s="1"/>
  <c r="F395"/>
  <c r="I299" i="49"/>
  <c r="I397" i="2"/>
  <c r="I395" s="1"/>
  <c r="F395"/>
  <c r="I397" i="44"/>
  <c r="I395" s="1"/>
  <c r="F395"/>
  <c r="I397" i="40"/>
  <c r="I395" s="1"/>
  <c r="F395"/>
  <c r="I397" i="37"/>
  <c r="I395" s="1"/>
  <c r="F395"/>
  <c r="I397" i="19"/>
  <c r="I395" s="1"/>
  <c r="F395"/>
  <c r="I397" i="7"/>
  <c r="I395" s="1"/>
  <c r="F395"/>
  <c r="I397" i="3"/>
  <c r="I395" s="1"/>
  <c r="F395"/>
  <c r="I397" i="12"/>
  <c r="I395" s="1"/>
  <c r="F395"/>
  <c r="G293" i="49"/>
  <c r="N293" s="1"/>
  <c r="N294"/>
  <c r="I307"/>
  <c r="I306" s="1"/>
  <c r="F306"/>
  <c r="M307"/>
  <c r="F311"/>
  <c r="M311" s="1"/>
  <c r="M312"/>
  <c r="I249"/>
  <c r="F395" i="50"/>
  <c r="I395"/>
  <c r="I398" i="9"/>
  <c r="F295" i="48"/>
  <c r="F294" s="1"/>
  <c r="F293" s="1"/>
  <c r="I396" i="9"/>
  <c r="I295" i="15"/>
  <c r="I295" i="4"/>
  <c r="I396" i="19"/>
  <c r="I397" i="26"/>
  <c r="I395" s="1"/>
  <c r="I397" i="5"/>
  <c r="I395" s="1"/>
  <c r="I397" i="42"/>
  <c r="I395" s="1"/>
  <c r="I398" i="24"/>
  <c r="I397" i="9"/>
  <c r="I398" i="34"/>
  <c r="I397" i="32"/>
  <c r="I395" s="1"/>
  <c r="I398" i="17"/>
  <c r="I398" i="16"/>
  <c r="I397" i="33"/>
  <c r="I395" s="1"/>
  <c r="I397" i="8"/>
  <c r="I395" s="1"/>
  <c r="I16" i="39"/>
  <c r="I37"/>
  <c r="I113"/>
  <c r="I273"/>
  <c r="I415"/>
  <c r="I490"/>
  <c r="G482"/>
  <c r="I311" i="49" l="1"/>
  <c r="N521"/>
  <c r="I395" i="9"/>
  <c r="I395" i="17"/>
  <c r="I395" i="34"/>
  <c r="M397" i="49"/>
  <c r="M398"/>
  <c r="M306"/>
  <c r="F395" i="48"/>
  <c r="I395" i="24"/>
  <c r="I395" i="16"/>
  <c r="I295" i="48"/>
  <c r="I294" s="1"/>
  <c r="I293" s="1"/>
  <c r="F295" i="49"/>
  <c r="F510" i="13"/>
  <c r="F509"/>
  <c r="F511"/>
  <c r="F513"/>
  <c r="F519"/>
  <c r="F515"/>
  <c r="G482"/>
  <c r="I395" i="49" l="1"/>
  <c r="I395" i="48"/>
  <c r="F395" i="49"/>
  <c r="M395" s="1"/>
  <c r="M396"/>
  <c r="F294"/>
  <c r="M295"/>
  <c r="I295"/>
  <c r="I294" s="1"/>
  <c r="I293" s="1"/>
  <c r="G911" i="39"/>
  <c r="F293" i="49" l="1"/>
  <c r="M293" s="1"/>
  <c r="M294"/>
  <c r="G911" i="13"/>
  <c r="G926" i="39"/>
  <c r="G927" s="1"/>
  <c r="I517" i="50"/>
  <c r="I518"/>
  <c r="I519"/>
  <c r="I520"/>
  <c r="I521"/>
  <c r="I522"/>
  <c r="I523"/>
  <c r="I524"/>
  <c r="I525"/>
  <c r="I516"/>
  <c r="I506"/>
  <c r="I507"/>
  <c r="I508"/>
  <c r="I509"/>
  <c r="I510"/>
  <c r="I511"/>
  <c r="I512"/>
  <c r="I513"/>
  <c r="I514"/>
  <c r="I505"/>
  <c r="I502"/>
  <c r="I499"/>
  <c r="I500"/>
  <c r="I498"/>
  <c r="I516" i="13"/>
  <c r="I517"/>
  <c r="I518"/>
  <c r="I519"/>
  <c r="I492" i="50"/>
  <c r="I493"/>
  <c r="I494"/>
  <c r="I495"/>
  <c r="I515" i="13"/>
  <c r="I491" i="50"/>
  <c r="I510" i="13"/>
  <c r="I508" s="1"/>
  <c r="I511"/>
  <c r="I512"/>
  <c r="I513"/>
  <c r="I486" i="50"/>
  <c r="I487"/>
  <c r="I488"/>
  <c r="I489"/>
  <c r="I509" i="13"/>
  <c r="I485" i="50"/>
  <c r="I476"/>
  <c r="I477"/>
  <c r="I478"/>
  <c r="I479"/>
  <c r="I480"/>
  <c r="I481"/>
  <c r="I482"/>
  <c r="I475"/>
  <c r="I472"/>
  <c r="I490" i="11"/>
  <c r="I490" i="12"/>
  <c r="I490" i="13"/>
  <c r="I490" i="14"/>
  <c r="I490" i="15"/>
  <c r="I490" i="16"/>
  <c r="I490" i="1"/>
  <c r="I490" i="2"/>
  <c r="I490" i="3"/>
  <c r="I490" i="4"/>
  <c r="I490" i="5"/>
  <c r="I490" i="6"/>
  <c r="I490" i="7"/>
  <c r="I490" i="8"/>
  <c r="I490" i="17"/>
  <c r="I490" i="18"/>
  <c r="I490" i="19"/>
  <c r="I490" i="20"/>
  <c r="I490" i="21"/>
  <c r="I490" i="22"/>
  <c r="I490" i="23"/>
  <c r="I490" i="24"/>
  <c r="I490" i="26"/>
  <c r="I490" i="27"/>
  <c r="I490" i="28"/>
  <c r="I490" i="29"/>
  <c r="I490" i="30"/>
  <c r="I490" i="31"/>
  <c r="I490" i="32"/>
  <c r="I490" i="33"/>
  <c r="I490" i="34"/>
  <c r="I490" i="35"/>
  <c r="I490" i="37"/>
  <c r="I490" i="36"/>
  <c r="I490" i="38"/>
  <c r="I490" i="40"/>
  <c r="I490" i="41"/>
  <c r="I490" i="42"/>
  <c r="I490" i="43"/>
  <c r="I490" i="44"/>
  <c r="I490" i="46"/>
  <c r="I490" i="47"/>
  <c r="I460" i="50"/>
  <c r="I461"/>
  <c r="I462"/>
  <c r="I463"/>
  <c r="I464"/>
  <c r="I465"/>
  <c r="I466"/>
  <c r="I467"/>
  <c r="I468"/>
  <c r="I469"/>
  <c r="I490" i="9"/>
  <c r="I459" i="50"/>
  <c r="I448"/>
  <c r="I449"/>
  <c r="I450"/>
  <c r="I451"/>
  <c r="I452"/>
  <c r="I453"/>
  <c r="I454"/>
  <c r="I455"/>
  <c r="I456"/>
  <c r="I457"/>
  <c r="I447"/>
  <c r="I435"/>
  <c r="I436"/>
  <c r="I437"/>
  <c r="I438"/>
  <c r="I439"/>
  <c r="I440"/>
  <c r="I441"/>
  <c r="I442"/>
  <c r="I443"/>
  <c r="I444"/>
  <c r="I434"/>
  <c r="I423"/>
  <c r="I424"/>
  <c r="I425"/>
  <c r="I426"/>
  <c r="I427"/>
  <c r="I428"/>
  <c r="I429"/>
  <c r="I430"/>
  <c r="I431"/>
  <c r="I432"/>
  <c r="I422"/>
  <c r="I415" i="11"/>
  <c r="I415" i="12"/>
  <c r="I415" i="13"/>
  <c r="I415" i="14"/>
  <c r="I415" i="15"/>
  <c r="I415" i="16"/>
  <c r="I415" i="1"/>
  <c r="I415" i="2"/>
  <c r="I415" i="3"/>
  <c r="I415" i="4"/>
  <c r="I415" i="5"/>
  <c r="I415" i="6"/>
  <c r="I415" i="7"/>
  <c r="I415" i="8"/>
  <c r="I415" i="17"/>
  <c r="I415" i="18"/>
  <c r="I415" i="19"/>
  <c r="I415" i="20"/>
  <c r="I415" i="21"/>
  <c r="I415" i="22"/>
  <c r="I415" i="23"/>
  <c r="I415" i="24"/>
  <c r="I415" i="26"/>
  <c r="I415" i="27"/>
  <c r="I415" i="28"/>
  <c r="I415" i="29"/>
  <c r="I415" i="30"/>
  <c r="I415" i="31"/>
  <c r="I415" i="32"/>
  <c r="I415" i="33"/>
  <c r="I415" i="35"/>
  <c r="I417"/>
  <c r="I418"/>
  <c r="I415" i="37"/>
  <c r="I415" i="36"/>
  <c r="I415" i="38"/>
  <c r="I415" i="40"/>
  <c r="I415" i="41"/>
  <c r="I415" i="42"/>
  <c r="I415" i="43"/>
  <c r="I415" i="44"/>
  <c r="I415" i="46"/>
  <c r="I415" i="47"/>
  <c r="I407" i="50"/>
  <c r="I408"/>
  <c r="I409"/>
  <c r="I410"/>
  <c r="I411"/>
  <c r="I412"/>
  <c r="I415"/>
  <c r="I417"/>
  <c r="I418"/>
  <c r="I419"/>
  <c r="I415" i="9"/>
  <c r="I406" i="50"/>
  <c r="I385"/>
  <c r="I386"/>
  <c r="I387"/>
  <c r="I388"/>
  <c r="I389"/>
  <c r="I390"/>
  <c r="I391"/>
  <c r="I392"/>
  <c r="I393"/>
  <c r="I394"/>
  <c r="I384"/>
  <c r="I369"/>
  <c r="I370"/>
  <c r="I371"/>
  <c r="I372"/>
  <c r="I373"/>
  <c r="I374"/>
  <c r="I377"/>
  <c r="I379"/>
  <c r="I380"/>
  <c r="I381"/>
  <c r="I368"/>
  <c r="I352"/>
  <c r="I353"/>
  <c r="I354"/>
  <c r="I355"/>
  <c r="I356"/>
  <c r="I357"/>
  <c r="I362"/>
  <c r="I364"/>
  <c r="I365"/>
  <c r="I366"/>
  <c r="I351"/>
  <c r="I345"/>
  <c r="I346"/>
  <c r="I347"/>
  <c r="I348"/>
  <c r="I344"/>
  <c r="I339"/>
  <c r="I340"/>
  <c r="I341"/>
  <c r="I342"/>
  <c r="I338"/>
  <c r="I335"/>
  <c r="I336"/>
  <c r="I334"/>
  <c r="I330"/>
  <c r="I331"/>
  <c r="I332"/>
  <c r="I329"/>
  <c r="I325"/>
  <c r="I326"/>
  <c r="I327"/>
  <c r="I324"/>
  <c r="I320"/>
  <c r="I321"/>
  <c r="I322"/>
  <c r="I319"/>
  <c r="I310"/>
  <c r="I309"/>
  <c r="I298"/>
  <c r="I287"/>
  <c r="I288"/>
  <c r="I289"/>
  <c r="I290"/>
  <c r="I291"/>
  <c r="I292"/>
  <c r="I286"/>
  <c r="I279"/>
  <c r="I280"/>
  <c r="I281"/>
  <c r="I282"/>
  <c r="I283"/>
  <c r="I284"/>
  <c r="I278"/>
  <c r="I273" i="11"/>
  <c r="I273" i="12"/>
  <c r="I273" i="13"/>
  <c r="I273" i="14"/>
  <c r="I273" i="15"/>
  <c r="I273" i="16"/>
  <c r="I273" i="1"/>
  <c r="I273" i="2"/>
  <c r="I273" i="3"/>
  <c r="I273" i="4"/>
  <c r="I273" i="5"/>
  <c r="I273" i="6"/>
  <c r="I273" i="7"/>
  <c r="I273" i="8"/>
  <c r="I273" i="17"/>
  <c r="I273" i="18"/>
  <c r="I273" i="19"/>
  <c r="I273" i="20"/>
  <c r="I273" i="21"/>
  <c r="I273" i="22"/>
  <c r="I273" i="23"/>
  <c r="I273" i="24"/>
  <c r="I273" i="26"/>
  <c r="I273" i="27"/>
  <c r="I273" i="28"/>
  <c r="I273" i="29"/>
  <c r="I273" i="30"/>
  <c r="I273" i="31"/>
  <c r="I273" i="32"/>
  <c r="I273" i="33"/>
  <c r="I273" i="34"/>
  <c r="I273" i="35"/>
  <c r="I273" i="37"/>
  <c r="I273" i="36"/>
  <c r="I273" i="38"/>
  <c r="I273" i="40"/>
  <c r="I273" i="41"/>
  <c r="I273" i="42"/>
  <c r="I273" i="43"/>
  <c r="I273" i="44"/>
  <c r="I273" i="46"/>
  <c r="I273" i="47"/>
  <c r="I271" i="50"/>
  <c r="I272"/>
  <c r="I273"/>
  <c r="I274"/>
  <c r="I275"/>
  <c r="I276"/>
  <c r="I273" i="9"/>
  <c r="I270" i="50"/>
  <c r="I268"/>
  <c r="I263"/>
  <c r="I264"/>
  <c r="I265"/>
  <c r="I266"/>
  <c r="I267"/>
  <c r="I262" i="26"/>
  <c r="I262" i="50"/>
  <c r="F262" i="9"/>
  <c r="I262" s="1"/>
  <c r="F262" i="47"/>
  <c r="I262" s="1"/>
  <c r="F262" i="46"/>
  <c r="I262" s="1"/>
  <c r="F262" i="44"/>
  <c r="I262" s="1"/>
  <c r="F262" i="43"/>
  <c r="I262" s="1"/>
  <c r="F262" i="42"/>
  <c r="I262" s="1"/>
  <c r="F262" i="41"/>
  <c r="I262" s="1"/>
  <c r="F262" i="40"/>
  <c r="I262" s="1"/>
  <c r="F262" i="39"/>
  <c r="I262" s="1"/>
  <c r="F262" i="38"/>
  <c r="I262" s="1"/>
  <c r="F262" i="36"/>
  <c r="I262" s="1"/>
  <c r="F262" i="37"/>
  <c r="I262" s="1"/>
  <c r="F262" i="35"/>
  <c r="I262" s="1"/>
  <c r="F262" i="34"/>
  <c r="I262" s="1"/>
  <c r="F262" i="33"/>
  <c r="I262" s="1"/>
  <c r="F262" i="32"/>
  <c r="I262" s="1"/>
  <c r="F262" i="31"/>
  <c r="I262" s="1"/>
  <c r="F262" i="30"/>
  <c r="I262" s="1"/>
  <c r="F262" i="29"/>
  <c r="I262" s="1"/>
  <c r="F262" i="28"/>
  <c r="I262" s="1"/>
  <c r="F262" i="27"/>
  <c r="I262" s="1"/>
  <c r="F262" i="26"/>
  <c r="F262" i="24"/>
  <c r="I262" s="1"/>
  <c r="F262" i="23"/>
  <c r="I262" s="1"/>
  <c r="F262" i="22"/>
  <c r="I262" s="1"/>
  <c r="F262" i="21"/>
  <c r="I262" s="1"/>
  <c r="F262" i="20"/>
  <c r="I262" s="1"/>
  <c r="F262" i="19"/>
  <c r="I262" s="1"/>
  <c r="F262" i="18"/>
  <c r="I262" s="1"/>
  <c r="F262" i="17"/>
  <c r="I262" s="1"/>
  <c r="F262" i="8"/>
  <c r="I262" s="1"/>
  <c r="F262" i="7"/>
  <c r="I262" s="1"/>
  <c r="F262" i="6"/>
  <c r="I262" s="1"/>
  <c r="F262" i="5"/>
  <c r="I262" s="1"/>
  <c r="F262" i="4"/>
  <c r="I262" s="1"/>
  <c r="F262" i="3"/>
  <c r="I262" s="1"/>
  <c r="F262" i="2"/>
  <c r="I262" s="1"/>
  <c r="F262" i="1"/>
  <c r="I262" s="1"/>
  <c r="F262" i="16"/>
  <c r="I262" s="1"/>
  <c r="F262" i="15"/>
  <c r="I262" s="1"/>
  <c r="F262" i="14"/>
  <c r="I262" s="1"/>
  <c r="F262" i="13"/>
  <c r="I262" s="1"/>
  <c r="F262" i="12"/>
  <c r="I262" s="1"/>
  <c r="F262" i="11"/>
  <c r="I262" s="1"/>
  <c r="I255" i="50"/>
  <c r="I256"/>
  <c r="I257"/>
  <c r="I258"/>
  <c r="I259"/>
  <c r="I260"/>
  <c r="I254"/>
  <c r="I245"/>
  <c r="I246"/>
  <c r="I247"/>
  <c r="I248"/>
  <c r="I244"/>
  <c r="I235"/>
  <c r="I236"/>
  <c r="I237"/>
  <c r="I238"/>
  <c r="I239"/>
  <c r="I240"/>
  <c r="I241"/>
  <c r="I234"/>
  <c r="I232"/>
  <c r="I222"/>
  <c r="I223"/>
  <c r="I224"/>
  <c r="I225"/>
  <c r="I226"/>
  <c r="I227"/>
  <c r="I228"/>
  <c r="I229"/>
  <c r="I230"/>
  <c r="I231"/>
  <c r="I221"/>
  <c r="I208"/>
  <c r="I209"/>
  <c r="I210"/>
  <c r="I211"/>
  <c r="I212"/>
  <c r="I213"/>
  <c r="I214"/>
  <c r="I215"/>
  <c r="I216"/>
  <c r="I217"/>
  <c r="I218"/>
  <c r="I219"/>
  <c r="I207"/>
  <c r="I205"/>
  <c r="I193"/>
  <c r="I194"/>
  <c r="I195"/>
  <c r="I196"/>
  <c r="I197"/>
  <c r="I198"/>
  <c r="I199"/>
  <c r="I200"/>
  <c r="I201"/>
  <c r="I202"/>
  <c r="I203"/>
  <c r="I192"/>
  <c r="I179"/>
  <c r="I180"/>
  <c r="I181"/>
  <c r="I182"/>
  <c r="I183"/>
  <c r="I184"/>
  <c r="I185"/>
  <c r="I186"/>
  <c r="I187"/>
  <c r="I188"/>
  <c r="I189"/>
  <c r="I190"/>
  <c r="I178"/>
  <c r="I169"/>
  <c r="I170"/>
  <c r="I171"/>
  <c r="I172"/>
  <c r="I173"/>
  <c r="I174"/>
  <c r="I175"/>
  <c r="I176"/>
  <c r="I168"/>
  <c r="I154"/>
  <c r="I155"/>
  <c r="I156"/>
  <c r="I157"/>
  <c r="I158"/>
  <c r="I159"/>
  <c r="I160"/>
  <c r="I161"/>
  <c r="I162"/>
  <c r="I163"/>
  <c r="I164"/>
  <c r="I165"/>
  <c r="I166"/>
  <c r="I153"/>
  <c r="I150"/>
  <c r="I151"/>
  <c r="I149"/>
  <c r="I142"/>
  <c r="I143"/>
  <c r="I144"/>
  <c r="I145"/>
  <c r="I146"/>
  <c r="I147"/>
  <c r="I141"/>
  <c r="I135"/>
  <c r="I136"/>
  <c r="I137"/>
  <c r="I138"/>
  <c r="I134"/>
  <c r="I129"/>
  <c r="I130"/>
  <c r="I131"/>
  <c r="I132"/>
  <c r="I128"/>
  <c r="I123"/>
  <c r="I124"/>
  <c r="I125"/>
  <c r="I126"/>
  <c r="I122"/>
  <c r="I117"/>
  <c r="I118"/>
  <c r="I119"/>
  <c r="I120"/>
  <c r="I116"/>
  <c r="I113" i="11"/>
  <c r="I113" i="12"/>
  <c r="I113" i="13"/>
  <c r="I113" i="14"/>
  <c r="I113" i="15"/>
  <c r="I113" i="16"/>
  <c r="I113" i="1"/>
  <c r="I113" i="2"/>
  <c r="I113" i="3"/>
  <c r="I113" i="4"/>
  <c r="I113" i="5"/>
  <c r="I113" i="6"/>
  <c r="I113" i="7"/>
  <c r="I113" i="8"/>
  <c r="I113" i="17"/>
  <c r="I113" i="18"/>
  <c r="I113" i="19"/>
  <c r="I113" i="20"/>
  <c r="I113" i="21"/>
  <c r="I113" i="22"/>
  <c r="I113" i="24"/>
  <c r="I113" i="26"/>
  <c r="I113" i="27"/>
  <c r="I113" i="28"/>
  <c r="I113" i="29"/>
  <c r="I113" i="30"/>
  <c r="I113" i="31"/>
  <c r="I113" i="32"/>
  <c r="I113" i="33"/>
  <c r="I113" i="34"/>
  <c r="I113" i="35"/>
  <c r="I113" i="37"/>
  <c r="I113" i="36"/>
  <c r="I113" i="38"/>
  <c r="I113" i="40"/>
  <c r="I113" i="41"/>
  <c r="I113" i="42"/>
  <c r="I113" i="43"/>
  <c r="I113" i="44"/>
  <c r="I113" i="46"/>
  <c r="I113" i="47"/>
  <c r="I104" i="50"/>
  <c r="I105"/>
  <c r="I106"/>
  <c r="I107"/>
  <c r="I108"/>
  <c r="I109"/>
  <c r="I110"/>
  <c r="I111"/>
  <c r="I112"/>
  <c r="I113"/>
  <c r="I113" i="9"/>
  <c r="I103" i="50"/>
  <c r="I92"/>
  <c r="I93"/>
  <c r="I94"/>
  <c r="I95"/>
  <c r="I96"/>
  <c r="I97"/>
  <c r="I98"/>
  <c r="I99"/>
  <c r="I100"/>
  <c r="I101"/>
  <c r="I91"/>
  <c r="I79"/>
  <c r="I80"/>
  <c r="I81"/>
  <c r="I82"/>
  <c r="I83"/>
  <c r="I84"/>
  <c r="I85"/>
  <c r="I86"/>
  <c r="I87"/>
  <c r="I88"/>
  <c r="I78"/>
  <c r="I66"/>
  <c r="I67"/>
  <c r="I68"/>
  <c r="I69"/>
  <c r="I70"/>
  <c r="I71"/>
  <c r="I72"/>
  <c r="I73"/>
  <c r="I74"/>
  <c r="I75"/>
  <c r="I76"/>
  <c r="I65"/>
  <c r="I59"/>
  <c r="I60"/>
  <c r="I61"/>
  <c r="I62"/>
  <c r="I63"/>
  <c r="I58"/>
  <c r="I46"/>
  <c r="I47"/>
  <c r="I48"/>
  <c r="I49"/>
  <c r="I50"/>
  <c r="I51"/>
  <c r="I52"/>
  <c r="I53"/>
  <c r="I54"/>
  <c r="I55"/>
  <c r="I56"/>
  <c r="I45"/>
  <c r="I35"/>
  <c r="I34"/>
  <c r="I32"/>
  <c r="I31"/>
  <c r="I29"/>
  <c r="I28"/>
  <c r="I27"/>
  <c r="I25"/>
  <c r="I24"/>
  <c r="I23"/>
  <c r="I21"/>
  <c r="I20"/>
  <c r="I16" i="11"/>
  <c r="I16" i="12"/>
  <c r="I16" i="13"/>
  <c r="I16" i="14"/>
  <c r="I16" i="15"/>
  <c r="I16" i="16"/>
  <c r="I16" i="1"/>
  <c r="I16" i="2"/>
  <c r="I16" i="3"/>
  <c r="I16" i="4"/>
  <c r="I16" i="5"/>
  <c r="I16" i="6"/>
  <c r="I16" i="7"/>
  <c r="I16" i="8"/>
  <c r="I16" i="17"/>
  <c r="I16" i="18"/>
  <c r="I16" i="19"/>
  <c r="I16" i="20"/>
  <c r="I16" i="21"/>
  <c r="I16" i="22"/>
  <c r="I16" i="23"/>
  <c r="I16" i="24"/>
  <c r="I16" i="26"/>
  <c r="I16" i="27"/>
  <c r="I16" i="28"/>
  <c r="I16" i="29"/>
  <c r="I16" i="30"/>
  <c r="I16" i="31"/>
  <c r="I16" i="32"/>
  <c r="I16" i="33"/>
  <c r="I16" i="34"/>
  <c r="I16" i="35"/>
  <c r="I16" i="37"/>
  <c r="I16" i="36"/>
  <c r="I16" i="38"/>
  <c r="I16" i="40"/>
  <c r="I16" i="41"/>
  <c r="I16" i="42"/>
  <c r="I16" i="43"/>
  <c r="I16" i="44"/>
  <c r="I16" i="46"/>
  <c r="I16" i="47"/>
  <c r="I12" i="50"/>
  <c r="I13"/>
  <c r="I14"/>
  <c r="I15"/>
  <c r="I16"/>
  <c r="I17"/>
  <c r="I16" i="9"/>
  <c r="I11" i="50"/>
  <c r="G482" i="9"/>
  <c r="G482" i="11"/>
  <c r="G482" i="12"/>
  <c r="G482" i="14"/>
  <c r="G482" i="15"/>
  <c r="G482" i="16"/>
  <c r="G482" i="1"/>
  <c r="G482" i="2"/>
  <c r="G482" i="3"/>
  <c r="G482" i="4"/>
  <c r="G482" i="5"/>
  <c r="G482" i="6"/>
  <c r="G482" i="7"/>
  <c r="G482" i="8"/>
  <c r="G482" i="17"/>
  <c r="G482" i="18"/>
  <c r="G482" i="19"/>
  <c r="G482" i="20"/>
  <c r="G482" i="21"/>
  <c r="G482" i="22"/>
  <c r="G482" i="23"/>
  <c r="G482" i="24"/>
  <c r="G482" i="26"/>
  <c r="G482" i="27"/>
  <c r="G482" i="28"/>
  <c r="G482" i="29"/>
  <c r="G482" i="30"/>
  <c r="G482" i="31"/>
  <c r="G482" i="32"/>
  <c r="G482" i="33"/>
  <c r="G482" i="34"/>
  <c r="G482" i="35"/>
  <c r="G482" i="37"/>
  <c r="G482" i="36"/>
  <c r="G482" i="38"/>
  <c r="G482" i="40"/>
  <c r="G482" i="41"/>
  <c r="G482" i="42"/>
  <c r="G482" i="43"/>
  <c r="G482" i="44"/>
  <c r="G482" i="46"/>
  <c r="G884" i="48"/>
  <c r="G853"/>
  <c r="G849"/>
  <c r="G819"/>
  <c r="G800"/>
  <c r="G765"/>
  <c r="G754"/>
  <c r="G680"/>
  <c r="G668"/>
  <c r="G657"/>
  <c r="G656" s="1"/>
  <c r="G646"/>
  <c r="G637"/>
  <c r="G617"/>
  <c r="G606"/>
  <c r="G596"/>
  <c r="G595" s="1"/>
  <c r="G593"/>
  <c r="G591"/>
  <c r="G589"/>
  <c r="G587"/>
  <c r="G585"/>
  <c r="G574"/>
  <c r="G563"/>
  <c r="G538"/>
  <c r="N537" i="49"/>
  <c r="G534" i="48"/>
  <c r="G514"/>
  <c r="N513" i="49"/>
  <c r="G508" i="48"/>
  <c r="N505" i="49"/>
  <c r="N504"/>
  <c r="N503"/>
  <c r="N502"/>
  <c r="N501"/>
  <c r="N500"/>
  <c r="N493"/>
  <c r="N492"/>
  <c r="N491"/>
  <c r="N490"/>
  <c r="N489"/>
  <c r="N488"/>
  <c r="N487"/>
  <c r="N486"/>
  <c r="N485"/>
  <c r="N484"/>
  <c r="N468"/>
  <c r="N467"/>
  <c r="N466"/>
  <c r="N465"/>
  <c r="N464"/>
  <c r="N463"/>
  <c r="N462"/>
  <c r="N461"/>
  <c r="N460"/>
  <c r="N456"/>
  <c r="N455"/>
  <c r="N454"/>
  <c r="N453"/>
  <c r="N452"/>
  <c r="N451"/>
  <c r="N450"/>
  <c r="N449"/>
  <c r="N448"/>
  <c r="N447"/>
  <c r="N432"/>
  <c r="N431"/>
  <c r="N430"/>
  <c r="N429"/>
  <c r="N428"/>
  <c r="N427"/>
  <c r="N426"/>
  <c r="N425"/>
  <c r="N423"/>
  <c r="N419"/>
  <c r="N418"/>
  <c r="N417"/>
  <c r="N415"/>
  <c r="N411"/>
  <c r="N410"/>
  <c r="N409"/>
  <c r="N408"/>
  <c r="N407"/>
  <c r="G394"/>
  <c r="N394" s="1"/>
  <c r="G393"/>
  <c r="N393" s="1"/>
  <c r="G392"/>
  <c r="N392" s="1"/>
  <c r="G391"/>
  <c r="N391" s="1"/>
  <c r="G390"/>
  <c r="N390" s="1"/>
  <c r="G389"/>
  <c r="N389" s="1"/>
  <c r="G388"/>
  <c r="N388" s="1"/>
  <c r="G387"/>
  <c r="N387" s="1"/>
  <c r="G386"/>
  <c r="N386" s="1"/>
  <c r="G385"/>
  <c r="N385" s="1"/>
  <c r="G373"/>
  <c r="N373" s="1"/>
  <c r="G372"/>
  <c r="N372" s="1"/>
  <c r="G371"/>
  <c r="N371" s="1"/>
  <c r="G370"/>
  <c r="N370" s="1"/>
  <c r="G369"/>
  <c r="N369" s="1"/>
  <c r="G368"/>
  <c r="G356"/>
  <c r="N356" s="1"/>
  <c r="G355"/>
  <c r="N355" s="1"/>
  <c r="G354"/>
  <c r="N354" s="1"/>
  <c r="G353"/>
  <c r="N353" s="1"/>
  <c r="G352"/>
  <c r="N352" s="1"/>
  <c r="G351"/>
  <c r="G348"/>
  <c r="N348" s="1"/>
  <c r="G347"/>
  <c r="N347" s="1"/>
  <c r="G346"/>
  <c r="N346" s="1"/>
  <c r="G345"/>
  <c r="N345" s="1"/>
  <c r="G342"/>
  <c r="N342" s="1"/>
  <c r="G341"/>
  <c r="N341" s="1"/>
  <c r="G340"/>
  <c r="N340" s="1"/>
  <c r="G339"/>
  <c r="N339" s="1"/>
  <c r="G336"/>
  <c r="N336" s="1"/>
  <c r="G335"/>
  <c r="N335" s="1"/>
  <c r="G332"/>
  <c r="N332" s="1"/>
  <c r="G331"/>
  <c r="N331" s="1"/>
  <c r="G330"/>
  <c r="N330" s="1"/>
  <c r="G327"/>
  <c r="N327" s="1"/>
  <c r="G326"/>
  <c r="N326" s="1"/>
  <c r="G325"/>
  <c r="N325" s="1"/>
  <c r="G322"/>
  <c r="N322" s="1"/>
  <c r="G321"/>
  <c r="N321" s="1"/>
  <c r="G320"/>
  <c r="N320" s="1"/>
  <c r="G310" i="48"/>
  <c r="G310" i="49" s="1"/>
  <c r="N310" s="1"/>
  <c r="G309" i="48"/>
  <c r="G292"/>
  <c r="G292" i="49" s="1"/>
  <c r="N292" s="1"/>
  <c r="G291" i="48"/>
  <c r="G291" i="49" s="1"/>
  <c r="N291" s="1"/>
  <c r="G290" i="48"/>
  <c r="G290" i="49" s="1"/>
  <c r="N290" s="1"/>
  <c r="G289" i="48"/>
  <c r="G289" i="49" s="1"/>
  <c r="N289" s="1"/>
  <c r="G288" i="48"/>
  <c r="G288" i="49" s="1"/>
  <c r="N288" s="1"/>
  <c r="G287" i="48"/>
  <c r="G287" i="49" s="1"/>
  <c r="N287" s="1"/>
  <c r="G286" i="48"/>
  <c r="G284"/>
  <c r="G284" i="49" s="1"/>
  <c r="N284" s="1"/>
  <c r="G283" i="48"/>
  <c r="G283" i="49" s="1"/>
  <c r="N283" s="1"/>
  <c r="G282" i="48"/>
  <c r="G282" i="49" s="1"/>
  <c r="N282" s="1"/>
  <c r="G281" i="48"/>
  <c r="G281" i="49" s="1"/>
  <c r="N281" s="1"/>
  <c r="G280" i="48"/>
  <c r="G280" i="49" s="1"/>
  <c r="N280" s="1"/>
  <c r="G279" i="48"/>
  <c r="G279" i="49" s="1"/>
  <c r="N279" s="1"/>
  <c r="G278" i="48"/>
  <c r="G276"/>
  <c r="G276" i="49" s="1"/>
  <c r="N276" s="1"/>
  <c r="G275" i="48"/>
  <c r="G275" i="49" s="1"/>
  <c r="N275" s="1"/>
  <c r="G274" i="48"/>
  <c r="G274" i="49" s="1"/>
  <c r="N274" s="1"/>
  <c r="G273" i="48"/>
  <c r="G273" i="49" s="1"/>
  <c r="N273" s="1"/>
  <c r="G272" i="48"/>
  <c r="G272" i="49" s="1"/>
  <c r="N272" s="1"/>
  <c r="G271" i="48"/>
  <c r="G271" i="49" s="1"/>
  <c r="N271" s="1"/>
  <c r="G270" i="48"/>
  <c r="G268"/>
  <c r="G268" i="49" s="1"/>
  <c r="N268" s="1"/>
  <c r="G267" i="48"/>
  <c r="G267" i="49" s="1"/>
  <c r="N267" s="1"/>
  <c r="G266" i="48"/>
  <c r="G266" i="49" s="1"/>
  <c r="N266" s="1"/>
  <c r="G265" i="48"/>
  <c r="G265" i="49" s="1"/>
  <c r="N265" s="1"/>
  <c r="G264" i="48"/>
  <c r="G264" i="49" s="1"/>
  <c r="N264" s="1"/>
  <c r="G263" i="48"/>
  <c r="G263" i="49" s="1"/>
  <c r="N263" s="1"/>
  <c r="G262" i="48"/>
  <c r="G261" s="1"/>
  <c r="G260"/>
  <c r="G260" i="49" s="1"/>
  <c r="N260" s="1"/>
  <c r="G259" i="48"/>
  <c r="G259" i="49" s="1"/>
  <c r="N259" s="1"/>
  <c r="G258" i="48"/>
  <c r="G258" i="49" s="1"/>
  <c r="N258" s="1"/>
  <c r="G257" i="48"/>
  <c r="G257" i="49" s="1"/>
  <c r="N257" s="1"/>
  <c r="G256" i="48"/>
  <c r="G256" i="49" s="1"/>
  <c r="N256" s="1"/>
  <c r="G255" i="48"/>
  <c r="G255" i="49" s="1"/>
  <c r="N255" s="1"/>
  <c r="G254" i="48"/>
  <c r="G248"/>
  <c r="G248" i="49" s="1"/>
  <c r="N248" s="1"/>
  <c r="G247" i="48"/>
  <c r="G247" i="49" s="1"/>
  <c r="N247" s="1"/>
  <c r="G246" i="48"/>
  <c r="G246" i="49" s="1"/>
  <c r="N246" s="1"/>
  <c r="G245" i="48"/>
  <c r="G245" i="49" s="1"/>
  <c r="N245" s="1"/>
  <c r="G244" i="48"/>
  <c r="G241"/>
  <c r="G241" i="49" s="1"/>
  <c r="N241" s="1"/>
  <c r="G240" i="48"/>
  <c r="G240" i="49" s="1"/>
  <c r="N240" s="1"/>
  <c r="G239" i="48"/>
  <c r="G239" i="49" s="1"/>
  <c r="N239" s="1"/>
  <c r="G238" i="48"/>
  <c r="G238" i="49" s="1"/>
  <c r="N238" s="1"/>
  <c r="G237" i="48"/>
  <c r="G237" i="49" s="1"/>
  <c r="N237" s="1"/>
  <c r="G236" i="48"/>
  <c r="G236" i="49" s="1"/>
  <c r="N236" s="1"/>
  <c r="G235" i="48"/>
  <c r="G235" i="49" s="1"/>
  <c r="N235" s="1"/>
  <c r="G234" i="48"/>
  <c r="G232"/>
  <c r="G232" i="49" s="1"/>
  <c r="N232" s="1"/>
  <c r="G231" i="48"/>
  <c r="G231" i="49" s="1"/>
  <c r="N231" s="1"/>
  <c r="G230" i="48"/>
  <c r="G230" i="49" s="1"/>
  <c r="N230" s="1"/>
  <c r="G229" i="48"/>
  <c r="G229" i="49" s="1"/>
  <c r="N229" s="1"/>
  <c r="G228" i="48"/>
  <c r="G228" i="49" s="1"/>
  <c r="N228" s="1"/>
  <c r="G227" i="48"/>
  <c r="G227" i="49" s="1"/>
  <c r="N227" s="1"/>
  <c r="G226" i="48"/>
  <c r="G226" i="49" s="1"/>
  <c r="N226" s="1"/>
  <c r="G225" i="48"/>
  <c r="G225" i="49" s="1"/>
  <c r="N225" s="1"/>
  <c r="G224" i="48"/>
  <c r="G224" i="49" s="1"/>
  <c r="N224" s="1"/>
  <c r="G223" i="48"/>
  <c r="G223" i="49" s="1"/>
  <c r="N223" s="1"/>
  <c r="G222" i="48"/>
  <c r="G222" i="49" s="1"/>
  <c r="N222" s="1"/>
  <c r="G221" i="48"/>
  <c r="G219"/>
  <c r="G219" i="49" s="1"/>
  <c r="N219" s="1"/>
  <c r="G218" i="48"/>
  <c r="G218" i="49" s="1"/>
  <c r="N218" s="1"/>
  <c r="G217" i="48"/>
  <c r="G217" i="49" s="1"/>
  <c r="N217" s="1"/>
  <c r="G216" i="48"/>
  <c r="G216" i="49" s="1"/>
  <c r="N216" s="1"/>
  <c r="G215" i="48"/>
  <c r="G215" i="49" s="1"/>
  <c r="N215" s="1"/>
  <c r="G214" i="48"/>
  <c r="G214" i="49" s="1"/>
  <c r="N214" s="1"/>
  <c r="G213" i="48"/>
  <c r="G213" i="49" s="1"/>
  <c r="N213" s="1"/>
  <c r="G212" i="48"/>
  <c r="G212" i="49" s="1"/>
  <c r="N212" s="1"/>
  <c r="G211" i="48"/>
  <c r="G211" i="49" s="1"/>
  <c r="N211" s="1"/>
  <c r="G210" i="48"/>
  <c r="G210" i="49" s="1"/>
  <c r="N210" s="1"/>
  <c r="G209" i="48"/>
  <c r="G209" i="49" s="1"/>
  <c r="N209" s="1"/>
  <c r="G208" i="48"/>
  <c r="G208" i="49" s="1"/>
  <c r="N208" s="1"/>
  <c r="G207" i="48"/>
  <c r="G205"/>
  <c r="G204" s="1"/>
  <c r="G916" s="1"/>
  <c r="G203"/>
  <c r="G203" i="49" s="1"/>
  <c r="N203" s="1"/>
  <c r="G202" i="48"/>
  <c r="G202" i="49" s="1"/>
  <c r="N202" s="1"/>
  <c r="G201" i="48"/>
  <c r="G201" i="49" s="1"/>
  <c r="N201" s="1"/>
  <c r="G200" i="48"/>
  <c r="G200" i="49" s="1"/>
  <c r="N200" s="1"/>
  <c r="G199" i="48"/>
  <c r="G199" i="49" s="1"/>
  <c r="N199" s="1"/>
  <c r="G198" i="48"/>
  <c r="G198" i="49" s="1"/>
  <c r="N198" s="1"/>
  <c r="G197" i="48"/>
  <c r="G197" i="49" s="1"/>
  <c r="N197" s="1"/>
  <c r="G196" i="48"/>
  <c r="G196" i="49" s="1"/>
  <c r="N196" s="1"/>
  <c r="G195" i="48"/>
  <c r="G195" i="49" s="1"/>
  <c r="N195" s="1"/>
  <c r="G194" i="48"/>
  <c r="G194" i="49" s="1"/>
  <c r="N194" s="1"/>
  <c r="G193" i="48"/>
  <c r="G193" i="49" s="1"/>
  <c r="N193" s="1"/>
  <c r="G192" i="48"/>
  <c r="G190"/>
  <c r="G190" i="49" s="1"/>
  <c r="N190" s="1"/>
  <c r="G189" i="48"/>
  <c r="G189" i="49" s="1"/>
  <c r="N189" s="1"/>
  <c r="G188" i="48"/>
  <c r="G188" i="49" s="1"/>
  <c r="N188" s="1"/>
  <c r="G187" i="48"/>
  <c r="G187" i="49" s="1"/>
  <c r="N187" s="1"/>
  <c r="G186" i="48"/>
  <c r="G186" i="49" s="1"/>
  <c r="N186" s="1"/>
  <c r="G185" i="48"/>
  <c r="G185" i="49" s="1"/>
  <c r="N185" s="1"/>
  <c r="G184" i="48"/>
  <c r="G184" i="49" s="1"/>
  <c r="N184" s="1"/>
  <c r="G183" i="48"/>
  <c r="G183" i="49" s="1"/>
  <c r="N183" s="1"/>
  <c r="G182" i="48"/>
  <c r="G182" i="49" s="1"/>
  <c r="N182" s="1"/>
  <c r="G181" i="48"/>
  <c r="G181" i="49" s="1"/>
  <c r="N181" s="1"/>
  <c r="G180" i="48"/>
  <c r="G180" i="49" s="1"/>
  <c r="N180" s="1"/>
  <c r="G179" i="48"/>
  <c r="G179" i="49" s="1"/>
  <c r="N179" s="1"/>
  <c r="G178" i="48"/>
  <c r="G176"/>
  <c r="G176" i="49" s="1"/>
  <c r="N176" s="1"/>
  <c r="G175" i="48"/>
  <c r="G175" i="49" s="1"/>
  <c r="N175" s="1"/>
  <c r="G174" i="48"/>
  <c r="G174" i="49" s="1"/>
  <c r="N174" s="1"/>
  <c r="G173" i="48"/>
  <c r="G173" i="49" s="1"/>
  <c r="N173" s="1"/>
  <c r="G172" i="48"/>
  <c r="G172" i="49" s="1"/>
  <c r="N172" s="1"/>
  <c r="G171" i="48"/>
  <c r="G171" i="49" s="1"/>
  <c r="N171" s="1"/>
  <c r="G170" i="48"/>
  <c r="G170" i="49" s="1"/>
  <c r="N170" s="1"/>
  <c r="G169" i="48"/>
  <c r="G169" i="49" s="1"/>
  <c r="N169" s="1"/>
  <c r="G168" i="48"/>
  <c r="G166"/>
  <c r="G166" i="49" s="1"/>
  <c r="N166" s="1"/>
  <c r="G165" i="48"/>
  <c r="G165" i="49" s="1"/>
  <c r="N165" s="1"/>
  <c r="G164" i="48"/>
  <c r="G164" i="49" s="1"/>
  <c r="N164" s="1"/>
  <c r="G163" i="48"/>
  <c r="G163" i="49" s="1"/>
  <c r="N163" s="1"/>
  <c r="G162" i="48"/>
  <c r="G162" i="49" s="1"/>
  <c r="N162" s="1"/>
  <c r="G161" i="48"/>
  <c r="G161" i="49" s="1"/>
  <c r="N161" s="1"/>
  <c r="G160" i="48"/>
  <c r="G160" i="49" s="1"/>
  <c r="N160" s="1"/>
  <c r="G159" i="48"/>
  <c r="G159" i="49" s="1"/>
  <c r="N159" s="1"/>
  <c r="G158" i="48"/>
  <c r="G158" i="49" s="1"/>
  <c r="N158" s="1"/>
  <c r="G157" i="48"/>
  <c r="G157" i="49" s="1"/>
  <c r="N157" s="1"/>
  <c r="G156" i="48"/>
  <c r="G156" i="49" s="1"/>
  <c r="N156" s="1"/>
  <c r="G155" i="48"/>
  <c r="G155" i="49" s="1"/>
  <c r="N155" s="1"/>
  <c r="G154" i="48"/>
  <c r="G154" i="49" s="1"/>
  <c r="N154" s="1"/>
  <c r="G153" i="48"/>
  <c r="G151"/>
  <c r="G151" i="49" s="1"/>
  <c r="N151" s="1"/>
  <c r="G150" i="48"/>
  <c r="G150" i="49" s="1"/>
  <c r="N150" s="1"/>
  <c r="G149" i="48"/>
  <c r="G147"/>
  <c r="G147" i="49" s="1"/>
  <c r="N147" s="1"/>
  <c r="G146" i="48"/>
  <c r="G146" i="49" s="1"/>
  <c r="N146" s="1"/>
  <c r="G145" i="48"/>
  <c r="G145" i="49" s="1"/>
  <c r="N145" s="1"/>
  <c r="G144" i="48"/>
  <c r="G144" i="49" s="1"/>
  <c r="N144" s="1"/>
  <c r="G143" i="48"/>
  <c r="G143" i="49" s="1"/>
  <c r="N143" s="1"/>
  <c r="G142" i="48"/>
  <c r="G142" i="49" s="1"/>
  <c r="N142" s="1"/>
  <c r="G141" i="48"/>
  <c r="G140" s="1"/>
  <c r="G138"/>
  <c r="G138" i="49" s="1"/>
  <c r="N138" s="1"/>
  <c r="G137" i="48"/>
  <c r="G137" i="49" s="1"/>
  <c r="N137" s="1"/>
  <c r="G136" i="48"/>
  <c r="G136" i="49" s="1"/>
  <c r="N136" s="1"/>
  <c r="G135" i="48"/>
  <c r="G135" i="49" s="1"/>
  <c r="N135" s="1"/>
  <c r="G134" i="48"/>
  <c r="G132"/>
  <c r="G132" i="49" s="1"/>
  <c r="N132" s="1"/>
  <c r="G131" i="48"/>
  <c r="G131" i="49" s="1"/>
  <c r="N131" s="1"/>
  <c r="G130" i="48"/>
  <c r="G130" i="49" s="1"/>
  <c r="N130" s="1"/>
  <c r="G129" i="48"/>
  <c r="G129" i="49" s="1"/>
  <c r="N129" s="1"/>
  <c r="G128" i="48"/>
  <c r="G126"/>
  <c r="G126" i="49" s="1"/>
  <c r="N126" s="1"/>
  <c r="G125" i="48"/>
  <c r="G125" i="49" s="1"/>
  <c r="N125" s="1"/>
  <c r="G124" i="48"/>
  <c r="G124" i="49" s="1"/>
  <c r="N124" s="1"/>
  <c r="G123" i="48"/>
  <c r="G123" i="49" s="1"/>
  <c r="N123" s="1"/>
  <c r="G122" i="48"/>
  <c r="G120"/>
  <c r="G120" i="49" s="1"/>
  <c r="N120" s="1"/>
  <c r="G119" i="48"/>
  <c r="G119" i="49" s="1"/>
  <c r="N119" s="1"/>
  <c r="G118" i="48"/>
  <c r="G118" i="49" s="1"/>
  <c r="N118" s="1"/>
  <c r="G117" i="48"/>
  <c r="G117" i="49" s="1"/>
  <c r="N117" s="1"/>
  <c r="G116" i="48"/>
  <c r="G115" s="1"/>
  <c r="G113"/>
  <c r="G113" i="49" s="1"/>
  <c r="N113" s="1"/>
  <c r="G112" i="48"/>
  <c r="G112" i="49" s="1"/>
  <c r="N112" s="1"/>
  <c r="G111" i="48"/>
  <c r="G111" i="49" s="1"/>
  <c r="N111" s="1"/>
  <c r="G110" i="48"/>
  <c r="G110" i="49" s="1"/>
  <c r="N110" s="1"/>
  <c r="G109" i="48"/>
  <c r="G109" i="49" s="1"/>
  <c r="N109" s="1"/>
  <c r="G108" i="48"/>
  <c r="G108" i="49" s="1"/>
  <c r="N108" s="1"/>
  <c r="G107" i="48"/>
  <c r="G107" i="49" s="1"/>
  <c r="N107" s="1"/>
  <c r="G106" i="48"/>
  <c r="G106" i="49" s="1"/>
  <c r="N106" s="1"/>
  <c r="G105" i="48"/>
  <c r="G105" i="49" s="1"/>
  <c r="N105" s="1"/>
  <c r="G104" i="48"/>
  <c r="G104" i="49" s="1"/>
  <c r="N104" s="1"/>
  <c r="G103" i="48"/>
  <c r="G101"/>
  <c r="G101" i="49" s="1"/>
  <c r="N101" s="1"/>
  <c r="G100" i="48"/>
  <c r="G100" i="49" s="1"/>
  <c r="N100" s="1"/>
  <c r="G99" i="48"/>
  <c r="G99" i="49" s="1"/>
  <c r="N99" s="1"/>
  <c r="G98" i="48"/>
  <c r="G98" i="49" s="1"/>
  <c r="N98" s="1"/>
  <c r="G97" i="48"/>
  <c r="G97" i="49" s="1"/>
  <c r="N97" s="1"/>
  <c r="G96" i="48"/>
  <c r="G96" i="49" s="1"/>
  <c r="N96" s="1"/>
  <c r="G95" i="48"/>
  <c r="G95" i="49" s="1"/>
  <c r="N95" s="1"/>
  <c r="G94" i="48"/>
  <c r="G94" i="49" s="1"/>
  <c r="N94" s="1"/>
  <c r="G93" i="48"/>
  <c r="G93" i="49" s="1"/>
  <c r="N93" s="1"/>
  <c r="G92" i="48"/>
  <c r="G92" i="49" s="1"/>
  <c r="N92" s="1"/>
  <c r="G91" i="48"/>
  <c r="G88" i="49"/>
  <c r="N88" s="1"/>
  <c r="G87"/>
  <c r="N87" s="1"/>
  <c r="G86"/>
  <c r="N86" s="1"/>
  <c r="G85"/>
  <c r="N85" s="1"/>
  <c r="G84"/>
  <c r="N84" s="1"/>
  <c r="G83"/>
  <c r="N83" s="1"/>
  <c r="G82"/>
  <c r="N82" s="1"/>
  <c r="G81"/>
  <c r="N81" s="1"/>
  <c r="G80"/>
  <c r="N80" s="1"/>
  <c r="G79"/>
  <c r="N79" s="1"/>
  <c r="G78"/>
  <c r="G76" i="48"/>
  <c r="G76" i="49" s="1"/>
  <c r="N76" s="1"/>
  <c r="G75" i="48"/>
  <c r="G75" i="49" s="1"/>
  <c r="N75" s="1"/>
  <c r="G74" i="48"/>
  <c r="G74" i="49" s="1"/>
  <c r="N74" s="1"/>
  <c r="G73" i="48"/>
  <c r="G73" i="49" s="1"/>
  <c r="N73" s="1"/>
  <c r="G72" i="48"/>
  <c r="G72" i="49" s="1"/>
  <c r="N72" s="1"/>
  <c r="G71" i="48"/>
  <c r="G70"/>
  <c r="G70" i="49" s="1"/>
  <c r="N70" s="1"/>
  <c r="G69" i="48"/>
  <c r="G69" i="49" s="1"/>
  <c r="N69" s="1"/>
  <c r="G68" i="48"/>
  <c r="G68" i="49" s="1"/>
  <c r="N68" s="1"/>
  <c r="G67" i="48"/>
  <c r="G67" i="49" s="1"/>
  <c r="N67" s="1"/>
  <c r="G66" i="48"/>
  <c r="G66" i="49" s="1"/>
  <c r="N66" s="1"/>
  <c r="G65" i="48"/>
  <c r="G63"/>
  <c r="G63" i="49" s="1"/>
  <c r="N63" s="1"/>
  <c r="G62" i="48"/>
  <c r="G62" i="49" s="1"/>
  <c r="N62" s="1"/>
  <c r="G61" i="48"/>
  <c r="G61" i="49" s="1"/>
  <c r="N61" s="1"/>
  <c r="G60" i="48"/>
  <c r="G60" i="49" s="1"/>
  <c r="N60" s="1"/>
  <c r="G59" i="48"/>
  <c r="G59" i="49" s="1"/>
  <c r="N59" s="1"/>
  <c r="G58" i="48"/>
  <c r="G56"/>
  <c r="G56" i="49" s="1"/>
  <c r="N56" s="1"/>
  <c r="G55" i="48"/>
  <c r="G55" i="49" s="1"/>
  <c r="N55" s="1"/>
  <c r="G54" i="48"/>
  <c r="G54" i="49" s="1"/>
  <c r="N54" s="1"/>
  <c r="G53" i="48"/>
  <c r="G53" i="49" s="1"/>
  <c r="N53" s="1"/>
  <c r="G52" i="48"/>
  <c r="G52" i="49" s="1"/>
  <c r="N52" s="1"/>
  <c r="G51" i="48"/>
  <c r="G51" i="49" s="1"/>
  <c r="N51" s="1"/>
  <c r="G50" i="48"/>
  <c r="G50" i="49" s="1"/>
  <c r="N50" s="1"/>
  <c r="G49" i="48"/>
  <c r="G49" i="49" s="1"/>
  <c r="N49" s="1"/>
  <c r="G48" i="48"/>
  <c r="G48" i="49" s="1"/>
  <c r="N48" s="1"/>
  <c r="G47" i="48"/>
  <c r="G47" i="49" s="1"/>
  <c r="N47" s="1"/>
  <c r="G46" i="48"/>
  <c r="G46" i="49" s="1"/>
  <c r="N46" s="1"/>
  <c r="G45" i="48"/>
  <c r="G35"/>
  <c r="G35" i="49" s="1"/>
  <c r="G34" i="48"/>
  <c r="G32"/>
  <c r="G32" i="49" s="1"/>
  <c r="G31" i="48"/>
  <c r="G31" i="49" s="1"/>
  <c r="G29" i="48"/>
  <c r="G29" i="49" s="1"/>
  <c r="G28" i="48"/>
  <c r="G28" i="49" s="1"/>
  <c r="G27" i="48"/>
  <c r="G27" i="49" s="1"/>
  <c r="G25" i="48"/>
  <c r="G25" i="49" s="1"/>
  <c r="G24"/>
  <c r="G23" i="48"/>
  <c r="G23" i="49" s="1"/>
  <c r="G21" i="48"/>
  <c r="G21" i="49" s="1"/>
  <c r="G20" i="48"/>
  <c r="G17"/>
  <c r="G17" i="49" s="1"/>
  <c r="G16" i="48"/>
  <c r="G16" i="49" s="1"/>
  <c r="G15" i="48"/>
  <c r="G15" i="49" s="1"/>
  <c r="G14" i="48"/>
  <c r="G14" i="49" s="1"/>
  <c r="G13" i="48"/>
  <c r="G13" i="49" s="1"/>
  <c r="G12" i="48"/>
  <c r="G12" i="49" s="1"/>
  <c r="G11" i="48"/>
  <c r="G482" i="47"/>
  <c r="G33"/>
  <c r="G30"/>
  <c r="G26"/>
  <c r="G22"/>
  <c r="G18"/>
  <c r="G10"/>
  <c r="P908" i="48"/>
  <c r="P907"/>
  <c r="P906"/>
  <c r="P905"/>
  <c r="P904"/>
  <c r="P903"/>
  <c r="P902"/>
  <c r="P901"/>
  <c r="P900"/>
  <c r="P893"/>
  <c r="P892"/>
  <c r="P891"/>
  <c r="P890"/>
  <c r="P889"/>
  <c r="P888"/>
  <c r="P887"/>
  <c r="P886"/>
  <c r="P885"/>
  <c r="P882"/>
  <c r="P881"/>
  <c r="P880"/>
  <c r="P879"/>
  <c r="P878"/>
  <c r="P877"/>
  <c r="P876"/>
  <c r="P875"/>
  <c r="P874"/>
  <c r="P873"/>
  <c r="P871"/>
  <c r="P870"/>
  <c r="P869"/>
  <c r="P868"/>
  <c r="P867"/>
  <c r="P866"/>
  <c r="P865"/>
  <c r="P864"/>
  <c r="P863"/>
  <c r="P860"/>
  <c r="P859"/>
  <c r="P858"/>
  <c r="P856"/>
  <c r="P855"/>
  <c r="P854"/>
  <c r="P852"/>
  <c r="P851"/>
  <c r="P850"/>
  <c r="P847"/>
  <c r="P846"/>
  <c r="P845"/>
  <c r="P844"/>
  <c r="P843"/>
  <c r="P842"/>
  <c r="P841"/>
  <c r="P840"/>
  <c r="P839"/>
  <c r="P838"/>
  <c r="P836"/>
  <c r="P835"/>
  <c r="P834"/>
  <c r="P833"/>
  <c r="P832"/>
  <c r="P831"/>
  <c r="P830"/>
  <c r="P829"/>
  <c r="P828"/>
  <c r="P825"/>
  <c r="P824"/>
  <c r="P823"/>
  <c r="P822"/>
  <c r="P821"/>
  <c r="P820"/>
  <c r="P818"/>
  <c r="P817"/>
  <c r="P816"/>
  <c r="P815"/>
  <c r="P814"/>
  <c r="P813"/>
  <c r="P810"/>
  <c r="P809"/>
  <c r="P808"/>
  <c r="P807"/>
  <c r="P806"/>
  <c r="P805"/>
  <c r="P804"/>
  <c r="P803"/>
  <c r="P802"/>
  <c r="P801"/>
  <c r="P799"/>
  <c r="P798"/>
  <c r="P797"/>
  <c r="P796"/>
  <c r="P795"/>
  <c r="P794"/>
  <c r="P793"/>
  <c r="P792"/>
  <c r="P791"/>
  <c r="P788"/>
  <c r="P787"/>
  <c r="P786"/>
  <c r="P785"/>
  <c r="P784"/>
  <c r="P783"/>
  <c r="P782"/>
  <c r="P781"/>
  <c r="P780"/>
  <c r="P779"/>
  <c r="P778"/>
  <c r="P776"/>
  <c r="P775"/>
  <c r="P774"/>
  <c r="P773"/>
  <c r="P772"/>
  <c r="P771"/>
  <c r="P770"/>
  <c r="P769"/>
  <c r="P768"/>
  <c r="P767"/>
  <c r="P766"/>
  <c r="P763"/>
  <c r="P762"/>
  <c r="P761"/>
  <c r="P760"/>
  <c r="P759"/>
  <c r="P758"/>
  <c r="P757"/>
  <c r="P756"/>
  <c r="P755"/>
  <c r="P753"/>
  <c r="P752"/>
  <c r="P751"/>
  <c r="P750"/>
  <c r="P749"/>
  <c r="P748"/>
  <c r="P747"/>
  <c r="P746"/>
  <c r="P743"/>
  <c r="P742"/>
  <c r="P741"/>
  <c r="P740"/>
  <c r="P739"/>
  <c r="P738"/>
  <c r="P737"/>
  <c r="P736"/>
  <c r="P735"/>
  <c r="P733"/>
  <c r="P732"/>
  <c r="P731"/>
  <c r="P730"/>
  <c r="P729"/>
  <c r="P728"/>
  <c r="P727"/>
  <c r="P726"/>
  <c r="P723"/>
  <c r="P722"/>
  <c r="P721"/>
  <c r="P720"/>
  <c r="P719"/>
  <c r="P718"/>
  <c r="P717"/>
  <c r="P716"/>
  <c r="P715"/>
  <c r="P713"/>
  <c r="P712"/>
  <c r="P711"/>
  <c r="P710"/>
  <c r="P709"/>
  <c r="P708"/>
  <c r="P707"/>
  <c r="P706"/>
  <c r="P705"/>
  <c r="P704"/>
  <c r="P701"/>
  <c r="P700"/>
  <c r="P699"/>
  <c r="P698"/>
  <c r="P697"/>
  <c r="P696"/>
  <c r="P695"/>
  <c r="P694"/>
  <c r="P693"/>
  <c r="P692"/>
  <c r="P690"/>
  <c r="P689"/>
  <c r="P688"/>
  <c r="P687"/>
  <c r="P686"/>
  <c r="P685"/>
  <c r="P684"/>
  <c r="P683"/>
  <c r="P682"/>
  <c r="P681"/>
  <c r="P678"/>
  <c r="P677"/>
  <c r="P676"/>
  <c r="P675"/>
  <c r="P674"/>
  <c r="P673"/>
  <c r="P672"/>
  <c r="P671"/>
  <c r="P670"/>
  <c r="P669"/>
  <c r="P667"/>
  <c r="P666"/>
  <c r="P665"/>
  <c r="P664"/>
  <c r="P663"/>
  <c r="P662"/>
  <c r="P661"/>
  <c r="P660"/>
  <c r="P659"/>
  <c r="P658"/>
  <c r="P655"/>
  <c r="P654"/>
  <c r="P653"/>
  <c r="P652"/>
  <c r="P651"/>
  <c r="P650"/>
  <c r="P649"/>
  <c r="P648"/>
  <c r="P647"/>
  <c r="P645"/>
  <c r="P644"/>
  <c r="P643"/>
  <c r="P642"/>
  <c r="P641"/>
  <c r="P640"/>
  <c r="P639"/>
  <c r="P638"/>
  <c r="P635"/>
  <c r="P634"/>
  <c r="P633"/>
  <c r="P632"/>
  <c r="P631"/>
  <c r="P630"/>
  <c r="P629"/>
  <c r="P628"/>
  <c r="P627"/>
  <c r="P625"/>
  <c r="P624"/>
  <c r="P623"/>
  <c r="P622"/>
  <c r="P621"/>
  <c r="P620"/>
  <c r="P619"/>
  <c r="P618"/>
  <c r="P615"/>
  <c r="P614"/>
  <c r="P613"/>
  <c r="P612"/>
  <c r="P611"/>
  <c r="P610"/>
  <c r="P609"/>
  <c r="P608"/>
  <c r="P607"/>
  <c r="P605"/>
  <c r="P604"/>
  <c r="P603"/>
  <c r="P602"/>
  <c r="P601"/>
  <c r="P600"/>
  <c r="P599"/>
  <c r="P598"/>
  <c r="P597"/>
  <c r="P594"/>
  <c r="P593" s="1"/>
  <c r="P592"/>
  <c r="P591" s="1"/>
  <c r="P590"/>
  <c r="P589" s="1"/>
  <c r="P588"/>
  <c r="P587" s="1"/>
  <c r="P586"/>
  <c r="P585" s="1"/>
  <c r="P583"/>
  <c r="P582"/>
  <c r="P581"/>
  <c r="P580"/>
  <c r="P579"/>
  <c r="P578"/>
  <c r="P577"/>
  <c r="P576"/>
  <c r="P575"/>
  <c r="P573"/>
  <c r="P572"/>
  <c r="P571"/>
  <c r="P570"/>
  <c r="P569"/>
  <c r="P568"/>
  <c r="P567"/>
  <c r="P566"/>
  <c r="P565"/>
  <c r="P564"/>
  <c r="P562"/>
  <c r="P561"/>
  <c r="P560"/>
  <c r="P559"/>
  <c r="P558"/>
  <c r="P557"/>
  <c r="P556"/>
  <c r="P555"/>
  <c r="P554"/>
  <c r="P553"/>
  <c r="P551"/>
  <c r="P550"/>
  <c r="P549"/>
  <c r="P548"/>
  <c r="P547"/>
  <c r="P546"/>
  <c r="P545"/>
  <c r="P544"/>
  <c r="P543"/>
  <c r="P542"/>
  <c r="P539"/>
  <c r="P538" s="1"/>
  <c r="P537"/>
  <c r="P536"/>
  <c r="P535"/>
  <c r="P519"/>
  <c r="P518"/>
  <c r="P517"/>
  <c r="P516"/>
  <c r="P515"/>
  <c r="P513"/>
  <c r="P512"/>
  <c r="P511"/>
  <c r="P510"/>
  <c r="P509"/>
  <c r="P506"/>
  <c r="P505"/>
  <c r="P504"/>
  <c r="P503"/>
  <c r="P502"/>
  <c r="P501"/>
  <c r="P500"/>
  <c r="P499"/>
  <c r="P496"/>
  <c r="P495" s="1"/>
  <c r="P494" s="1"/>
  <c r="P493"/>
  <c r="P492"/>
  <c r="P491"/>
  <c r="P490"/>
  <c r="P489"/>
  <c r="P488"/>
  <c r="P487"/>
  <c r="P486"/>
  <c r="P485"/>
  <c r="P484"/>
  <c r="P483"/>
  <c r="P469"/>
  <c r="P468"/>
  <c r="P467"/>
  <c r="P466"/>
  <c r="P465"/>
  <c r="P464"/>
  <c r="P463"/>
  <c r="P462"/>
  <c r="P461"/>
  <c r="P460"/>
  <c r="P459"/>
  <c r="P456"/>
  <c r="P455"/>
  <c r="P454"/>
  <c r="P453"/>
  <c r="P452"/>
  <c r="P451"/>
  <c r="P450"/>
  <c r="P449"/>
  <c r="P448"/>
  <c r="P447"/>
  <c r="P446"/>
  <c r="P432"/>
  <c r="P431"/>
  <c r="P430"/>
  <c r="P429"/>
  <c r="P428"/>
  <c r="P427"/>
  <c r="P426"/>
  <c r="P425"/>
  <c r="P424"/>
  <c r="P423"/>
  <c r="P422"/>
  <c r="P419"/>
  <c r="P418"/>
  <c r="P417"/>
  <c r="P415"/>
  <c r="P412"/>
  <c r="P411"/>
  <c r="P410"/>
  <c r="P409"/>
  <c r="P408"/>
  <c r="P407"/>
  <c r="P406"/>
  <c r="P394"/>
  <c r="P393"/>
  <c r="P392"/>
  <c r="P391"/>
  <c r="P390"/>
  <c r="P389"/>
  <c r="P388"/>
  <c r="P387"/>
  <c r="P386"/>
  <c r="P385"/>
  <c r="P384"/>
  <c r="P381"/>
  <c r="P380"/>
  <c r="P379"/>
  <c r="P377"/>
  <c r="P374"/>
  <c r="P373"/>
  <c r="P372"/>
  <c r="P371"/>
  <c r="P370"/>
  <c r="P369"/>
  <c r="P368"/>
  <c r="P366"/>
  <c r="P365"/>
  <c r="P364"/>
  <c r="P362"/>
  <c r="P357"/>
  <c r="P356"/>
  <c r="P355"/>
  <c r="P354"/>
  <c r="P353"/>
  <c r="P352"/>
  <c r="P351"/>
  <c r="P348"/>
  <c r="P347"/>
  <c r="P346"/>
  <c r="P345"/>
  <c r="P344"/>
  <c r="P342"/>
  <c r="P341"/>
  <c r="P340"/>
  <c r="P339"/>
  <c r="P338"/>
  <c r="P336"/>
  <c r="P335"/>
  <c r="P334"/>
  <c r="P332"/>
  <c r="P331"/>
  <c r="P330"/>
  <c r="P329"/>
  <c r="P327"/>
  <c r="P326"/>
  <c r="P325"/>
  <c r="P324"/>
  <c r="P322"/>
  <c r="P321"/>
  <c r="P320"/>
  <c r="P319"/>
  <c r="P310"/>
  <c r="P309"/>
  <c r="P304"/>
  <c r="P302"/>
  <c r="P298"/>
  <c r="P292"/>
  <c r="P291"/>
  <c r="P290"/>
  <c r="P289"/>
  <c r="P288"/>
  <c r="P287"/>
  <c r="P286"/>
  <c r="P284"/>
  <c r="P283"/>
  <c r="P282"/>
  <c r="P281"/>
  <c r="P280"/>
  <c r="P279"/>
  <c r="P278"/>
  <c r="P276"/>
  <c r="P275"/>
  <c r="P274"/>
  <c r="P273"/>
  <c r="P272"/>
  <c r="P271"/>
  <c r="P270"/>
  <c r="P268"/>
  <c r="P267"/>
  <c r="P266"/>
  <c r="P265"/>
  <c r="P264"/>
  <c r="P263"/>
  <c r="P262"/>
  <c r="P260"/>
  <c r="P259"/>
  <c r="P258"/>
  <c r="P257"/>
  <c r="P256"/>
  <c r="P255"/>
  <c r="P254"/>
  <c r="P248"/>
  <c r="P247"/>
  <c r="P246"/>
  <c r="P245"/>
  <c r="P244"/>
  <c r="P241"/>
  <c r="P240"/>
  <c r="P239"/>
  <c r="P238"/>
  <c r="P237"/>
  <c r="P236"/>
  <c r="P235"/>
  <c r="P234"/>
  <c r="P232"/>
  <c r="P231"/>
  <c r="P230"/>
  <c r="P229"/>
  <c r="P228"/>
  <c r="P227"/>
  <c r="P226"/>
  <c r="P225"/>
  <c r="P224"/>
  <c r="P223"/>
  <c r="P222"/>
  <c r="P221"/>
  <c r="P219"/>
  <c r="P218"/>
  <c r="P217"/>
  <c r="P216"/>
  <c r="P215"/>
  <c r="P214"/>
  <c r="P213"/>
  <c r="P212"/>
  <c r="P211"/>
  <c r="P210"/>
  <c r="P209"/>
  <c r="P208"/>
  <c r="P207"/>
  <c r="P205"/>
  <c r="P204" s="1"/>
  <c r="P203"/>
  <c r="P202"/>
  <c r="P201"/>
  <c r="P200"/>
  <c r="P199"/>
  <c r="P198"/>
  <c r="P197"/>
  <c r="P196"/>
  <c r="P195"/>
  <c r="P194"/>
  <c r="P193"/>
  <c r="P192"/>
  <c r="P190"/>
  <c r="P189"/>
  <c r="P188"/>
  <c r="P187"/>
  <c r="P186"/>
  <c r="P185"/>
  <c r="P184"/>
  <c r="P183"/>
  <c r="P182"/>
  <c r="P181"/>
  <c r="P180"/>
  <c r="P179"/>
  <c r="P178"/>
  <c r="P176"/>
  <c r="P175"/>
  <c r="P174"/>
  <c r="P173"/>
  <c r="P172"/>
  <c r="P171"/>
  <c r="P170"/>
  <c r="P169"/>
  <c r="P168"/>
  <c r="P166"/>
  <c r="P165"/>
  <c r="P164"/>
  <c r="P163"/>
  <c r="P162"/>
  <c r="P161"/>
  <c r="P160"/>
  <c r="P159"/>
  <c r="P158"/>
  <c r="P157"/>
  <c r="P156"/>
  <c r="P155"/>
  <c r="P154"/>
  <c r="P153"/>
  <c r="P151"/>
  <c r="P150"/>
  <c r="P149"/>
  <c r="P147"/>
  <c r="P146"/>
  <c r="P145"/>
  <c r="P144"/>
  <c r="P143"/>
  <c r="P142"/>
  <c r="P141"/>
  <c r="P138"/>
  <c r="P137"/>
  <c r="P136"/>
  <c r="P135"/>
  <c r="P134"/>
  <c r="P132"/>
  <c r="P131"/>
  <c r="P130"/>
  <c r="P129"/>
  <c r="P128"/>
  <c r="P126"/>
  <c r="P125"/>
  <c r="P124"/>
  <c r="P123"/>
  <c r="P122"/>
  <c r="P120"/>
  <c r="P119"/>
  <c r="P118"/>
  <c r="P117"/>
  <c r="P116"/>
  <c r="P113"/>
  <c r="P112"/>
  <c r="P111"/>
  <c r="P110"/>
  <c r="P109"/>
  <c r="P108"/>
  <c r="P107"/>
  <c r="P106"/>
  <c r="P105"/>
  <c r="P104"/>
  <c r="P103"/>
  <c r="P101"/>
  <c r="P100"/>
  <c r="P99"/>
  <c r="P98"/>
  <c r="P97"/>
  <c r="P96"/>
  <c r="P95"/>
  <c r="P94"/>
  <c r="P93"/>
  <c r="P92"/>
  <c r="P91"/>
  <c r="P88"/>
  <c r="P87"/>
  <c r="P86"/>
  <c r="P85"/>
  <c r="P84"/>
  <c r="P83"/>
  <c r="P82"/>
  <c r="P81"/>
  <c r="P80"/>
  <c r="P79"/>
  <c r="P78"/>
  <c r="P76"/>
  <c r="P75"/>
  <c r="P74"/>
  <c r="P73"/>
  <c r="P72"/>
  <c r="P71"/>
  <c r="P70"/>
  <c r="P69"/>
  <c r="P68"/>
  <c r="P67"/>
  <c r="P66"/>
  <c r="P65"/>
  <c r="P63"/>
  <c r="P62"/>
  <c r="P61"/>
  <c r="P60"/>
  <c r="P59"/>
  <c r="P58"/>
  <c r="P56"/>
  <c r="P55"/>
  <c r="P54"/>
  <c r="P53"/>
  <c r="P52"/>
  <c r="P51"/>
  <c r="P50"/>
  <c r="P49"/>
  <c r="P48"/>
  <c r="P47"/>
  <c r="P37"/>
  <c r="P35"/>
  <c r="P34"/>
  <c r="P32"/>
  <c r="P31"/>
  <c r="P29"/>
  <c r="P28"/>
  <c r="P27"/>
  <c r="P25"/>
  <c r="P24"/>
  <c r="P23"/>
  <c r="P21"/>
  <c r="P20"/>
  <c r="P17"/>
  <c r="P16"/>
  <c r="P15"/>
  <c r="P14"/>
  <c r="P13"/>
  <c r="P12"/>
  <c r="P11"/>
  <c r="G636" l="1"/>
  <c r="G533"/>
  <c r="G584"/>
  <c r="G552"/>
  <c r="G725"/>
  <c r="G724" s="1"/>
  <c r="G734"/>
  <c r="G790"/>
  <c r="G789" s="1"/>
  <c r="G837"/>
  <c r="G857"/>
  <c r="G872"/>
  <c r="G541"/>
  <c r="G703"/>
  <c r="G745"/>
  <c r="G744" s="1"/>
  <c r="G848"/>
  <c r="G899"/>
  <c r="N532" i="49"/>
  <c r="G507" i="48"/>
  <c r="G626"/>
  <c r="G616" s="1"/>
  <c r="N653" i="49" s="1"/>
  <c r="G691" i="48"/>
  <c r="G679" s="1"/>
  <c r="N716" i="49" s="1"/>
  <c r="G714" i="48"/>
  <c r="G777"/>
  <c r="G812"/>
  <c r="G811" s="1"/>
  <c r="G827"/>
  <c r="G862"/>
  <c r="G861" s="1"/>
  <c r="I514" i="13"/>
  <c r="N548" i="49"/>
  <c r="N561"/>
  <c r="N570"/>
  <c r="N579"/>
  <c r="N583"/>
  <c r="N612"/>
  <c r="N622"/>
  <c r="N631"/>
  <c r="N635"/>
  <c r="N645"/>
  <c r="N654"/>
  <c r="N664"/>
  <c r="N673"/>
  <c r="N677"/>
  <c r="N683"/>
  <c r="N687"/>
  <c r="N696"/>
  <c r="N700"/>
  <c r="N706"/>
  <c r="N752"/>
  <c r="N771"/>
  <c r="N775"/>
  <c r="N780"/>
  <c r="N784"/>
  <c r="N794"/>
  <c r="N798"/>
  <c r="N803"/>
  <c r="N807"/>
  <c r="N817"/>
  <c r="N822"/>
  <c r="N832"/>
  <c r="N841"/>
  <c r="N845"/>
  <c r="N856"/>
  <c r="N867"/>
  <c r="N871"/>
  <c r="N876"/>
  <c r="N880"/>
  <c r="N898"/>
  <c r="N890"/>
  <c r="N904"/>
  <c r="N897"/>
  <c r="N549"/>
  <c r="N554"/>
  <c r="N567"/>
  <c r="N571"/>
  <c r="N580"/>
  <c r="N600"/>
  <c r="N604"/>
  <c r="N609"/>
  <c r="N613"/>
  <c r="N623"/>
  <c r="N632"/>
  <c r="N642"/>
  <c r="N651"/>
  <c r="N655"/>
  <c r="N665"/>
  <c r="N674"/>
  <c r="N678"/>
  <c r="N684"/>
  <c r="N688"/>
  <c r="N693"/>
  <c r="N697"/>
  <c r="N701"/>
  <c r="N707"/>
  <c r="N711"/>
  <c r="N720"/>
  <c r="N730"/>
  <c r="N743"/>
  <c r="N753"/>
  <c r="N772"/>
  <c r="N781"/>
  <c r="N785"/>
  <c r="N795"/>
  <c r="N799"/>
  <c r="N804"/>
  <c r="N808"/>
  <c r="N818"/>
  <c r="N829"/>
  <c r="N833"/>
  <c r="N842"/>
  <c r="N846"/>
  <c r="N852"/>
  <c r="N864"/>
  <c r="N868"/>
  <c r="N891"/>
  <c r="N905"/>
  <c r="N547"/>
  <c r="N602"/>
  <c r="N611"/>
  <c r="N615"/>
  <c r="N634"/>
  <c r="N644"/>
  <c r="N659"/>
  <c r="N663"/>
  <c r="N667"/>
  <c r="N672"/>
  <c r="N676"/>
  <c r="N686"/>
  <c r="N690"/>
  <c r="N709"/>
  <c r="N713"/>
  <c r="N718"/>
  <c r="N722"/>
  <c r="N728"/>
  <c r="N732"/>
  <c r="N760"/>
  <c r="N783"/>
  <c r="N787"/>
  <c r="N810"/>
  <c r="N825"/>
  <c r="N840"/>
  <c r="N844"/>
  <c r="N855"/>
  <c r="N866"/>
  <c r="N875"/>
  <c r="N879"/>
  <c r="N889"/>
  <c r="N893"/>
  <c r="N903"/>
  <c r="N422"/>
  <c r="G44" i="48"/>
  <c r="G57"/>
  <c r="G102"/>
  <c r="G121"/>
  <c r="G178" i="49"/>
  <c r="G177" i="48"/>
  <c r="G254" i="49"/>
  <c r="G253" i="48"/>
  <c r="G285"/>
  <c r="G338" i="49"/>
  <c r="G337" i="48"/>
  <c r="G367" i="49"/>
  <c r="N368"/>
  <c r="N511"/>
  <c r="N516"/>
  <c r="N555"/>
  <c r="N559"/>
  <c r="N568"/>
  <c r="N572"/>
  <c r="N581"/>
  <c r="N601"/>
  <c r="N605"/>
  <c r="N610"/>
  <c r="N614"/>
  <c r="N624"/>
  <c r="N633"/>
  <c r="N639"/>
  <c r="N643"/>
  <c r="N652"/>
  <c r="N662"/>
  <c r="N666"/>
  <c r="N671"/>
  <c r="N675"/>
  <c r="N685"/>
  <c r="N689"/>
  <c r="N694"/>
  <c r="N698"/>
  <c r="N708"/>
  <c r="N712"/>
  <c r="N717"/>
  <c r="N721"/>
  <c r="N731"/>
  <c r="N740"/>
  <c r="N750"/>
  <c r="N759"/>
  <c r="N763"/>
  <c r="N773"/>
  <c r="N782"/>
  <c r="N786"/>
  <c r="N796"/>
  <c r="N805"/>
  <c r="N809"/>
  <c r="N815"/>
  <c r="N830"/>
  <c r="N834"/>
  <c r="N839"/>
  <c r="N847"/>
  <c r="N859"/>
  <c r="N878"/>
  <c r="N882"/>
  <c r="N888"/>
  <c r="N892"/>
  <c r="N902"/>
  <c r="N906"/>
  <c r="G244"/>
  <c r="G243" i="48"/>
  <c r="G90"/>
  <c r="G127"/>
  <c r="G153" i="49"/>
  <c r="G152" i="48"/>
  <c r="G192" i="49"/>
  <c r="G191" i="48"/>
  <c r="G278" i="49"/>
  <c r="G277" i="48"/>
  <c r="G319" i="49"/>
  <c r="G318" i="48"/>
  <c r="G912" s="1"/>
  <c r="G324" i="49"/>
  <c r="G323" i="48"/>
  <c r="G328"/>
  <c r="G333"/>
  <c r="G917" s="1"/>
  <c r="G343"/>
  <c r="G405" i="49"/>
  <c r="N405" s="1"/>
  <c r="N406"/>
  <c r="G445"/>
  <c r="N446"/>
  <c r="N512"/>
  <c r="N517"/>
  <c r="N536"/>
  <c r="N543"/>
  <c r="N556"/>
  <c r="N560"/>
  <c r="N569"/>
  <c r="N573"/>
  <c r="N578"/>
  <c r="N582"/>
  <c r="N621"/>
  <c r="N625"/>
  <c r="N682"/>
  <c r="N695"/>
  <c r="N699"/>
  <c r="N705"/>
  <c r="N741"/>
  <c r="N747"/>
  <c r="N751"/>
  <c r="N770"/>
  <c r="N774"/>
  <c r="N779"/>
  <c r="N793"/>
  <c r="N797"/>
  <c r="N806"/>
  <c r="N816"/>
  <c r="N821"/>
  <c r="N870"/>
  <c r="G168"/>
  <c r="G167" i="48"/>
  <c r="G221" i="49"/>
  <c r="G220" i="48"/>
  <c r="G234" i="49"/>
  <c r="G233" i="48"/>
  <c r="G925" s="1"/>
  <c r="G309" i="49"/>
  <c r="G308" i="48"/>
  <c r="G305" s="1"/>
  <c r="G64"/>
  <c r="G77" i="49"/>
  <c r="N78"/>
  <c r="G133" i="48"/>
  <c r="G149" i="49"/>
  <c r="G148" i="48"/>
  <c r="G913" s="1"/>
  <c r="G207" i="49"/>
  <c r="G206" i="48"/>
  <c r="G270" i="49"/>
  <c r="G269" i="48"/>
  <c r="G350" i="49"/>
  <c r="N350" s="1"/>
  <c r="N351"/>
  <c r="G384"/>
  <c r="G383" i="48"/>
  <c r="G382" s="1"/>
  <c r="N566" i="49"/>
  <c r="N603"/>
  <c r="N710"/>
  <c r="N719"/>
  <c r="N723"/>
  <c r="N729"/>
  <c r="N733"/>
  <c r="N742"/>
  <c r="N761"/>
  <c r="N767"/>
  <c r="G58"/>
  <c r="G103"/>
  <c r="G91"/>
  <c r="G18" i="48"/>
  <c r="G926" i="13"/>
  <c r="G927" s="1"/>
  <c r="G71" i="49"/>
  <c r="N71" s="1"/>
  <c r="G9" i="47"/>
  <c r="G8" s="1"/>
  <c r="G7" s="1"/>
  <c r="P299" i="48"/>
  <c r="P33"/>
  <c r="P57"/>
  <c r="P102"/>
  <c r="P308"/>
  <c r="P305" s="1"/>
  <c r="P405"/>
  <c r="P421"/>
  <c r="P482"/>
  <c r="P26"/>
  <c r="P269"/>
  <c r="P297"/>
  <c r="G205" i="49"/>
  <c r="G587"/>
  <c r="P127" i="48"/>
  <c r="P148"/>
  <c r="P191"/>
  <c r="P18"/>
  <c r="P534"/>
  <c r="P533" s="1"/>
  <c r="P541"/>
  <c r="P563"/>
  <c r="P646"/>
  <c r="P657"/>
  <c r="P703"/>
  <c r="P734"/>
  <c r="P745"/>
  <c r="P777"/>
  <c r="P790"/>
  <c r="P819"/>
  <c r="P853"/>
  <c r="P884"/>
  <c r="G22" i="49"/>
  <c r="N550"/>
  <c r="G589"/>
  <c r="N630"/>
  <c r="N424"/>
  <c r="N598"/>
  <c r="G10" i="48"/>
  <c r="N738" i="49"/>
  <c r="G262"/>
  <c r="G591"/>
  <c r="G33" i="48"/>
  <c r="G482"/>
  <c r="G457" s="1"/>
  <c r="G764"/>
  <c r="N908" i="49"/>
  <c r="P77" i="48"/>
  <c r="P115"/>
  <c r="P167"/>
  <c r="P220"/>
  <c r="P253"/>
  <c r="P285"/>
  <c r="P323"/>
  <c r="P333"/>
  <c r="P343"/>
  <c r="P350"/>
  <c r="P514"/>
  <c r="P606"/>
  <c r="P617"/>
  <c r="P691"/>
  <c r="P827"/>
  <c r="P872"/>
  <c r="P899"/>
  <c r="G30" i="49"/>
  <c r="P22" i="48"/>
  <c r="P64"/>
  <c r="P133"/>
  <c r="P152"/>
  <c r="P206"/>
  <c r="P243"/>
  <c r="P277"/>
  <c r="P328"/>
  <c r="P445"/>
  <c r="P574"/>
  <c r="P596"/>
  <c r="P626"/>
  <c r="P637"/>
  <c r="P680"/>
  <c r="P714"/>
  <c r="P725"/>
  <c r="P800"/>
  <c r="P837"/>
  <c r="P862"/>
  <c r="G286" i="49"/>
  <c r="G329"/>
  <c r="G334"/>
  <c r="G344"/>
  <c r="G585"/>
  <c r="G593"/>
  <c r="P10" i="48"/>
  <c r="P30"/>
  <c r="P90"/>
  <c r="P121"/>
  <c r="P140"/>
  <c r="P177"/>
  <c r="P233"/>
  <c r="P925" s="1"/>
  <c r="P261"/>
  <c r="P318"/>
  <c r="P337"/>
  <c r="P367"/>
  <c r="P383"/>
  <c r="P458"/>
  <c r="P498"/>
  <c r="P497" s="1"/>
  <c r="P508"/>
  <c r="P552"/>
  <c r="P668"/>
  <c r="P754"/>
  <c r="P765"/>
  <c r="P812"/>
  <c r="P849"/>
  <c r="P857"/>
  <c r="G141" i="49"/>
  <c r="N545"/>
  <c r="N628"/>
  <c r="N865"/>
  <c r="F262" i="48"/>
  <c r="G26" i="49"/>
  <c r="G22" i="48"/>
  <c r="G26"/>
  <c r="G30"/>
  <c r="N459" i="49"/>
  <c r="G540" i="48"/>
  <c r="N577" i="49" s="1"/>
  <c r="G11"/>
  <c r="G10" s="1"/>
  <c r="G20"/>
  <c r="G18" s="1"/>
  <c r="G116"/>
  <c r="G128"/>
  <c r="N510"/>
  <c r="G691"/>
  <c r="G34"/>
  <c r="G33" s="1"/>
  <c r="G45"/>
  <c r="G65"/>
  <c r="G122"/>
  <c r="G134"/>
  <c r="P44" i="48"/>
  <c r="P916"/>
  <c r="P584"/>
  <c r="F113" i="23"/>
  <c r="I113" s="1"/>
  <c r="G923" i="48" l="1"/>
  <c r="G915"/>
  <c r="G920"/>
  <c r="G922"/>
  <c r="G919"/>
  <c r="G826"/>
  <c r="N791" i="49"/>
  <c r="G790"/>
  <c r="N755"/>
  <c r="N658"/>
  <c r="N647"/>
  <c r="N762"/>
  <c r="G702" i="48"/>
  <c r="N739" i="49" s="1"/>
  <c r="N854"/>
  <c r="G853"/>
  <c r="G924" i="48"/>
  <c r="G584" i="49"/>
  <c r="N597"/>
  <c r="G596"/>
  <c r="N596" s="1"/>
  <c r="G921" i="48"/>
  <c r="N531" i="49"/>
  <c r="G527"/>
  <c r="I507" i="13"/>
  <c r="N900" i="49"/>
  <c r="G883" i="48"/>
  <c r="N620" i="49"/>
  <c r="N551"/>
  <c r="N843"/>
  <c r="N661"/>
  <c r="N836"/>
  <c r="N557"/>
  <c r="N506"/>
  <c r="N778"/>
  <c r="N565"/>
  <c r="N727"/>
  <c r="N640"/>
  <c r="N881"/>
  <c r="N758"/>
  <c r="N851"/>
  <c r="N650"/>
  <c r="N483"/>
  <c r="N769"/>
  <c r="N576"/>
  <c r="N886"/>
  <c r="G114" i="48"/>
  <c r="N877" i="49"/>
  <c r="N670"/>
  <c r="N562"/>
  <c r="N814"/>
  <c r="N749"/>
  <c r="N558"/>
  <c r="N641"/>
  <c r="N518"/>
  <c r="N629"/>
  <c r="N831"/>
  <c r="N802"/>
  <c r="N608"/>
  <c r="G242" i="48"/>
  <c r="N869" i="49"/>
  <c r="N649"/>
  <c r="N757"/>
  <c r="N896"/>
  <c r="N874"/>
  <c r="N824"/>
  <c r="N546"/>
  <c r="N737"/>
  <c r="N692"/>
  <c r="N691"/>
  <c r="N553"/>
  <c r="N863"/>
  <c r="N735"/>
  <c r="N858"/>
  <c r="N627"/>
  <c r="N820"/>
  <c r="N766"/>
  <c r="N828"/>
  <c r="N638"/>
  <c r="N542"/>
  <c r="N746"/>
  <c r="G44"/>
  <c r="N45"/>
  <c r="G115"/>
  <c r="N115" s="1"/>
  <c r="N116"/>
  <c r="G328"/>
  <c r="N328" s="1"/>
  <c r="N329"/>
  <c r="G277"/>
  <c r="N277" s="1"/>
  <c r="N278"/>
  <c r="G349"/>
  <c r="N349" s="1"/>
  <c r="N367"/>
  <c r="G133"/>
  <c r="N133" s="1"/>
  <c r="N134"/>
  <c r="N790"/>
  <c r="N792"/>
  <c r="G285"/>
  <c r="N285" s="1"/>
  <c r="N286"/>
  <c r="N599"/>
  <c r="N587"/>
  <c r="N588"/>
  <c r="G57"/>
  <c r="N58"/>
  <c r="G206"/>
  <c r="N206" s="1"/>
  <c r="N207"/>
  <c r="G233"/>
  <c r="G925" s="1"/>
  <c r="N234"/>
  <c r="G167"/>
  <c r="N167" s="1"/>
  <c r="N168"/>
  <c r="N433"/>
  <c r="N445"/>
  <c r="G317" i="48"/>
  <c r="G152" i="49"/>
  <c r="N153"/>
  <c r="G243"/>
  <c r="N244"/>
  <c r="G253"/>
  <c r="N253" s="1"/>
  <c r="N254"/>
  <c r="G421"/>
  <c r="N585"/>
  <c r="N586"/>
  <c r="N589"/>
  <c r="N590"/>
  <c r="G140"/>
  <c r="N141"/>
  <c r="G343"/>
  <c r="N344"/>
  <c r="N591"/>
  <c r="N592"/>
  <c r="G204"/>
  <c r="G916" s="1"/>
  <c r="N205"/>
  <c r="N77"/>
  <c r="G318"/>
  <c r="N319"/>
  <c r="G703"/>
  <c r="G337"/>
  <c r="N337" s="1"/>
  <c r="N338"/>
  <c r="G102"/>
  <c r="N103"/>
  <c r="G323"/>
  <c r="N323" s="1"/>
  <c r="N324"/>
  <c r="G121"/>
  <c r="N122"/>
  <c r="G508"/>
  <c r="G498"/>
  <c r="G497" s="1"/>
  <c r="N901"/>
  <c r="G64"/>
  <c r="N65"/>
  <c r="G127"/>
  <c r="N127" s="1"/>
  <c r="N128"/>
  <c r="N887"/>
  <c r="N593"/>
  <c r="N594"/>
  <c r="G333"/>
  <c r="N333" s="1"/>
  <c r="N334"/>
  <c r="G261"/>
  <c r="N261" s="1"/>
  <c r="N262"/>
  <c r="N853"/>
  <c r="G495"/>
  <c r="G494" s="1"/>
  <c r="N91"/>
  <c r="G90"/>
  <c r="G383"/>
  <c r="N384"/>
  <c r="G269"/>
  <c r="N269" s="1"/>
  <c r="N270"/>
  <c r="G148"/>
  <c r="N149"/>
  <c r="G308"/>
  <c r="N309"/>
  <c r="G220"/>
  <c r="N220" s="1"/>
  <c r="N221"/>
  <c r="G191"/>
  <c r="N191" s="1"/>
  <c r="N192"/>
  <c r="G177"/>
  <c r="N177" s="1"/>
  <c r="N178"/>
  <c r="G43" i="48"/>
  <c r="G139"/>
  <c r="P296"/>
  <c r="G911" i="1"/>
  <c r="G911" i="19"/>
  <c r="P883" i="48"/>
  <c r="P636"/>
  <c r="P915"/>
  <c r="N860" i="49"/>
  <c r="G911" i="18"/>
  <c r="G926" s="1"/>
  <c r="G911" i="24"/>
  <c r="F113" i="48"/>
  <c r="G911" i="3"/>
  <c r="G911" i="41"/>
  <c r="G911" i="46"/>
  <c r="P656" i="48"/>
  <c r="G911" i="34"/>
  <c r="G926" s="1"/>
  <c r="G911" i="7"/>
  <c r="G911" i="17"/>
  <c r="G911" i="8"/>
  <c r="G911" i="36"/>
  <c r="P507" i="48"/>
  <c r="P382"/>
  <c r="P917"/>
  <c r="P744"/>
  <c r="P913"/>
  <c r="P764"/>
  <c r="P349"/>
  <c r="P922"/>
  <c r="G911" i="33"/>
  <c r="G911" i="21"/>
  <c r="G911" i="26"/>
  <c r="P540" i="48"/>
  <c r="G911" i="42"/>
  <c r="P826" i="48"/>
  <c r="P457"/>
  <c r="P679"/>
  <c r="P616"/>
  <c r="P923"/>
  <c r="P919"/>
  <c r="P921"/>
  <c r="P789"/>
  <c r="P420"/>
  <c r="P924"/>
  <c r="P317"/>
  <c r="P9"/>
  <c r="P8" s="1"/>
  <c r="P7" s="1"/>
  <c r="P242"/>
  <c r="P811"/>
  <c r="P861"/>
  <c r="P702"/>
  <c r="P595"/>
  <c r="P114"/>
  <c r="P848"/>
  <c r="P912"/>
  <c r="P724"/>
  <c r="P139"/>
  <c r="G9" i="49"/>
  <c r="G8" s="1"/>
  <c r="G7" s="1"/>
  <c r="G911" i="4"/>
  <c r="G911" i="22"/>
  <c r="G9" i="48"/>
  <c r="G8" s="1"/>
  <c r="G7" s="1"/>
  <c r="P43"/>
  <c r="G911" i="16"/>
  <c r="G911" i="5"/>
  <c r="P920" i="48"/>
  <c r="G911" i="47"/>
  <c r="G911" i="27"/>
  <c r="G911" i="9"/>
  <c r="G911" i="29"/>
  <c r="G911" i="12"/>
  <c r="G911" i="20"/>
  <c r="G911" i="40"/>
  <c r="G911" i="30"/>
  <c r="G911" i="44"/>
  <c r="G911" i="32"/>
  <c r="G911" i="38"/>
  <c r="G911" i="2"/>
  <c r="G911" i="11"/>
  <c r="G911" i="14"/>
  <c r="G911" i="6"/>
  <c r="G911" i="23"/>
  <c r="G911" i="28"/>
  <c r="G911" i="31"/>
  <c r="G911" i="37"/>
  <c r="G926" s="1"/>
  <c r="G911" i="35"/>
  <c r="G911" i="43"/>
  <c r="G911" i="15"/>
  <c r="G42" i="48" l="1"/>
  <c r="G41" s="1"/>
  <c r="G40" s="1"/>
  <c r="G39" s="1"/>
  <c r="G626" i="49"/>
  <c r="G913"/>
  <c r="G563"/>
  <c r="N873"/>
  <c r="G872"/>
  <c r="N575"/>
  <c r="G574"/>
  <c r="N574" s="1"/>
  <c r="N535"/>
  <c r="G534"/>
  <c r="G912" s="1"/>
  <c r="G725"/>
  <c r="G921"/>
  <c r="G552"/>
  <c r="G862"/>
  <c r="N801"/>
  <c r="G800"/>
  <c r="N539"/>
  <c r="G538"/>
  <c r="G915" s="1"/>
  <c r="N715"/>
  <c r="G714"/>
  <c r="N714" s="1"/>
  <c r="N527"/>
  <c r="G520"/>
  <c r="N520" s="1"/>
  <c r="G637"/>
  <c r="N669"/>
  <c r="G668"/>
  <c r="N668" s="1"/>
  <c r="G789"/>
  <c r="N838"/>
  <c r="G837"/>
  <c r="N837" s="1"/>
  <c r="N681"/>
  <c r="G680"/>
  <c r="G679" s="1"/>
  <c r="G857"/>
  <c r="G812"/>
  <c r="N469"/>
  <c r="G458"/>
  <c r="N726"/>
  <c r="N564"/>
  <c r="G894"/>
  <c r="G922" s="1"/>
  <c r="G899"/>
  <c r="G646"/>
  <c r="G657"/>
  <c r="G656" s="1"/>
  <c r="N619"/>
  <c r="G819"/>
  <c r="G734"/>
  <c r="G745"/>
  <c r="N552"/>
  <c r="G849"/>
  <c r="G848" s="1"/>
  <c r="N776"/>
  <c r="N509"/>
  <c r="N519"/>
  <c r="G482"/>
  <c r="N421"/>
  <c r="G420"/>
  <c r="N420" s="1"/>
  <c r="N626"/>
  <c r="N800"/>
  <c r="N148"/>
  <c r="N383"/>
  <c r="G382"/>
  <c r="N382" s="1"/>
  <c r="N243"/>
  <c r="G242"/>
  <c r="N242" s="1"/>
  <c r="G305"/>
  <c r="N305" s="1"/>
  <c r="N308"/>
  <c r="N90"/>
  <c r="G114"/>
  <c r="N114" s="1"/>
  <c r="N121"/>
  <c r="N102"/>
  <c r="N508"/>
  <c r="N618"/>
  <c r="G918" i="48"/>
  <c r="N515" i="49"/>
  <c r="N499"/>
  <c r="G317"/>
  <c r="N318"/>
  <c r="N204"/>
  <c r="N343"/>
  <c r="N140"/>
  <c r="G139"/>
  <c r="N139" s="1"/>
  <c r="N152"/>
  <c r="N233"/>
  <c r="N534"/>
  <c r="N584"/>
  <c r="N496"/>
  <c r="N64"/>
  <c r="N704"/>
  <c r="N57"/>
  <c r="G43"/>
  <c r="G926" i="1"/>
  <c r="G927" s="1"/>
  <c r="G926" i="4"/>
  <c r="G927" s="1"/>
  <c r="G926" i="5"/>
  <c r="G927" s="1"/>
  <c r="G926" i="19"/>
  <c r="G927" s="1"/>
  <c r="G926" i="42"/>
  <c r="G927" s="1"/>
  <c r="G926" i="46"/>
  <c r="G927" s="1"/>
  <c r="G926" i="3"/>
  <c r="G927" s="1"/>
  <c r="G926" i="24"/>
  <c r="G927" s="1"/>
  <c r="G926" i="26"/>
  <c r="G927" s="1"/>
  <c r="G926" i="35"/>
  <c r="G927" s="1"/>
  <c r="G926" i="27"/>
  <c r="G927" s="1"/>
  <c r="G926" i="17"/>
  <c r="G927" s="1"/>
  <c r="G926" i="41"/>
  <c r="G927" s="1"/>
  <c r="G926" i="44"/>
  <c r="G927" s="1"/>
  <c r="G926" i="9"/>
  <c r="G927" s="1"/>
  <c r="G926" i="47"/>
  <c r="G927" s="1"/>
  <c r="G926" i="6"/>
  <c r="G927" s="1"/>
  <c r="G926" i="7"/>
  <c r="G927" s="1"/>
  <c r="G926" i="8"/>
  <c r="G927" s="1"/>
  <c r="G926" i="32"/>
  <c r="G927" s="1"/>
  <c r="G926" i="36"/>
  <c r="G927" s="1"/>
  <c r="G927" i="34"/>
  <c r="P918" i="48"/>
  <c r="G926" i="2"/>
  <c r="G927" s="1"/>
  <c r="P42" i="48"/>
  <c r="P41" s="1"/>
  <c r="P40" s="1"/>
  <c r="P39" s="1"/>
  <c r="P911"/>
  <c r="G926" i="33"/>
  <c r="G927" s="1"/>
  <c r="G926" i="23"/>
  <c r="G927" s="1"/>
  <c r="G926" i="21"/>
  <c r="G927" s="1"/>
  <c r="G926" i="15"/>
  <c r="G927" s="1"/>
  <c r="G926" i="14"/>
  <c r="G927" s="1"/>
  <c r="G926" i="22"/>
  <c r="G927" s="1"/>
  <c r="G926" i="40"/>
  <c r="G927" s="1"/>
  <c r="G911" i="48"/>
  <c r="G926" i="28"/>
  <c r="G927" s="1"/>
  <c r="G927" i="18"/>
  <c r="G926" i="20"/>
  <c r="G927" s="1"/>
  <c r="G926" i="29"/>
  <c r="G927" s="1"/>
  <c r="G926" i="43"/>
  <c r="G927" s="1"/>
  <c r="G926" i="16"/>
  <c r="G927" s="1"/>
  <c r="G927" i="37"/>
  <c r="G926" i="38"/>
  <c r="G927" s="1"/>
  <c r="G926" i="30"/>
  <c r="G927" s="1"/>
  <c r="G926" i="31"/>
  <c r="G927" s="1"/>
  <c r="G926" i="11"/>
  <c r="G927" s="1"/>
  <c r="G926" i="12"/>
  <c r="G927" s="1"/>
  <c r="B7" i="34"/>
  <c r="B39" i="35"/>
  <c r="F407" i="34"/>
  <c r="F408"/>
  <c r="I408" s="1"/>
  <c r="F409"/>
  <c r="I409" s="1"/>
  <c r="F410"/>
  <c r="I410" s="1"/>
  <c r="F411"/>
  <c r="I411" s="1"/>
  <c r="F412"/>
  <c r="I412" s="1"/>
  <c r="F415"/>
  <c r="F417"/>
  <c r="I417" s="1"/>
  <c r="F418"/>
  <c r="I418" s="1"/>
  <c r="F419"/>
  <c r="I419" s="1"/>
  <c r="F406"/>
  <c r="I406" s="1"/>
  <c r="G811" i="49" l="1"/>
  <c r="G702"/>
  <c r="G924"/>
  <c r="N317"/>
  <c r="G754"/>
  <c r="G744" s="1"/>
  <c r="N538"/>
  <c r="N885"/>
  <c r="G884"/>
  <c r="G514"/>
  <c r="G917" s="1"/>
  <c r="N756"/>
  <c r="G636"/>
  <c r="G617"/>
  <c r="G920" s="1"/>
  <c r="N544"/>
  <c r="G541"/>
  <c r="G540" s="1"/>
  <c r="N540" s="1"/>
  <c r="N607"/>
  <c r="G606"/>
  <c r="N768"/>
  <c r="G765"/>
  <c r="N680"/>
  <c r="G724"/>
  <c r="N835"/>
  <c r="G827"/>
  <c r="G826" s="1"/>
  <c r="G861"/>
  <c r="N861" s="1"/>
  <c r="N862"/>
  <c r="G533"/>
  <c r="N533" s="1"/>
  <c r="N894"/>
  <c r="N788"/>
  <c r="G777"/>
  <c r="N813"/>
  <c r="N812"/>
  <c r="N679"/>
  <c r="N563"/>
  <c r="N895"/>
  <c r="N660"/>
  <c r="N482"/>
  <c r="N470"/>
  <c r="N637"/>
  <c r="N823"/>
  <c r="N648"/>
  <c r="N646"/>
  <c r="N907"/>
  <c r="N725"/>
  <c r="N748"/>
  <c r="N850"/>
  <c r="N849"/>
  <c r="N736"/>
  <c r="N734"/>
  <c r="N458"/>
  <c r="N857"/>
  <c r="N884"/>
  <c r="N789"/>
  <c r="N872"/>
  <c r="N494"/>
  <c r="N495"/>
  <c r="N514"/>
  <c r="N497"/>
  <c r="N498"/>
  <c r="I407" i="34"/>
  <c r="F405"/>
  <c r="N703" i="49"/>
  <c r="N702"/>
  <c r="I415" i="34"/>
  <c r="P926" i="48"/>
  <c r="P927" s="1"/>
  <c r="G926"/>
  <c r="G927" s="1"/>
  <c r="N827" i="49" l="1"/>
  <c r="N606"/>
  <c r="G923"/>
  <c r="G595"/>
  <c r="N595" s="1"/>
  <c r="G616"/>
  <c r="N616" s="1"/>
  <c r="G507"/>
  <c r="N507" s="1"/>
  <c r="N754"/>
  <c r="N541"/>
  <c r="G919"/>
  <c r="N899"/>
  <c r="G883"/>
  <c r="N883" s="1"/>
  <c r="N777"/>
  <c r="G764"/>
  <c r="N764" s="1"/>
  <c r="N724"/>
  <c r="N617"/>
  <c r="G911"/>
  <c r="G457"/>
  <c r="N657"/>
  <c r="N656"/>
  <c r="N636"/>
  <c r="N826"/>
  <c r="N848"/>
  <c r="N745"/>
  <c r="N744"/>
  <c r="N819"/>
  <c r="N811"/>
  <c r="N765"/>
  <c r="I405" i="34"/>
  <c r="G42" i="49" l="1"/>
  <c r="G41" s="1"/>
  <c r="G40" s="1"/>
  <c r="G39" s="1"/>
  <c r="N457"/>
  <c r="G918"/>
  <c r="G926" s="1"/>
  <c r="B39"/>
  <c r="H37"/>
  <c r="F37"/>
  <c r="D37"/>
  <c r="B7"/>
  <c r="F908" i="47"/>
  <c r="I908" s="1"/>
  <c r="F907"/>
  <c r="I907" s="1"/>
  <c r="F906"/>
  <c r="I906" s="1"/>
  <c r="F905"/>
  <c r="I905" s="1"/>
  <c r="F904"/>
  <c r="I904" s="1"/>
  <c r="F903"/>
  <c r="I903" s="1"/>
  <c r="F902"/>
  <c r="I902" s="1"/>
  <c r="F901"/>
  <c r="I901" s="1"/>
  <c r="F900"/>
  <c r="I900" s="1"/>
  <c r="F893"/>
  <c r="I893" s="1"/>
  <c r="F892"/>
  <c r="I892" s="1"/>
  <c r="F891"/>
  <c r="I891" s="1"/>
  <c r="F890"/>
  <c r="I890" s="1"/>
  <c r="F889"/>
  <c r="I889" s="1"/>
  <c r="F888"/>
  <c r="I888" s="1"/>
  <c r="F887"/>
  <c r="I887" s="1"/>
  <c r="F886"/>
  <c r="F885"/>
  <c r="I885" s="1"/>
  <c r="F882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60"/>
  <c r="I860" s="1"/>
  <c r="F859"/>
  <c r="I859" s="1"/>
  <c r="F858"/>
  <c r="F856"/>
  <c r="I856" s="1"/>
  <c r="F855"/>
  <c r="I855" s="1"/>
  <c r="F854"/>
  <c r="I854" s="1"/>
  <c r="F852"/>
  <c r="I852" s="1"/>
  <c r="F851"/>
  <c r="I851" s="1"/>
  <c r="F850"/>
  <c r="I850" s="1"/>
  <c r="F847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6"/>
  <c r="I836" s="1"/>
  <c r="F835"/>
  <c r="I835" s="1"/>
  <c r="F834"/>
  <c r="I834" s="1"/>
  <c r="F833"/>
  <c r="I833" s="1"/>
  <c r="F832"/>
  <c r="I832" s="1"/>
  <c r="F831"/>
  <c r="I831" s="1"/>
  <c r="F830"/>
  <c r="I830" s="1"/>
  <c r="F829"/>
  <c r="F828"/>
  <c r="I828" s="1"/>
  <c r="F825"/>
  <c r="I825" s="1"/>
  <c r="F824"/>
  <c r="I824" s="1"/>
  <c r="F823"/>
  <c r="I823" s="1"/>
  <c r="F822"/>
  <c r="I822" s="1"/>
  <c r="F821"/>
  <c r="I821" s="1"/>
  <c r="F820"/>
  <c r="I820" s="1"/>
  <c r="F818"/>
  <c r="I818" s="1"/>
  <c r="F817"/>
  <c r="I817" s="1"/>
  <c r="F816"/>
  <c r="I816" s="1"/>
  <c r="F815"/>
  <c r="I815" s="1"/>
  <c r="F814"/>
  <c r="I814" s="1"/>
  <c r="F813"/>
  <c r="I813" s="1"/>
  <c r="F810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9"/>
  <c r="I799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I791" s="1"/>
  <c r="F788"/>
  <c r="I788" s="1"/>
  <c r="F787"/>
  <c r="I787" s="1"/>
  <c r="F786"/>
  <c r="I786" s="1"/>
  <c r="F785"/>
  <c r="I785" s="1"/>
  <c r="F784"/>
  <c r="I784" s="1"/>
  <c r="F783"/>
  <c r="I783" s="1"/>
  <c r="F782"/>
  <c r="I782" s="1"/>
  <c r="F781"/>
  <c r="I781" s="1"/>
  <c r="F780"/>
  <c r="I780" s="1"/>
  <c r="F779"/>
  <c r="I779" s="1"/>
  <c r="F778"/>
  <c r="I778" s="1"/>
  <c r="F776"/>
  <c r="I776" s="1"/>
  <c r="F775"/>
  <c r="I775" s="1"/>
  <c r="F774"/>
  <c r="I774" s="1"/>
  <c r="F773"/>
  <c r="I773" s="1"/>
  <c r="F772"/>
  <c r="I772" s="1"/>
  <c r="F771"/>
  <c r="I771" s="1"/>
  <c r="F770"/>
  <c r="I770" s="1"/>
  <c r="F769"/>
  <c r="I769" s="1"/>
  <c r="F768"/>
  <c r="I768" s="1"/>
  <c r="F767"/>
  <c r="F766"/>
  <c r="I766" s="1"/>
  <c r="F763"/>
  <c r="I763" s="1"/>
  <c r="F762"/>
  <c r="I762" s="1"/>
  <c r="F761"/>
  <c r="I761" s="1"/>
  <c r="F760"/>
  <c r="I760" s="1"/>
  <c r="F759"/>
  <c r="I759" s="1"/>
  <c r="F758"/>
  <c r="I758" s="1"/>
  <c r="F757"/>
  <c r="I757" s="1"/>
  <c r="F756"/>
  <c r="F755"/>
  <c r="I755" s="1"/>
  <c r="F753"/>
  <c r="I753" s="1"/>
  <c r="F752"/>
  <c r="I752" s="1"/>
  <c r="F751"/>
  <c r="I751" s="1"/>
  <c r="F750"/>
  <c r="I750" s="1"/>
  <c r="F749"/>
  <c r="I749" s="1"/>
  <c r="F748"/>
  <c r="I748" s="1"/>
  <c r="F747"/>
  <c r="I747" s="1"/>
  <c r="F746"/>
  <c r="I746" s="1"/>
  <c r="F743"/>
  <c r="I743" s="1"/>
  <c r="F742"/>
  <c r="I742" s="1"/>
  <c r="F741"/>
  <c r="I741" s="1"/>
  <c r="F740"/>
  <c r="I740" s="1"/>
  <c r="F739"/>
  <c r="I739" s="1"/>
  <c r="F738"/>
  <c r="I738" s="1"/>
  <c r="F737"/>
  <c r="I737" s="1"/>
  <c r="F736"/>
  <c r="I736" s="1"/>
  <c r="F735"/>
  <c r="I735" s="1"/>
  <c r="F733"/>
  <c r="I733" s="1"/>
  <c r="F732"/>
  <c r="I732" s="1"/>
  <c r="F731"/>
  <c r="I731" s="1"/>
  <c r="F730"/>
  <c r="I730" s="1"/>
  <c r="F729"/>
  <c r="I729" s="1"/>
  <c r="F728"/>
  <c r="I728" s="1"/>
  <c r="F727"/>
  <c r="I727" s="1"/>
  <c r="F726"/>
  <c r="F723"/>
  <c r="I723" s="1"/>
  <c r="F722"/>
  <c r="I722" s="1"/>
  <c r="F721"/>
  <c r="I721" s="1"/>
  <c r="F720"/>
  <c r="I720" s="1"/>
  <c r="F719"/>
  <c r="I719" s="1"/>
  <c r="F718"/>
  <c r="F717"/>
  <c r="I717" s="1"/>
  <c r="F716"/>
  <c r="I716" s="1"/>
  <c r="F715"/>
  <c r="I715" s="1"/>
  <c r="F713"/>
  <c r="I713" s="1"/>
  <c r="F712"/>
  <c r="I712" s="1"/>
  <c r="F711"/>
  <c r="I711" s="1"/>
  <c r="F710"/>
  <c r="I710" s="1"/>
  <c r="F709"/>
  <c r="I709" s="1"/>
  <c r="F708"/>
  <c r="I708" s="1"/>
  <c r="F707"/>
  <c r="I707" s="1"/>
  <c r="F706"/>
  <c r="I706" s="1"/>
  <c r="F705"/>
  <c r="F704"/>
  <c r="I704" s="1"/>
  <c r="F701"/>
  <c r="I701" s="1"/>
  <c r="F700"/>
  <c r="I700" s="1"/>
  <c r="F699"/>
  <c r="I699" s="1"/>
  <c r="F698"/>
  <c r="I698" s="1"/>
  <c r="F697"/>
  <c r="I697" s="1"/>
  <c r="F696"/>
  <c r="I696" s="1"/>
  <c r="F695"/>
  <c r="I695" s="1"/>
  <c r="F694"/>
  <c r="I694" s="1"/>
  <c r="F693"/>
  <c r="I693" s="1"/>
  <c r="F692"/>
  <c r="I692" s="1"/>
  <c r="D691"/>
  <c r="F690"/>
  <c r="I690" s="1"/>
  <c r="F689"/>
  <c r="I689" s="1"/>
  <c r="F688"/>
  <c r="I688" s="1"/>
  <c r="F687"/>
  <c r="I687" s="1"/>
  <c r="F686"/>
  <c r="I686" s="1"/>
  <c r="F685"/>
  <c r="I685" s="1"/>
  <c r="F684"/>
  <c r="I684" s="1"/>
  <c r="F683"/>
  <c r="I683" s="1"/>
  <c r="F682"/>
  <c r="I682" s="1"/>
  <c r="F681"/>
  <c r="F678"/>
  <c r="I678" s="1"/>
  <c r="F677"/>
  <c r="I677" s="1"/>
  <c r="F676"/>
  <c r="I676" s="1"/>
  <c r="F675"/>
  <c r="I675" s="1"/>
  <c r="F674"/>
  <c r="I674" s="1"/>
  <c r="F673"/>
  <c r="I673" s="1"/>
  <c r="F672"/>
  <c r="I672" s="1"/>
  <c r="F671"/>
  <c r="I671" s="1"/>
  <c r="F670"/>
  <c r="F669"/>
  <c r="I669" s="1"/>
  <c r="F667"/>
  <c r="I667" s="1"/>
  <c r="F666"/>
  <c r="I666" s="1"/>
  <c r="F665"/>
  <c r="I665" s="1"/>
  <c r="F664"/>
  <c r="I664" s="1"/>
  <c r="F663"/>
  <c r="I663" s="1"/>
  <c r="F662"/>
  <c r="I662" s="1"/>
  <c r="F661"/>
  <c r="I661" s="1"/>
  <c r="F660"/>
  <c r="I660" s="1"/>
  <c r="F659"/>
  <c r="I659" s="1"/>
  <c r="F658"/>
  <c r="I658" s="1"/>
  <c r="F655"/>
  <c r="I655" s="1"/>
  <c r="F654"/>
  <c r="I654" s="1"/>
  <c r="F653"/>
  <c r="I653" s="1"/>
  <c r="F652"/>
  <c r="I652" s="1"/>
  <c r="F651"/>
  <c r="I651" s="1"/>
  <c r="F650"/>
  <c r="I650" s="1"/>
  <c r="F649"/>
  <c r="I649" s="1"/>
  <c r="F648"/>
  <c r="I648" s="1"/>
  <c r="F647"/>
  <c r="I647" s="1"/>
  <c r="F645"/>
  <c r="I645" s="1"/>
  <c r="F644"/>
  <c r="I644" s="1"/>
  <c r="F643"/>
  <c r="I643" s="1"/>
  <c r="F642"/>
  <c r="I642" s="1"/>
  <c r="F641"/>
  <c r="F640"/>
  <c r="I640" s="1"/>
  <c r="F639"/>
  <c r="I639" s="1"/>
  <c r="F638"/>
  <c r="I638" s="1"/>
  <c r="F635"/>
  <c r="I635" s="1"/>
  <c r="F634"/>
  <c r="I634" s="1"/>
  <c r="F633"/>
  <c r="I633" s="1"/>
  <c r="F632"/>
  <c r="F631"/>
  <c r="I631" s="1"/>
  <c r="F630"/>
  <c r="I630" s="1"/>
  <c r="F629"/>
  <c r="I629" s="1"/>
  <c r="F628"/>
  <c r="I628" s="1"/>
  <c r="F627"/>
  <c r="I627" s="1"/>
  <c r="F625"/>
  <c r="I625" s="1"/>
  <c r="F624"/>
  <c r="I624" s="1"/>
  <c r="F623"/>
  <c r="I623" s="1"/>
  <c r="F622"/>
  <c r="I622" s="1"/>
  <c r="F621"/>
  <c r="I621" s="1"/>
  <c r="F620"/>
  <c r="I620" s="1"/>
  <c r="F619"/>
  <c r="F618"/>
  <c r="I618" s="1"/>
  <c r="F615"/>
  <c r="I615" s="1"/>
  <c r="F614"/>
  <c r="I614" s="1"/>
  <c r="F613"/>
  <c r="I613" s="1"/>
  <c r="F612"/>
  <c r="I612" s="1"/>
  <c r="F611"/>
  <c r="I611" s="1"/>
  <c r="F610"/>
  <c r="I610" s="1"/>
  <c r="F609"/>
  <c r="I609" s="1"/>
  <c r="F608"/>
  <c r="F607"/>
  <c r="I607" s="1"/>
  <c r="F605"/>
  <c r="I605" s="1"/>
  <c r="F604"/>
  <c r="I604" s="1"/>
  <c r="F603"/>
  <c r="I603" s="1"/>
  <c r="F602"/>
  <c r="I602" s="1"/>
  <c r="F601"/>
  <c r="I601" s="1"/>
  <c r="F600"/>
  <c r="I600" s="1"/>
  <c r="F599"/>
  <c r="I599" s="1"/>
  <c r="F598"/>
  <c r="I598" s="1"/>
  <c r="F597"/>
  <c r="I597" s="1"/>
  <c r="F594"/>
  <c r="F592"/>
  <c r="I592" s="1"/>
  <c r="F590"/>
  <c r="I590" s="1"/>
  <c r="F588"/>
  <c r="F586"/>
  <c r="I586" s="1"/>
  <c r="F583"/>
  <c r="I583" s="1"/>
  <c r="F582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73"/>
  <c r="I573" s="1"/>
  <c r="F572"/>
  <c r="I572" s="1"/>
  <c r="F571"/>
  <c r="I571" s="1"/>
  <c r="F570"/>
  <c r="I570" s="1"/>
  <c r="F569"/>
  <c r="I569" s="1"/>
  <c r="F568"/>
  <c r="I568" s="1"/>
  <c r="F567"/>
  <c r="I567" s="1"/>
  <c r="F566"/>
  <c r="I566" s="1"/>
  <c r="F565"/>
  <c r="F564"/>
  <c r="I564" s="1"/>
  <c r="F562"/>
  <c r="I562" s="1"/>
  <c r="F561"/>
  <c r="I561" s="1"/>
  <c r="F560"/>
  <c r="I560" s="1"/>
  <c r="F559"/>
  <c r="I559" s="1"/>
  <c r="F558"/>
  <c r="I558" s="1"/>
  <c r="F557"/>
  <c r="I557" s="1"/>
  <c r="F556"/>
  <c r="I556" s="1"/>
  <c r="F555"/>
  <c r="I555" s="1"/>
  <c r="F554"/>
  <c r="I554" s="1"/>
  <c r="F553"/>
  <c r="I553" s="1"/>
  <c r="F551"/>
  <c r="I551" s="1"/>
  <c r="F550"/>
  <c r="I550" s="1"/>
  <c r="F549"/>
  <c r="I549" s="1"/>
  <c r="F548"/>
  <c r="I548" s="1"/>
  <c r="F547"/>
  <c r="I547" s="1"/>
  <c r="F546"/>
  <c r="I546" s="1"/>
  <c r="F545"/>
  <c r="I545" s="1"/>
  <c r="F544"/>
  <c r="I544" s="1"/>
  <c r="F543"/>
  <c r="I543" s="1"/>
  <c r="F542"/>
  <c r="I542" s="1"/>
  <c r="F539"/>
  <c r="F537"/>
  <c r="I537" s="1"/>
  <c r="F536"/>
  <c r="I536" s="1"/>
  <c r="F535"/>
  <c r="I535" s="1"/>
  <c r="F519"/>
  <c r="I519" s="1"/>
  <c r="F518"/>
  <c r="I518" s="1"/>
  <c r="F517"/>
  <c r="I517" s="1"/>
  <c r="F516"/>
  <c r="I516" s="1"/>
  <c r="I514" s="1"/>
  <c r="F515"/>
  <c r="I515" s="1"/>
  <c r="F513"/>
  <c r="I513" s="1"/>
  <c r="F512"/>
  <c r="I512" s="1"/>
  <c r="F511"/>
  <c r="I511" s="1"/>
  <c r="F510"/>
  <c r="I510" s="1"/>
  <c r="F509"/>
  <c r="I509" s="1"/>
  <c r="F506"/>
  <c r="I506" s="1"/>
  <c r="F505"/>
  <c r="I505" s="1"/>
  <c r="F504"/>
  <c r="I504" s="1"/>
  <c r="F503"/>
  <c r="I503" s="1"/>
  <c r="F502"/>
  <c r="I502" s="1"/>
  <c r="F501"/>
  <c r="I501" s="1"/>
  <c r="F500"/>
  <c r="I500" s="1"/>
  <c r="F499"/>
  <c r="F496"/>
  <c r="F493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69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32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19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394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81"/>
  <c r="I381" s="1"/>
  <c r="F380"/>
  <c r="I380" s="1"/>
  <c r="F379"/>
  <c r="I379" s="1"/>
  <c r="F377"/>
  <c r="I377" s="1"/>
  <c r="F374"/>
  <c r="I374" s="1"/>
  <c r="F373"/>
  <c r="I373" s="1"/>
  <c r="F372"/>
  <c r="I372" s="1"/>
  <c r="F371"/>
  <c r="I371" s="1"/>
  <c r="F370"/>
  <c r="I370" s="1"/>
  <c r="F369"/>
  <c r="F368"/>
  <c r="I368" s="1"/>
  <c r="F366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48"/>
  <c r="I348" s="1"/>
  <c r="F347"/>
  <c r="I347" s="1"/>
  <c r="F346"/>
  <c r="I346" s="1"/>
  <c r="F345"/>
  <c r="I345" s="1"/>
  <c r="F344"/>
  <c r="I344" s="1"/>
  <c r="F342"/>
  <c r="I342" s="1"/>
  <c r="F341"/>
  <c r="I341" s="1"/>
  <c r="F340"/>
  <c r="I340" s="1"/>
  <c r="F339"/>
  <c r="I339" s="1"/>
  <c r="F338"/>
  <c r="I338" s="1"/>
  <c r="F336"/>
  <c r="I336" s="1"/>
  <c r="F335"/>
  <c r="I335" s="1"/>
  <c r="F334"/>
  <c r="I334" s="1"/>
  <c r="F332"/>
  <c r="I332" s="1"/>
  <c r="F331"/>
  <c r="I331" s="1"/>
  <c r="F330"/>
  <c r="I330" s="1"/>
  <c r="F329"/>
  <c r="I329" s="1"/>
  <c r="D328"/>
  <c r="F327"/>
  <c r="I327" s="1"/>
  <c r="F326"/>
  <c r="I326" s="1"/>
  <c r="F325"/>
  <c r="I325" s="1"/>
  <c r="F324"/>
  <c r="I324" s="1"/>
  <c r="D323"/>
  <c r="F322"/>
  <c r="I322" s="1"/>
  <c r="F321"/>
  <c r="I321" s="1"/>
  <c r="F320"/>
  <c r="I320" s="1"/>
  <c r="F319"/>
  <c r="I319" s="1"/>
  <c r="F310"/>
  <c r="I310" s="1"/>
  <c r="F309"/>
  <c r="F298"/>
  <c r="I298" s="1"/>
  <c r="F292"/>
  <c r="I292" s="1"/>
  <c r="F291"/>
  <c r="I291" s="1"/>
  <c r="F290"/>
  <c r="I290" s="1"/>
  <c r="F289"/>
  <c r="I289" s="1"/>
  <c r="F288"/>
  <c r="I288" s="1"/>
  <c r="F287"/>
  <c r="I287" s="1"/>
  <c r="F286"/>
  <c r="F284"/>
  <c r="I284" s="1"/>
  <c r="F283"/>
  <c r="F282"/>
  <c r="I282" s="1"/>
  <c r="F281"/>
  <c r="I281" s="1"/>
  <c r="F280"/>
  <c r="I280" s="1"/>
  <c r="F279"/>
  <c r="I279" s="1"/>
  <c r="F278"/>
  <c r="F276"/>
  <c r="I276" s="1"/>
  <c r="F275"/>
  <c r="F274"/>
  <c r="I274" s="1"/>
  <c r="F272"/>
  <c r="I272" s="1"/>
  <c r="F271"/>
  <c r="I271" s="1"/>
  <c r="F270"/>
  <c r="I270" s="1"/>
  <c r="F268"/>
  <c r="I268" s="1"/>
  <c r="F267"/>
  <c r="F266"/>
  <c r="I266" s="1"/>
  <c r="F265"/>
  <c r="I265" s="1"/>
  <c r="F264"/>
  <c r="I264" s="1"/>
  <c r="F263"/>
  <c r="I263" s="1"/>
  <c r="F260"/>
  <c r="I260" s="1"/>
  <c r="F259"/>
  <c r="F258"/>
  <c r="I258" s="1"/>
  <c r="F257"/>
  <c r="I257" s="1"/>
  <c r="F256"/>
  <c r="I256" s="1"/>
  <c r="F255"/>
  <c r="I255" s="1"/>
  <c r="F254"/>
  <c r="I254" s="1"/>
  <c r="F248"/>
  <c r="I248" s="1"/>
  <c r="F247"/>
  <c r="I247" s="1"/>
  <c r="F246"/>
  <c r="I246" s="1"/>
  <c r="F245"/>
  <c r="I245" s="1"/>
  <c r="F244"/>
  <c r="I244" s="1"/>
  <c r="F241"/>
  <c r="I241" s="1"/>
  <c r="F240"/>
  <c r="I240" s="1"/>
  <c r="F239"/>
  <c r="I239" s="1"/>
  <c r="F238"/>
  <c r="I238" s="1"/>
  <c r="F237"/>
  <c r="I237" s="1"/>
  <c r="F236"/>
  <c r="I236" s="1"/>
  <c r="F235"/>
  <c r="I235" s="1"/>
  <c r="F234"/>
  <c r="F232"/>
  <c r="I232" s="1"/>
  <c r="F231"/>
  <c r="I231" s="1"/>
  <c r="F230"/>
  <c r="I230" s="1"/>
  <c r="F229"/>
  <c r="I229" s="1"/>
  <c r="F228"/>
  <c r="I228" s="1"/>
  <c r="F227"/>
  <c r="I227" s="1"/>
  <c r="F226"/>
  <c r="I226" s="1"/>
  <c r="F225"/>
  <c r="I225" s="1"/>
  <c r="F224"/>
  <c r="I224" s="1"/>
  <c r="F223"/>
  <c r="I223" s="1"/>
  <c r="F222"/>
  <c r="I222" s="1"/>
  <c r="F221"/>
  <c r="F219"/>
  <c r="I219" s="1"/>
  <c r="F218"/>
  <c r="I218" s="1"/>
  <c r="F217"/>
  <c r="I217" s="1"/>
  <c r="F216"/>
  <c r="I216" s="1"/>
  <c r="F215"/>
  <c r="I215" s="1"/>
  <c r="F214"/>
  <c r="I214" s="1"/>
  <c r="F213"/>
  <c r="I213" s="1"/>
  <c r="F212"/>
  <c r="I212" s="1"/>
  <c r="F211"/>
  <c r="I211" s="1"/>
  <c r="F210"/>
  <c r="I210" s="1"/>
  <c r="F209"/>
  <c r="I209" s="1"/>
  <c r="F208"/>
  <c r="I208" s="1"/>
  <c r="F207"/>
  <c r="F205"/>
  <c r="I205" s="1"/>
  <c r="F203"/>
  <c r="I203" s="1"/>
  <c r="F202"/>
  <c r="I202" s="1"/>
  <c r="F201"/>
  <c r="I201" s="1"/>
  <c r="F200"/>
  <c r="I200" s="1"/>
  <c r="F199"/>
  <c r="I199" s="1"/>
  <c r="F198"/>
  <c r="I198" s="1"/>
  <c r="F197"/>
  <c r="I197" s="1"/>
  <c r="F196"/>
  <c r="I196" s="1"/>
  <c r="F195"/>
  <c r="I195" s="1"/>
  <c r="F194"/>
  <c r="I194" s="1"/>
  <c r="F193"/>
  <c r="I193" s="1"/>
  <c r="F192"/>
  <c r="F190"/>
  <c r="I190" s="1"/>
  <c r="F189"/>
  <c r="I189" s="1"/>
  <c r="F188"/>
  <c r="I188" s="1"/>
  <c r="F187"/>
  <c r="I187" s="1"/>
  <c r="F186"/>
  <c r="I186" s="1"/>
  <c r="F185"/>
  <c r="I185" s="1"/>
  <c r="F184"/>
  <c r="I184" s="1"/>
  <c r="F183"/>
  <c r="I183" s="1"/>
  <c r="F182"/>
  <c r="I182" s="1"/>
  <c r="F181"/>
  <c r="I181" s="1"/>
  <c r="F180"/>
  <c r="I180" s="1"/>
  <c r="F179"/>
  <c r="I179" s="1"/>
  <c r="F178"/>
  <c r="F176"/>
  <c r="I176" s="1"/>
  <c r="F175"/>
  <c r="I175" s="1"/>
  <c r="F174"/>
  <c r="I174" s="1"/>
  <c r="F173"/>
  <c r="I173" s="1"/>
  <c r="F172"/>
  <c r="I172" s="1"/>
  <c r="F171"/>
  <c r="F170"/>
  <c r="I170" s="1"/>
  <c r="F169"/>
  <c r="I169" s="1"/>
  <c r="F168"/>
  <c r="I168" s="1"/>
  <c r="F166"/>
  <c r="I166" s="1"/>
  <c r="F165"/>
  <c r="I165" s="1"/>
  <c r="F164"/>
  <c r="I164" s="1"/>
  <c r="F163"/>
  <c r="I163" s="1"/>
  <c r="F162"/>
  <c r="I162" s="1"/>
  <c r="F161"/>
  <c r="I161" s="1"/>
  <c r="F160"/>
  <c r="I160" s="1"/>
  <c r="F159"/>
  <c r="I159" s="1"/>
  <c r="F158"/>
  <c r="I158" s="1"/>
  <c r="F157"/>
  <c r="I157" s="1"/>
  <c r="F156"/>
  <c r="I156" s="1"/>
  <c r="F155"/>
  <c r="I155" s="1"/>
  <c r="F154"/>
  <c r="I154" s="1"/>
  <c r="F153"/>
  <c r="F151"/>
  <c r="I151" s="1"/>
  <c r="F150"/>
  <c r="I150" s="1"/>
  <c r="F149"/>
  <c r="I149" s="1"/>
  <c r="F147"/>
  <c r="I147" s="1"/>
  <c r="F146"/>
  <c r="I146" s="1"/>
  <c r="F145"/>
  <c r="I145" s="1"/>
  <c r="F144"/>
  <c r="I144" s="1"/>
  <c r="F143"/>
  <c r="I143" s="1"/>
  <c r="F142"/>
  <c r="I142" s="1"/>
  <c r="F141"/>
  <c r="F138"/>
  <c r="I138" s="1"/>
  <c r="F137"/>
  <c r="I137" s="1"/>
  <c r="F136"/>
  <c r="I136" s="1"/>
  <c r="F135"/>
  <c r="I135" s="1"/>
  <c r="F134"/>
  <c r="F132"/>
  <c r="I132" s="1"/>
  <c r="F131"/>
  <c r="I131" s="1"/>
  <c r="F130"/>
  <c r="I130" s="1"/>
  <c r="F129"/>
  <c r="I129" s="1"/>
  <c r="F128"/>
  <c r="I128" s="1"/>
  <c r="F126"/>
  <c r="I126" s="1"/>
  <c r="F125"/>
  <c r="I125" s="1"/>
  <c r="F124"/>
  <c r="I124" s="1"/>
  <c r="F123"/>
  <c r="I123" s="1"/>
  <c r="F122"/>
  <c r="I122" s="1"/>
  <c r="D121"/>
  <c r="F120"/>
  <c r="I120" s="1"/>
  <c r="F119"/>
  <c r="I119" s="1"/>
  <c r="F118"/>
  <c r="I118" s="1"/>
  <c r="F117"/>
  <c r="I117" s="1"/>
  <c r="F116"/>
  <c r="I116" s="1"/>
  <c r="F112"/>
  <c r="I112" s="1"/>
  <c r="F111"/>
  <c r="I111" s="1"/>
  <c r="F110"/>
  <c r="I110" s="1"/>
  <c r="F109"/>
  <c r="I109" s="1"/>
  <c r="F108"/>
  <c r="I108" s="1"/>
  <c r="F107"/>
  <c r="I107" s="1"/>
  <c r="F106"/>
  <c r="I106" s="1"/>
  <c r="F105"/>
  <c r="I105" s="1"/>
  <c r="F104"/>
  <c r="I104" s="1"/>
  <c r="F103"/>
  <c r="F101"/>
  <c r="I101" s="1"/>
  <c r="F100"/>
  <c r="I100" s="1"/>
  <c r="F99"/>
  <c r="I99" s="1"/>
  <c r="F98"/>
  <c r="I98" s="1"/>
  <c r="F97"/>
  <c r="I97" s="1"/>
  <c r="F96"/>
  <c r="I96" s="1"/>
  <c r="F95"/>
  <c r="I95" s="1"/>
  <c r="F94"/>
  <c r="I94" s="1"/>
  <c r="F93"/>
  <c r="I93" s="1"/>
  <c r="F92"/>
  <c r="I92" s="1"/>
  <c r="F91"/>
  <c r="F88"/>
  <c r="I88" s="1"/>
  <c r="F87"/>
  <c r="I87" s="1"/>
  <c r="F86"/>
  <c r="I86" s="1"/>
  <c r="F85"/>
  <c r="I85" s="1"/>
  <c r="F84"/>
  <c r="I84" s="1"/>
  <c r="F83"/>
  <c r="I83" s="1"/>
  <c r="F82"/>
  <c r="I82" s="1"/>
  <c r="F81"/>
  <c r="I81" s="1"/>
  <c r="F80"/>
  <c r="I80" s="1"/>
  <c r="F79"/>
  <c r="I79" s="1"/>
  <c r="F78"/>
  <c r="F76"/>
  <c r="I76" s="1"/>
  <c r="F75"/>
  <c r="I75" s="1"/>
  <c r="F74"/>
  <c r="I74" s="1"/>
  <c r="F73"/>
  <c r="I73" s="1"/>
  <c r="F72"/>
  <c r="I72" s="1"/>
  <c r="F71"/>
  <c r="I71" s="1"/>
  <c r="F70"/>
  <c r="I70" s="1"/>
  <c r="F69"/>
  <c r="I69" s="1"/>
  <c r="F68"/>
  <c r="I68" s="1"/>
  <c r="F67"/>
  <c r="I67" s="1"/>
  <c r="F66"/>
  <c r="I66" s="1"/>
  <c r="F65"/>
  <c r="F63"/>
  <c r="I63" s="1"/>
  <c r="F62"/>
  <c r="I62" s="1"/>
  <c r="F61"/>
  <c r="I61" s="1"/>
  <c r="F60"/>
  <c r="I60" s="1"/>
  <c r="F59"/>
  <c r="I59" s="1"/>
  <c r="F58"/>
  <c r="F56"/>
  <c r="I56" s="1"/>
  <c r="F55"/>
  <c r="I55" s="1"/>
  <c r="F54"/>
  <c r="I54" s="1"/>
  <c r="F53"/>
  <c r="I53" s="1"/>
  <c r="F52"/>
  <c r="I52" s="1"/>
  <c r="F51"/>
  <c r="I51" s="1"/>
  <c r="F50"/>
  <c r="I50" s="1"/>
  <c r="F49"/>
  <c r="I49" s="1"/>
  <c r="F48"/>
  <c r="I48" s="1"/>
  <c r="F47"/>
  <c r="I47" s="1"/>
  <c r="F46"/>
  <c r="I46" s="1"/>
  <c r="F45"/>
  <c r="B39"/>
  <c r="I37"/>
  <c r="H37"/>
  <c r="F37"/>
  <c r="D37"/>
  <c r="F35"/>
  <c r="I35" s="1"/>
  <c r="F34"/>
  <c r="I34" s="1"/>
  <c r="H33"/>
  <c r="E33"/>
  <c r="D33"/>
  <c r="F32"/>
  <c r="I32" s="1"/>
  <c r="F31"/>
  <c r="I31" s="1"/>
  <c r="H30"/>
  <c r="E30"/>
  <c r="D30"/>
  <c r="F29"/>
  <c r="I29" s="1"/>
  <c r="F28"/>
  <c r="I28" s="1"/>
  <c r="F27"/>
  <c r="I27" s="1"/>
  <c r="H26"/>
  <c r="E26"/>
  <c r="D26"/>
  <c r="F25"/>
  <c r="I25" s="1"/>
  <c r="F24"/>
  <c r="I24" s="1"/>
  <c r="F23"/>
  <c r="I23" s="1"/>
  <c r="H22"/>
  <c r="E22"/>
  <c r="D22"/>
  <c r="F21"/>
  <c r="I21" s="1"/>
  <c r="F20"/>
  <c r="I20" s="1"/>
  <c r="H18"/>
  <c r="E18"/>
  <c r="D18"/>
  <c r="F17"/>
  <c r="I17" s="1"/>
  <c r="F15"/>
  <c r="I15" s="1"/>
  <c r="F14"/>
  <c r="I14" s="1"/>
  <c r="F13"/>
  <c r="I13" s="1"/>
  <c r="F12"/>
  <c r="I12" s="1"/>
  <c r="F11"/>
  <c r="I11" s="1"/>
  <c r="H10"/>
  <c r="E10"/>
  <c r="D10"/>
  <c r="B7"/>
  <c r="F181" i="9"/>
  <c r="I181" s="1"/>
  <c r="F181" i="11"/>
  <c r="I181" s="1"/>
  <c r="F181" i="12"/>
  <c r="I181" s="1"/>
  <c r="F181" i="13"/>
  <c r="I181" s="1"/>
  <c r="F181" i="14"/>
  <c r="I181" s="1"/>
  <c r="F181" i="15"/>
  <c r="I181" s="1"/>
  <c r="F181" i="16"/>
  <c r="I181" s="1"/>
  <c r="F181" i="1"/>
  <c r="I181" s="1"/>
  <c r="F181" i="2"/>
  <c r="I181" s="1"/>
  <c r="F181" i="3"/>
  <c r="I181" s="1"/>
  <c r="F181" i="4"/>
  <c r="I181" s="1"/>
  <c r="F181" i="5"/>
  <c r="I181" s="1"/>
  <c r="F181" i="6"/>
  <c r="I181" s="1"/>
  <c r="F181" i="7"/>
  <c r="I181" s="1"/>
  <c r="F181" i="8"/>
  <c r="I181" s="1"/>
  <c r="F181" i="17"/>
  <c r="I181" s="1"/>
  <c r="F181" i="18"/>
  <c r="I181" s="1"/>
  <c r="F181" i="19"/>
  <c r="I181" s="1"/>
  <c r="F181" i="20"/>
  <c r="I181" s="1"/>
  <c r="F181" i="21"/>
  <c r="I181" s="1"/>
  <c r="F181" i="22"/>
  <c r="I181" s="1"/>
  <c r="F181" i="23"/>
  <c r="I181" s="1"/>
  <c r="F181" i="24"/>
  <c r="I181" s="1"/>
  <c r="F181" i="26"/>
  <c r="I181" s="1"/>
  <c r="F181" i="27"/>
  <c r="I181" s="1"/>
  <c r="F181" i="28"/>
  <c r="I181" s="1"/>
  <c r="F181" i="29"/>
  <c r="I181" s="1"/>
  <c r="F181" i="30"/>
  <c r="I181" s="1"/>
  <c r="F181" i="31"/>
  <c r="I181" s="1"/>
  <c r="F181" i="32"/>
  <c r="I181" s="1"/>
  <c r="F181" i="33"/>
  <c r="I181" s="1"/>
  <c r="F181" i="34"/>
  <c r="I181" s="1"/>
  <c r="F181" i="35"/>
  <c r="I181" s="1"/>
  <c r="F181" i="37"/>
  <c r="I181" s="1"/>
  <c r="F181" i="36"/>
  <c r="I181" s="1"/>
  <c r="F181" i="38"/>
  <c r="I181" s="1"/>
  <c r="F181" i="39"/>
  <c r="I181" s="1"/>
  <c r="F181" i="40"/>
  <c r="I181" s="1"/>
  <c r="F181" i="41"/>
  <c r="I181" s="1"/>
  <c r="F181" i="42"/>
  <c r="I181" s="1"/>
  <c r="F181" i="43"/>
  <c r="I181" s="1"/>
  <c r="F181" i="44"/>
  <c r="I181" s="1"/>
  <c r="F181" i="46"/>
  <c r="I181" s="1"/>
  <c r="H884" i="48"/>
  <c r="E884"/>
  <c r="E872"/>
  <c r="D872"/>
  <c r="H862"/>
  <c r="E862"/>
  <c r="D862"/>
  <c r="H857"/>
  <c r="E857"/>
  <c r="D857"/>
  <c r="H853"/>
  <c r="E853"/>
  <c r="D853"/>
  <c r="H849"/>
  <c r="E849"/>
  <c r="D849"/>
  <c r="D848" s="1"/>
  <c r="H837"/>
  <c r="E837"/>
  <c r="D837"/>
  <c r="H827"/>
  <c r="E827"/>
  <c r="E826" s="1"/>
  <c r="D827"/>
  <c r="H819"/>
  <c r="E819"/>
  <c r="D819"/>
  <c r="E812"/>
  <c r="D812"/>
  <c r="H800"/>
  <c r="E800"/>
  <c r="D800"/>
  <c r="H790"/>
  <c r="E790"/>
  <c r="D790"/>
  <c r="D789" s="1"/>
  <c r="H765"/>
  <c r="E765"/>
  <c r="D765"/>
  <c r="H754"/>
  <c r="E754"/>
  <c r="D754"/>
  <c r="H745"/>
  <c r="E745"/>
  <c r="E744" s="1"/>
  <c r="D745"/>
  <c r="H734"/>
  <c r="E734"/>
  <c r="D734"/>
  <c r="H725"/>
  <c r="D725"/>
  <c r="H714"/>
  <c r="E714"/>
  <c r="D714"/>
  <c r="E703"/>
  <c r="D703"/>
  <c r="E691"/>
  <c r="H680"/>
  <c r="D680"/>
  <c r="H668"/>
  <c r="E668"/>
  <c r="D668"/>
  <c r="H657"/>
  <c r="E657"/>
  <c r="E656" s="1"/>
  <c r="D657"/>
  <c r="D656" s="1"/>
  <c r="H646"/>
  <c r="E646"/>
  <c r="D646"/>
  <c r="H637"/>
  <c r="E637"/>
  <c r="D637"/>
  <c r="H626"/>
  <c r="E626"/>
  <c r="D626"/>
  <c r="H617"/>
  <c r="E617"/>
  <c r="E616" s="1"/>
  <c r="D617"/>
  <c r="D616" s="1"/>
  <c r="H606"/>
  <c r="E606"/>
  <c r="D606"/>
  <c r="H596"/>
  <c r="H595" s="1"/>
  <c r="E596"/>
  <c r="D596"/>
  <c r="H593"/>
  <c r="E593"/>
  <c r="D593"/>
  <c r="H591"/>
  <c r="E591"/>
  <c r="D591"/>
  <c r="H589"/>
  <c r="E589"/>
  <c r="D589"/>
  <c r="H587"/>
  <c r="E587"/>
  <c r="D587"/>
  <c r="H585"/>
  <c r="E585"/>
  <c r="D585"/>
  <c r="H574"/>
  <c r="E574"/>
  <c r="D574"/>
  <c r="H563"/>
  <c r="E563"/>
  <c r="H552"/>
  <c r="D552"/>
  <c r="H541"/>
  <c r="E541"/>
  <c r="D541"/>
  <c r="H538"/>
  <c r="E538"/>
  <c r="D538"/>
  <c r="H534"/>
  <c r="H533" s="1"/>
  <c r="E534"/>
  <c r="E533" s="1"/>
  <c r="D534"/>
  <c r="D533" s="1"/>
  <c r="H514"/>
  <c r="E514"/>
  <c r="D514"/>
  <c r="H508"/>
  <c r="E508"/>
  <c r="D508"/>
  <c r="D495"/>
  <c r="D494" s="1"/>
  <c r="H394" i="49"/>
  <c r="E394"/>
  <c r="H393"/>
  <c r="E393"/>
  <c r="D393"/>
  <c r="H392"/>
  <c r="E392"/>
  <c r="D392"/>
  <c r="H391"/>
  <c r="E391"/>
  <c r="D391"/>
  <c r="H390"/>
  <c r="E390"/>
  <c r="D390"/>
  <c r="H389"/>
  <c r="E389"/>
  <c r="D389"/>
  <c r="H388"/>
  <c r="E388"/>
  <c r="D388"/>
  <c r="H387"/>
  <c r="E387"/>
  <c r="D387"/>
  <c r="H386"/>
  <c r="E386"/>
  <c r="D386"/>
  <c r="H385"/>
  <c r="E385"/>
  <c r="D385"/>
  <c r="D374"/>
  <c r="H373"/>
  <c r="E373"/>
  <c r="D373"/>
  <c r="H372"/>
  <c r="E372"/>
  <c r="D372"/>
  <c r="H371"/>
  <c r="E371"/>
  <c r="D371"/>
  <c r="H370"/>
  <c r="E370"/>
  <c r="D370"/>
  <c r="H369"/>
  <c r="E369"/>
  <c r="D369"/>
  <c r="H368"/>
  <c r="E368"/>
  <c r="D357"/>
  <c r="H356"/>
  <c r="E356"/>
  <c r="D356"/>
  <c r="H355"/>
  <c r="E355"/>
  <c r="D355"/>
  <c r="H354"/>
  <c r="E354"/>
  <c r="D354"/>
  <c r="H353"/>
  <c r="E353"/>
  <c r="D353"/>
  <c r="H352"/>
  <c r="E352"/>
  <c r="D352"/>
  <c r="H351"/>
  <c r="E351"/>
  <c r="H348"/>
  <c r="E348"/>
  <c r="D348"/>
  <c r="H347"/>
  <c r="E347"/>
  <c r="D347"/>
  <c r="H346"/>
  <c r="E346"/>
  <c r="D346"/>
  <c r="H345"/>
  <c r="E345"/>
  <c r="D345"/>
  <c r="H342"/>
  <c r="E342"/>
  <c r="D342"/>
  <c r="H341"/>
  <c r="E341"/>
  <c r="D341"/>
  <c r="H340"/>
  <c r="E340"/>
  <c r="D340"/>
  <c r="H339"/>
  <c r="E339"/>
  <c r="D339"/>
  <c r="H336"/>
  <c r="E336"/>
  <c r="D336"/>
  <c r="H335"/>
  <c r="E335"/>
  <c r="D335"/>
  <c r="H332"/>
  <c r="E332"/>
  <c r="D332"/>
  <c r="H331"/>
  <c r="E331"/>
  <c r="D331"/>
  <c r="H330"/>
  <c r="E330"/>
  <c r="D330"/>
  <c r="D329"/>
  <c r="H327"/>
  <c r="E327"/>
  <c r="D327"/>
  <c r="H326"/>
  <c r="E326"/>
  <c r="D326"/>
  <c r="H325"/>
  <c r="E325"/>
  <c r="D325"/>
  <c r="D324"/>
  <c r="H322"/>
  <c r="E322"/>
  <c r="D322"/>
  <c r="H321"/>
  <c r="E321"/>
  <c r="D321"/>
  <c r="H320"/>
  <c r="E320"/>
  <c r="D320"/>
  <c r="H310" i="48"/>
  <c r="H310" i="49" s="1"/>
  <c r="E310" i="48"/>
  <c r="E310" i="49" s="1"/>
  <c r="D310" i="48"/>
  <c r="D310" i="49" s="1"/>
  <c r="H309" i="48"/>
  <c r="E309"/>
  <c r="D309"/>
  <c r="E298" i="49"/>
  <c r="E297" s="1"/>
  <c r="E296" s="1"/>
  <c r="H292" i="48"/>
  <c r="H292" i="49" s="1"/>
  <c r="E292" i="48"/>
  <c r="E292" i="49" s="1"/>
  <c r="H291" i="48"/>
  <c r="H291" i="49" s="1"/>
  <c r="E291" i="48"/>
  <c r="E291" i="49" s="1"/>
  <c r="D291" i="48"/>
  <c r="D291" i="49" s="1"/>
  <c r="H290" i="48"/>
  <c r="H290" i="49" s="1"/>
  <c r="E290" i="48"/>
  <c r="E290" i="49" s="1"/>
  <c r="D290" i="48"/>
  <c r="D290" i="49" s="1"/>
  <c r="H289" i="48"/>
  <c r="H289" i="49" s="1"/>
  <c r="E289" i="48"/>
  <c r="E289" i="49" s="1"/>
  <c r="H288" i="48"/>
  <c r="H288" i="49" s="1"/>
  <c r="E288" i="48"/>
  <c r="E288" i="49" s="1"/>
  <c r="D288" i="48"/>
  <c r="D288" i="49" s="1"/>
  <c r="H287" i="48"/>
  <c r="H287" i="49" s="1"/>
  <c r="E287" i="48"/>
  <c r="E287" i="49" s="1"/>
  <c r="D287" i="48"/>
  <c r="D287" i="49" s="1"/>
  <c r="H286" i="48"/>
  <c r="E286"/>
  <c r="D286"/>
  <c r="H284"/>
  <c r="H284" i="49" s="1"/>
  <c r="E284" i="48"/>
  <c r="E284" i="49" s="1"/>
  <c r="D284" i="48"/>
  <c r="D284" i="49" s="1"/>
  <c r="H283" i="48"/>
  <c r="H283" i="49" s="1"/>
  <c r="E283" i="48"/>
  <c r="E283" i="49" s="1"/>
  <c r="D283" i="48"/>
  <c r="D283" i="49" s="1"/>
  <c r="H282" i="48"/>
  <c r="H282" i="49" s="1"/>
  <c r="E282" i="48"/>
  <c r="E282" i="49" s="1"/>
  <c r="D282" i="48"/>
  <c r="D282" i="49" s="1"/>
  <c r="H281" i="48"/>
  <c r="H281" i="49" s="1"/>
  <c r="E281" i="48"/>
  <c r="E281" i="49" s="1"/>
  <c r="D281" i="48"/>
  <c r="D281" i="49" s="1"/>
  <c r="H280" i="48"/>
  <c r="H280" i="49" s="1"/>
  <c r="E280" i="48"/>
  <c r="E280" i="49" s="1"/>
  <c r="D280" i="48"/>
  <c r="D280" i="49" s="1"/>
  <c r="H279" i="48"/>
  <c r="H279" i="49" s="1"/>
  <c r="E279" i="48"/>
  <c r="E279" i="49" s="1"/>
  <c r="D279" i="48"/>
  <c r="D279" i="49" s="1"/>
  <c r="H278" i="48"/>
  <c r="E278"/>
  <c r="D278"/>
  <c r="H276"/>
  <c r="H276" i="49" s="1"/>
  <c r="E276" i="48"/>
  <c r="E276" i="49" s="1"/>
  <c r="D276" i="48"/>
  <c r="D276" i="49" s="1"/>
  <c r="H275" i="48"/>
  <c r="H275" i="49" s="1"/>
  <c r="E275" i="48"/>
  <c r="E275" i="49" s="1"/>
  <c r="D275" i="48"/>
  <c r="D275" i="49" s="1"/>
  <c r="H274" i="48"/>
  <c r="H274" i="49" s="1"/>
  <c r="E274" i="48"/>
  <c r="E274" i="49" s="1"/>
  <c r="D274" i="48"/>
  <c r="D274" i="49" s="1"/>
  <c r="H273" i="48"/>
  <c r="H273" i="49" s="1"/>
  <c r="F273" i="48"/>
  <c r="E273"/>
  <c r="E273" i="49" s="1"/>
  <c r="D273" i="48"/>
  <c r="D273" i="49" s="1"/>
  <c r="H272" i="48"/>
  <c r="H272" i="49" s="1"/>
  <c r="E272" i="48"/>
  <c r="E272" i="49" s="1"/>
  <c r="D272" i="48"/>
  <c r="D272" i="49" s="1"/>
  <c r="H271" i="48"/>
  <c r="H271" i="49" s="1"/>
  <c r="E271" i="48"/>
  <c r="E271" i="49" s="1"/>
  <c r="D271" i="48"/>
  <c r="D271" i="49" s="1"/>
  <c r="H270" i="48"/>
  <c r="E270"/>
  <c r="D270"/>
  <c r="H268"/>
  <c r="H268" i="49" s="1"/>
  <c r="E268" i="48"/>
  <c r="E268" i="49" s="1"/>
  <c r="D268" i="48"/>
  <c r="D268" i="49" s="1"/>
  <c r="H267" i="48"/>
  <c r="H267" i="49" s="1"/>
  <c r="E267" i="48"/>
  <c r="E267" i="49" s="1"/>
  <c r="D267" i="48"/>
  <c r="D267" i="49" s="1"/>
  <c r="H266" i="48"/>
  <c r="H266" i="49" s="1"/>
  <c r="E266" i="48"/>
  <c r="E266" i="49" s="1"/>
  <c r="D266" i="48"/>
  <c r="D266" i="49" s="1"/>
  <c r="H265" i="48"/>
  <c r="H265" i="49" s="1"/>
  <c r="E265" i="48"/>
  <c r="E265" i="49" s="1"/>
  <c r="D265" i="48"/>
  <c r="D265" i="49" s="1"/>
  <c r="H264" i="48"/>
  <c r="H264" i="49" s="1"/>
  <c r="E264" i="48"/>
  <c r="E264" i="49" s="1"/>
  <c r="D264" i="48"/>
  <c r="D264" i="49" s="1"/>
  <c r="H263" i="48"/>
  <c r="H263" i="49" s="1"/>
  <c r="E263" i="48"/>
  <c r="E263" i="49" s="1"/>
  <c r="D263" i="48"/>
  <c r="D263" i="49" s="1"/>
  <c r="H262" i="48"/>
  <c r="E262"/>
  <c r="D262"/>
  <c r="H260"/>
  <c r="H260" i="49" s="1"/>
  <c r="E260" i="48"/>
  <c r="E260" i="49" s="1"/>
  <c r="D260" i="48"/>
  <c r="D260" i="49" s="1"/>
  <c r="H259" i="48"/>
  <c r="H259" i="49" s="1"/>
  <c r="E259" i="48"/>
  <c r="E259" i="49" s="1"/>
  <c r="D259" i="48"/>
  <c r="D259" i="49" s="1"/>
  <c r="H258" i="48"/>
  <c r="H258" i="49" s="1"/>
  <c r="E258" i="48"/>
  <c r="E258" i="49" s="1"/>
  <c r="D258" i="48"/>
  <c r="D258" i="49" s="1"/>
  <c r="H257" i="48"/>
  <c r="H257" i="49" s="1"/>
  <c r="E257" i="48"/>
  <c r="E257" i="49" s="1"/>
  <c r="D257" i="48"/>
  <c r="D257" i="49" s="1"/>
  <c r="H256" i="48"/>
  <c r="H256" i="49" s="1"/>
  <c r="E256" i="48"/>
  <c r="E256" i="49" s="1"/>
  <c r="D256" i="48"/>
  <c r="D256" i="49" s="1"/>
  <c r="H255" i="48"/>
  <c r="H255" i="49" s="1"/>
  <c r="E255" i="48"/>
  <c r="E255" i="49" s="1"/>
  <c r="D255" i="48"/>
  <c r="D255" i="49" s="1"/>
  <c r="H254" i="48"/>
  <c r="E254"/>
  <c r="D254"/>
  <c r="H248"/>
  <c r="H248" i="49" s="1"/>
  <c r="E248" i="48"/>
  <c r="E248" i="49" s="1"/>
  <c r="D248" i="48"/>
  <c r="D248" i="49" s="1"/>
  <c r="H247" i="48"/>
  <c r="H247" i="49" s="1"/>
  <c r="E247" i="48"/>
  <c r="E247" i="49" s="1"/>
  <c r="D247" i="48"/>
  <c r="D247" i="49" s="1"/>
  <c r="H246" i="48"/>
  <c r="H246" i="49" s="1"/>
  <c r="E246" i="48"/>
  <c r="E246" i="49" s="1"/>
  <c r="D246" i="48"/>
  <c r="D246" i="49" s="1"/>
  <c r="H245" i="48"/>
  <c r="H245" i="49" s="1"/>
  <c r="E245" i="48"/>
  <c r="E245" i="49" s="1"/>
  <c r="D245" i="48"/>
  <c r="D245" i="49" s="1"/>
  <c r="H244" i="48"/>
  <c r="E244"/>
  <c r="D244"/>
  <c r="H241"/>
  <c r="H241" i="49" s="1"/>
  <c r="E241" i="48"/>
  <c r="E241" i="49" s="1"/>
  <c r="D241" i="48"/>
  <c r="D241" i="49" s="1"/>
  <c r="H240" i="48"/>
  <c r="H240" i="49" s="1"/>
  <c r="E240" i="48"/>
  <c r="E240" i="49" s="1"/>
  <c r="D240" i="48"/>
  <c r="D240" i="49" s="1"/>
  <c r="H239" i="48"/>
  <c r="H239" i="49" s="1"/>
  <c r="E239" i="48"/>
  <c r="E239" i="49" s="1"/>
  <c r="D239" i="48"/>
  <c r="D239" i="49" s="1"/>
  <c r="H238" i="48"/>
  <c r="H238" i="49" s="1"/>
  <c r="E238" i="48"/>
  <c r="E238" i="49" s="1"/>
  <c r="D238" i="48"/>
  <c r="D238" i="49" s="1"/>
  <c r="H237" i="48"/>
  <c r="H237" i="49" s="1"/>
  <c r="E237" i="48"/>
  <c r="E237" i="49" s="1"/>
  <c r="D237" i="48"/>
  <c r="D237" i="49" s="1"/>
  <c r="H236" i="48"/>
  <c r="H236" i="49" s="1"/>
  <c r="E236" i="48"/>
  <c r="E236" i="49" s="1"/>
  <c r="D236" i="48"/>
  <c r="D236" i="49" s="1"/>
  <c r="H235" i="48"/>
  <c r="H235" i="49" s="1"/>
  <c r="E235" i="48"/>
  <c r="E235" i="49" s="1"/>
  <c r="D235" i="48"/>
  <c r="D235" i="49" s="1"/>
  <c r="H234" i="48"/>
  <c r="E234"/>
  <c r="D234"/>
  <c r="H232"/>
  <c r="H232" i="49" s="1"/>
  <c r="E232" i="48"/>
  <c r="E232" i="49" s="1"/>
  <c r="D232" i="48"/>
  <c r="D232" i="49" s="1"/>
  <c r="H231" i="48"/>
  <c r="H231" i="49" s="1"/>
  <c r="E231" i="48"/>
  <c r="E231" i="49" s="1"/>
  <c r="D231" i="48"/>
  <c r="D231" i="49" s="1"/>
  <c r="H230" i="48"/>
  <c r="H230" i="49" s="1"/>
  <c r="E230" i="48"/>
  <c r="E230" i="49" s="1"/>
  <c r="D230" i="48"/>
  <c r="D230" i="49" s="1"/>
  <c r="H229" i="48"/>
  <c r="H229" i="49" s="1"/>
  <c r="E229" i="48"/>
  <c r="E229" i="49" s="1"/>
  <c r="D229" i="48"/>
  <c r="D229" i="49" s="1"/>
  <c r="H228" i="48"/>
  <c r="H228" i="49" s="1"/>
  <c r="E228" i="48"/>
  <c r="E228" i="49" s="1"/>
  <c r="D228" i="48"/>
  <c r="D228" i="49" s="1"/>
  <c r="H227" i="48"/>
  <c r="H227" i="49" s="1"/>
  <c r="E227" i="48"/>
  <c r="E227" i="49" s="1"/>
  <c r="D227" i="48"/>
  <c r="D227" i="49" s="1"/>
  <c r="H226" i="48"/>
  <c r="H226" i="49" s="1"/>
  <c r="E226" i="48"/>
  <c r="E226" i="49" s="1"/>
  <c r="D226" i="48"/>
  <c r="D226" i="49" s="1"/>
  <c r="H225" i="48"/>
  <c r="H225" i="49" s="1"/>
  <c r="E225" i="48"/>
  <c r="E225" i="49" s="1"/>
  <c r="D225" i="48"/>
  <c r="D225" i="49" s="1"/>
  <c r="H224" i="48"/>
  <c r="H224" i="49" s="1"/>
  <c r="E224" i="48"/>
  <c r="E224" i="49" s="1"/>
  <c r="D224" i="48"/>
  <c r="D224" i="49" s="1"/>
  <c r="H223" i="48"/>
  <c r="H223" i="49" s="1"/>
  <c r="E223" i="48"/>
  <c r="E223" i="49" s="1"/>
  <c r="D223" i="48"/>
  <c r="D223" i="49" s="1"/>
  <c r="H222" i="48"/>
  <c r="H222" i="49" s="1"/>
  <c r="E222" i="48"/>
  <c r="E222" i="49" s="1"/>
  <c r="D222" i="48"/>
  <c r="D222" i="49" s="1"/>
  <c r="H221" i="48"/>
  <c r="E221"/>
  <c r="D221"/>
  <c r="H219"/>
  <c r="H219" i="49" s="1"/>
  <c r="E219" i="48"/>
  <c r="E219" i="49" s="1"/>
  <c r="D219" i="48"/>
  <c r="D219" i="49" s="1"/>
  <c r="H218" i="48"/>
  <c r="H218" i="49" s="1"/>
  <c r="E218" i="48"/>
  <c r="E218" i="49" s="1"/>
  <c r="D218" i="48"/>
  <c r="D218" i="49" s="1"/>
  <c r="H217" i="48"/>
  <c r="H217" i="49" s="1"/>
  <c r="E217" i="48"/>
  <c r="E217" i="49" s="1"/>
  <c r="D217" i="48"/>
  <c r="D217" i="49" s="1"/>
  <c r="H216" i="48"/>
  <c r="H216" i="49" s="1"/>
  <c r="E216" i="48"/>
  <c r="E216" i="49" s="1"/>
  <c r="D216" i="48"/>
  <c r="D216" i="49" s="1"/>
  <c r="H215" i="48"/>
  <c r="H215" i="49" s="1"/>
  <c r="E215" i="48"/>
  <c r="E215" i="49" s="1"/>
  <c r="D215" i="48"/>
  <c r="D215" i="49" s="1"/>
  <c r="H214" i="48"/>
  <c r="H214" i="49" s="1"/>
  <c r="E214" i="48"/>
  <c r="E214" i="49" s="1"/>
  <c r="D214" i="48"/>
  <c r="D214" i="49" s="1"/>
  <c r="H213" i="48"/>
  <c r="H213" i="49" s="1"/>
  <c r="E213" i="48"/>
  <c r="E213" i="49" s="1"/>
  <c r="D213" i="48"/>
  <c r="D213" i="49" s="1"/>
  <c r="H212" i="48"/>
  <c r="H212" i="49" s="1"/>
  <c r="E212" i="48"/>
  <c r="E212" i="49" s="1"/>
  <c r="D212" i="48"/>
  <c r="D212" i="49" s="1"/>
  <c r="H211" i="48"/>
  <c r="H211" i="49" s="1"/>
  <c r="E211" i="48"/>
  <c r="E211" i="49" s="1"/>
  <c r="D211" i="48"/>
  <c r="D211" i="49" s="1"/>
  <c r="H210" i="48"/>
  <c r="H210" i="49" s="1"/>
  <c r="E210" i="48"/>
  <c r="E210" i="49" s="1"/>
  <c r="D210" i="48"/>
  <c r="D210" i="49" s="1"/>
  <c r="H209" i="48"/>
  <c r="H209" i="49" s="1"/>
  <c r="E209" i="48"/>
  <c r="E209" i="49" s="1"/>
  <c r="D209" i="48"/>
  <c r="D209" i="49" s="1"/>
  <c r="H208" i="48"/>
  <c r="H208" i="49" s="1"/>
  <c r="E208" i="48"/>
  <c r="E208" i="49" s="1"/>
  <c r="D208" i="48"/>
  <c r="D208" i="49" s="1"/>
  <c r="H207" i="48"/>
  <c r="E207"/>
  <c r="D207"/>
  <c r="H205"/>
  <c r="E205"/>
  <c r="D205"/>
  <c r="H203"/>
  <c r="H203" i="49" s="1"/>
  <c r="E203" i="48"/>
  <c r="E203" i="49" s="1"/>
  <c r="D203" i="48"/>
  <c r="D203" i="49" s="1"/>
  <c r="H202" i="48"/>
  <c r="H202" i="49" s="1"/>
  <c r="E202" i="48"/>
  <c r="E202" i="49" s="1"/>
  <c r="D202" i="48"/>
  <c r="D202" i="49" s="1"/>
  <c r="H201" i="48"/>
  <c r="H201" i="49" s="1"/>
  <c r="E201" i="48"/>
  <c r="E201" i="49" s="1"/>
  <c r="D201" i="48"/>
  <c r="D201" i="49" s="1"/>
  <c r="H200" i="48"/>
  <c r="H200" i="49" s="1"/>
  <c r="E200" i="48"/>
  <c r="E200" i="49" s="1"/>
  <c r="D200" i="48"/>
  <c r="D200" i="49" s="1"/>
  <c r="H199" i="48"/>
  <c r="H199" i="49" s="1"/>
  <c r="E199" i="48"/>
  <c r="E199" i="49" s="1"/>
  <c r="D199" i="48"/>
  <c r="D199" i="49" s="1"/>
  <c r="H198" i="48"/>
  <c r="H198" i="49" s="1"/>
  <c r="E198" i="48"/>
  <c r="E198" i="49" s="1"/>
  <c r="D198" i="48"/>
  <c r="D198" i="49" s="1"/>
  <c r="H197" i="48"/>
  <c r="H197" i="49" s="1"/>
  <c r="E197" i="48"/>
  <c r="E197" i="49" s="1"/>
  <c r="D197" i="48"/>
  <c r="D197" i="49" s="1"/>
  <c r="H196" i="48"/>
  <c r="H196" i="49" s="1"/>
  <c r="E196" i="48"/>
  <c r="E196" i="49" s="1"/>
  <c r="D196" i="48"/>
  <c r="D196" i="49" s="1"/>
  <c r="H195" i="48"/>
  <c r="H195" i="49" s="1"/>
  <c r="E195" i="48"/>
  <c r="E195" i="49" s="1"/>
  <c r="D195" i="48"/>
  <c r="D195" i="49" s="1"/>
  <c r="H194" i="48"/>
  <c r="H194" i="49" s="1"/>
  <c r="E194" i="48"/>
  <c r="E194" i="49" s="1"/>
  <c r="D194" i="48"/>
  <c r="D194" i="49" s="1"/>
  <c r="H193" i="48"/>
  <c r="H193" i="49" s="1"/>
  <c r="E193" i="48"/>
  <c r="E193" i="49" s="1"/>
  <c r="D193" i="48"/>
  <c r="D193" i="49" s="1"/>
  <c r="H192" i="48"/>
  <c r="E192"/>
  <c r="D192"/>
  <c r="H190"/>
  <c r="H190" i="49" s="1"/>
  <c r="E190" i="48"/>
  <c r="E190" i="49" s="1"/>
  <c r="D190" i="48"/>
  <c r="D190" i="49" s="1"/>
  <c r="H189" i="48"/>
  <c r="H189" i="49" s="1"/>
  <c r="E189" i="48"/>
  <c r="E189" i="49" s="1"/>
  <c r="D189" i="48"/>
  <c r="D189" i="49" s="1"/>
  <c r="H188" i="48"/>
  <c r="H188" i="49" s="1"/>
  <c r="E188" i="48"/>
  <c r="E188" i="49" s="1"/>
  <c r="D188" i="48"/>
  <c r="D188" i="49" s="1"/>
  <c r="H187" i="48"/>
  <c r="H187" i="49" s="1"/>
  <c r="E187" i="48"/>
  <c r="E187" i="49" s="1"/>
  <c r="D187" i="48"/>
  <c r="D187" i="49" s="1"/>
  <c r="H186" i="48"/>
  <c r="H186" i="49" s="1"/>
  <c r="E186" i="48"/>
  <c r="E186" i="49" s="1"/>
  <c r="D186" i="48"/>
  <c r="D186" i="49" s="1"/>
  <c r="H185" i="48"/>
  <c r="H185" i="49" s="1"/>
  <c r="E185" i="48"/>
  <c r="E185" i="49" s="1"/>
  <c r="D185" i="48"/>
  <c r="D185" i="49" s="1"/>
  <c r="H184" i="48"/>
  <c r="H184" i="49" s="1"/>
  <c r="E184" i="48"/>
  <c r="E184" i="49" s="1"/>
  <c r="D184" i="48"/>
  <c r="D184" i="49" s="1"/>
  <c r="H183" i="48"/>
  <c r="H183" i="49" s="1"/>
  <c r="E183" i="48"/>
  <c r="E183" i="49" s="1"/>
  <c r="D183" i="48"/>
  <c r="D183" i="49" s="1"/>
  <c r="H182" i="48"/>
  <c r="H182" i="49" s="1"/>
  <c r="E182" i="48"/>
  <c r="E182" i="49" s="1"/>
  <c r="D182" i="48"/>
  <c r="D182" i="49" s="1"/>
  <c r="H181" i="48"/>
  <c r="H181" i="49" s="1"/>
  <c r="E181" i="48"/>
  <c r="E181" i="49" s="1"/>
  <c r="D181" i="48"/>
  <c r="D181" i="49" s="1"/>
  <c r="H180" i="48"/>
  <c r="H180" i="49" s="1"/>
  <c r="E180" i="48"/>
  <c r="E180" i="49" s="1"/>
  <c r="D180" i="48"/>
  <c r="D180" i="49" s="1"/>
  <c r="H179" i="48"/>
  <c r="H179" i="49" s="1"/>
  <c r="E179" i="48"/>
  <c r="E179" i="49" s="1"/>
  <c r="D179" i="48"/>
  <c r="D179" i="49" s="1"/>
  <c r="H178" i="48"/>
  <c r="E178"/>
  <c r="D178"/>
  <c r="H176"/>
  <c r="H176" i="49" s="1"/>
  <c r="E176" i="48"/>
  <c r="E176" i="49" s="1"/>
  <c r="D176" i="48"/>
  <c r="D176" i="49" s="1"/>
  <c r="H175" i="48"/>
  <c r="H175" i="49" s="1"/>
  <c r="E175" i="48"/>
  <c r="E175" i="49" s="1"/>
  <c r="D175" i="48"/>
  <c r="D175" i="49" s="1"/>
  <c r="H174" i="48"/>
  <c r="H174" i="49" s="1"/>
  <c r="E174" i="48"/>
  <c r="E174" i="49" s="1"/>
  <c r="D174" i="48"/>
  <c r="D174" i="49" s="1"/>
  <c r="H173" i="48"/>
  <c r="H173" i="49" s="1"/>
  <c r="E173" i="48"/>
  <c r="E173" i="49" s="1"/>
  <c r="D173" i="48"/>
  <c r="D173" i="49" s="1"/>
  <c r="H172" i="48"/>
  <c r="H172" i="49" s="1"/>
  <c r="E172" i="48"/>
  <c r="E172" i="49" s="1"/>
  <c r="D172" i="48"/>
  <c r="D172" i="49" s="1"/>
  <c r="H171" i="48"/>
  <c r="H171" i="49" s="1"/>
  <c r="E171" i="48"/>
  <c r="E171" i="49" s="1"/>
  <c r="D171" i="48"/>
  <c r="D171" i="49" s="1"/>
  <c r="H170" i="48"/>
  <c r="H170" i="49" s="1"/>
  <c r="E170" i="48"/>
  <c r="E170" i="49" s="1"/>
  <c r="D170" i="48"/>
  <c r="D170" i="49" s="1"/>
  <c r="H169" i="48"/>
  <c r="H169" i="49" s="1"/>
  <c r="E169" i="48"/>
  <c r="E169" i="49" s="1"/>
  <c r="D169" i="48"/>
  <c r="D169" i="49" s="1"/>
  <c r="H168" i="48"/>
  <c r="E168"/>
  <c r="D168"/>
  <c r="H166"/>
  <c r="H166" i="49" s="1"/>
  <c r="E166" i="48"/>
  <c r="E166" i="49" s="1"/>
  <c r="D166" i="48"/>
  <c r="D166" i="49" s="1"/>
  <c r="H165" i="48"/>
  <c r="H165" i="49" s="1"/>
  <c r="E165" i="48"/>
  <c r="E165" i="49" s="1"/>
  <c r="D165" i="48"/>
  <c r="D165" i="49" s="1"/>
  <c r="H164" i="48"/>
  <c r="H164" i="49" s="1"/>
  <c r="E164" i="48"/>
  <c r="E164" i="49" s="1"/>
  <c r="D164" i="48"/>
  <c r="D164" i="49" s="1"/>
  <c r="H163" i="48"/>
  <c r="H163" i="49" s="1"/>
  <c r="E163" i="48"/>
  <c r="E163" i="49" s="1"/>
  <c r="D163" i="48"/>
  <c r="D163" i="49" s="1"/>
  <c r="H162" i="48"/>
  <c r="H162" i="49" s="1"/>
  <c r="E162" i="48"/>
  <c r="E162" i="49" s="1"/>
  <c r="D162" i="48"/>
  <c r="D162" i="49" s="1"/>
  <c r="H161" i="48"/>
  <c r="H161" i="49" s="1"/>
  <c r="E161" i="48"/>
  <c r="E161" i="49" s="1"/>
  <c r="D161" i="48"/>
  <c r="D161" i="49" s="1"/>
  <c r="H160" i="48"/>
  <c r="H160" i="49" s="1"/>
  <c r="E160" i="48"/>
  <c r="E160" i="49" s="1"/>
  <c r="D160" i="48"/>
  <c r="D160" i="49" s="1"/>
  <c r="H159" i="48"/>
  <c r="H159" i="49" s="1"/>
  <c r="E159" i="48"/>
  <c r="E159" i="49" s="1"/>
  <c r="D159" i="48"/>
  <c r="D159" i="49" s="1"/>
  <c r="H158" i="48"/>
  <c r="H158" i="49" s="1"/>
  <c r="E158" i="48"/>
  <c r="E158" i="49" s="1"/>
  <c r="D158" i="48"/>
  <c r="D158" i="49" s="1"/>
  <c r="H157" i="48"/>
  <c r="H157" i="49" s="1"/>
  <c r="E157" i="48"/>
  <c r="E157" i="49" s="1"/>
  <c r="D157" i="48"/>
  <c r="D157" i="49" s="1"/>
  <c r="H156" i="48"/>
  <c r="H156" i="49" s="1"/>
  <c r="E156" i="48"/>
  <c r="E156" i="49" s="1"/>
  <c r="D156" i="48"/>
  <c r="D156" i="49" s="1"/>
  <c r="H155" i="48"/>
  <c r="H155" i="49" s="1"/>
  <c r="E155" i="48"/>
  <c r="E155" i="49" s="1"/>
  <c r="D155" i="48"/>
  <c r="D155" i="49" s="1"/>
  <c r="H154" i="48"/>
  <c r="H154" i="49" s="1"/>
  <c r="E154" i="48"/>
  <c r="E154" i="49" s="1"/>
  <c r="D154" i="48"/>
  <c r="D154" i="49" s="1"/>
  <c r="H153" i="48"/>
  <c r="E153"/>
  <c r="D153"/>
  <c r="H151"/>
  <c r="H151" i="49" s="1"/>
  <c r="E151" i="48"/>
  <c r="E151" i="49" s="1"/>
  <c r="D151" i="48"/>
  <c r="D151" i="49" s="1"/>
  <c r="H150" i="48"/>
  <c r="H150" i="49" s="1"/>
  <c r="E150" i="48"/>
  <c r="E150" i="49" s="1"/>
  <c r="D150" i="48"/>
  <c r="D150" i="49" s="1"/>
  <c r="H149" i="48"/>
  <c r="E149"/>
  <c r="D149"/>
  <c r="H147"/>
  <c r="H147" i="49" s="1"/>
  <c r="E147" i="48"/>
  <c r="E147" i="49" s="1"/>
  <c r="D147" i="48"/>
  <c r="D147" i="49" s="1"/>
  <c r="H146" i="48"/>
  <c r="H146" i="49" s="1"/>
  <c r="E146" i="48"/>
  <c r="E146" i="49" s="1"/>
  <c r="D146" i="48"/>
  <c r="D146" i="49" s="1"/>
  <c r="H145" i="48"/>
  <c r="H145" i="49" s="1"/>
  <c r="E145" i="48"/>
  <c r="E145" i="49" s="1"/>
  <c r="D145" i="48"/>
  <c r="D145" i="49" s="1"/>
  <c r="H144" i="48"/>
  <c r="H144" i="49" s="1"/>
  <c r="E144" i="48"/>
  <c r="E144" i="49" s="1"/>
  <c r="D144" i="48"/>
  <c r="D144" i="49" s="1"/>
  <c r="H143" i="48"/>
  <c r="H143" i="49" s="1"/>
  <c r="E143" i="48"/>
  <c r="E143" i="49" s="1"/>
  <c r="D143" i="48"/>
  <c r="D143" i="49" s="1"/>
  <c r="H142" i="48"/>
  <c r="H142" i="49" s="1"/>
  <c r="E142" i="48"/>
  <c r="E142" i="49" s="1"/>
  <c r="D142" i="48"/>
  <c r="D142" i="49" s="1"/>
  <c r="H141" i="48"/>
  <c r="E141"/>
  <c r="D141"/>
  <c r="H138"/>
  <c r="H138" i="49" s="1"/>
  <c r="E138" i="48"/>
  <c r="E138" i="49" s="1"/>
  <c r="D138" i="48"/>
  <c r="D138" i="49" s="1"/>
  <c r="H137" i="48"/>
  <c r="H137" i="49" s="1"/>
  <c r="E137" i="48"/>
  <c r="E137" i="49" s="1"/>
  <c r="D137" i="48"/>
  <c r="D137" i="49" s="1"/>
  <c r="H136" i="48"/>
  <c r="H136" i="49" s="1"/>
  <c r="E136" i="48"/>
  <c r="E136" i="49" s="1"/>
  <c r="D136" i="48"/>
  <c r="D136" i="49" s="1"/>
  <c r="H135" i="48"/>
  <c r="H135" i="49" s="1"/>
  <c r="E135" i="48"/>
  <c r="E135" i="49" s="1"/>
  <c r="D135" i="48"/>
  <c r="D135" i="49" s="1"/>
  <c r="H134" i="48"/>
  <c r="E134"/>
  <c r="D134"/>
  <c r="H132"/>
  <c r="H132" i="49" s="1"/>
  <c r="E132" i="48"/>
  <c r="E132" i="49" s="1"/>
  <c r="D132" i="48"/>
  <c r="D132" i="49" s="1"/>
  <c r="H131" i="48"/>
  <c r="H131" i="49" s="1"/>
  <c r="E131" i="48"/>
  <c r="E131" i="49" s="1"/>
  <c r="D131" i="48"/>
  <c r="D131" i="49" s="1"/>
  <c r="H130" i="48"/>
  <c r="H130" i="49" s="1"/>
  <c r="E130" i="48"/>
  <c r="E130" i="49" s="1"/>
  <c r="D130" i="48"/>
  <c r="D130" i="49" s="1"/>
  <c r="H129" i="48"/>
  <c r="H129" i="49" s="1"/>
  <c r="E129" i="48"/>
  <c r="E129" i="49" s="1"/>
  <c r="D129" i="48"/>
  <c r="D129" i="49" s="1"/>
  <c r="H128" i="48"/>
  <c r="E128"/>
  <c r="D128"/>
  <c r="H126"/>
  <c r="H126" i="49" s="1"/>
  <c r="E126" i="48"/>
  <c r="E126" i="49" s="1"/>
  <c r="D126" i="48"/>
  <c r="D126" i="49" s="1"/>
  <c r="H125" i="48"/>
  <c r="H125" i="49" s="1"/>
  <c r="E125" i="48"/>
  <c r="E125" i="49" s="1"/>
  <c r="D125" i="48"/>
  <c r="D125" i="49" s="1"/>
  <c r="H124" i="48"/>
  <c r="H124" i="49" s="1"/>
  <c r="E124" i="48"/>
  <c r="E124" i="49" s="1"/>
  <c r="D124" i="48"/>
  <c r="D124" i="49" s="1"/>
  <c r="H123" i="48"/>
  <c r="H123" i="49" s="1"/>
  <c r="E123" i="48"/>
  <c r="E123" i="49" s="1"/>
  <c r="D123" i="48"/>
  <c r="D123" i="49" s="1"/>
  <c r="H122" i="48"/>
  <c r="E122"/>
  <c r="D122"/>
  <c r="D122" i="49" s="1"/>
  <c r="H120" i="48"/>
  <c r="H120" i="49" s="1"/>
  <c r="E120" i="48"/>
  <c r="E120" i="49" s="1"/>
  <c r="D120" i="48"/>
  <c r="D120" i="49" s="1"/>
  <c r="H119" i="48"/>
  <c r="H119" i="49" s="1"/>
  <c r="E119" i="48"/>
  <c r="E119" i="49" s="1"/>
  <c r="D119" i="48"/>
  <c r="D119" i="49" s="1"/>
  <c r="H118" i="48"/>
  <c r="H118" i="49" s="1"/>
  <c r="E118" i="48"/>
  <c r="E118" i="49" s="1"/>
  <c r="D118" i="48"/>
  <c r="D118" i="49" s="1"/>
  <c r="H117" i="48"/>
  <c r="H117" i="49" s="1"/>
  <c r="E117" i="48"/>
  <c r="E117" i="49" s="1"/>
  <c r="D117" i="48"/>
  <c r="D117" i="49" s="1"/>
  <c r="H116" i="48"/>
  <c r="E116"/>
  <c r="D116"/>
  <c r="H113"/>
  <c r="E113"/>
  <c r="E113" i="49" s="1"/>
  <c r="D113" i="48"/>
  <c r="D113" i="49" s="1"/>
  <c r="H112" i="48"/>
  <c r="H112" i="49" s="1"/>
  <c r="E112" i="48"/>
  <c r="E112" i="49" s="1"/>
  <c r="D112" i="48"/>
  <c r="D112" i="49" s="1"/>
  <c r="H111" i="48"/>
  <c r="H111" i="49" s="1"/>
  <c r="E111" i="48"/>
  <c r="E111" i="49" s="1"/>
  <c r="D111" i="48"/>
  <c r="D111" i="49" s="1"/>
  <c r="H110" i="48"/>
  <c r="H110" i="49" s="1"/>
  <c r="E110" i="48"/>
  <c r="E110" i="49" s="1"/>
  <c r="D110" i="48"/>
  <c r="D110" i="49" s="1"/>
  <c r="H109" i="48"/>
  <c r="H109" i="49" s="1"/>
  <c r="E109" i="48"/>
  <c r="E109" i="49" s="1"/>
  <c r="D109" i="48"/>
  <c r="D109" i="49" s="1"/>
  <c r="H108" i="48"/>
  <c r="H108" i="49" s="1"/>
  <c r="E108" i="48"/>
  <c r="E108" i="49" s="1"/>
  <c r="D108" i="48"/>
  <c r="D108" i="49" s="1"/>
  <c r="H107" i="48"/>
  <c r="H107" i="49" s="1"/>
  <c r="E107" i="48"/>
  <c r="E107" i="49" s="1"/>
  <c r="D107" i="48"/>
  <c r="D107" i="49" s="1"/>
  <c r="H106" i="48"/>
  <c r="H106" i="49" s="1"/>
  <c r="E106" i="48"/>
  <c r="E106" i="49" s="1"/>
  <c r="D106" i="48"/>
  <c r="D106" i="49" s="1"/>
  <c r="H105" i="48"/>
  <c r="H105" i="49" s="1"/>
  <c r="E105" i="48"/>
  <c r="E105" i="49" s="1"/>
  <c r="D105" i="48"/>
  <c r="D105" i="49" s="1"/>
  <c r="H104" i="48"/>
  <c r="H104" i="49" s="1"/>
  <c r="E104" i="48"/>
  <c r="E104" i="49" s="1"/>
  <c r="D104" i="48"/>
  <c r="D104" i="49" s="1"/>
  <c r="H103" i="48"/>
  <c r="E103"/>
  <c r="D103"/>
  <c r="H101"/>
  <c r="H101" i="49" s="1"/>
  <c r="E101" i="48"/>
  <c r="E101" i="49" s="1"/>
  <c r="D101" i="48"/>
  <c r="D101" i="49" s="1"/>
  <c r="H100" i="48"/>
  <c r="H100" i="49" s="1"/>
  <c r="E100" i="48"/>
  <c r="E100" i="49" s="1"/>
  <c r="D100" i="48"/>
  <c r="D100" i="49" s="1"/>
  <c r="H99" i="48"/>
  <c r="H99" i="49" s="1"/>
  <c r="E99" i="48"/>
  <c r="E99" i="49" s="1"/>
  <c r="D99" i="48"/>
  <c r="D99" i="49" s="1"/>
  <c r="H98" i="48"/>
  <c r="H98" i="49" s="1"/>
  <c r="E98" i="48"/>
  <c r="E98" i="49" s="1"/>
  <c r="D98" i="48"/>
  <c r="D98" i="49" s="1"/>
  <c r="H97" i="48"/>
  <c r="H97" i="49" s="1"/>
  <c r="E97" i="48"/>
  <c r="E97" i="49" s="1"/>
  <c r="D97" i="48"/>
  <c r="D97" i="49" s="1"/>
  <c r="H96" i="48"/>
  <c r="H96" i="49" s="1"/>
  <c r="E96" i="48"/>
  <c r="E96" i="49" s="1"/>
  <c r="D96" i="48"/>
  <c r="D96" i="49" s="1"/>
  <c r="H95" i="48"/>
  <c r="H95" i="49" s="1"/>
  <c r="E95" i="48"/>
  <c r="E95" i="49" s="1"/>
  <c r="D95" i="48"/>
  <c r="D95" i="49" s="1"/>
  <c r="H94" i="48"/>
  <c r="H94" i="49" s="1"/>
  <c r="E94" i="48"/>
  <c r="E94" i="49" s="1"/>
  <c r="D94" i="48"/>
  <c r="D94" i="49" s="1"/>
  <c r="H93" i="48"/>
  <c r="H93" i="49" s="1"/>
  <c r="E93" i="48"/>
  <c r="E93" i="49" s="1"/>
  <c r="D93" i="48"/>
  <c r="D93" i="49" s="1"/>
  <c r="H92" i="48"/>
  <c r="H92" i="49" s="1"/>
  <c r="E92" i="48"/>
  <c r="E92" i="49" s="1"/>
  <c r="D92" i="48"/>
  <c r="D92" i="49" s="1"/>
  <c r="H91" i="48"/>
  <c r="E91"/>
  <c r="D91"/>
  <c r="H88" i="49"/>
  <c r="E88"/>
  <c r="D88" i="48"/>
  <c r="D88" i="49" s="1"/>
  <c r="H87"/>
  <c r="E87"/>
  <c r="D87" i="48"/>
  <c r="D87" i="49" s="1"/>
  <c r="H86"/>
  <c r="E86"/>
  <c r="D86" i="48"/>
  <c r="D86" i="49" s="1"/>
  <c r="H85"/>
  <c r="E85"/>
  <c r="D85" i="48"/>
  <c r="D85" i="49" s="1"/>
  <c r="H84"/>
  <c r="E84"/>
  <c r="D84" i="48"/>
  <c r="D84" i="49" s="1"/>
  <c r="H83"/>
  <c r="E83"/>
  <c r="D83" i="48"/>
  <c r="D83" i="49" s="1"/>
  <c r="H82"/>
  <c r="E82"/>
  <c r="D82" i="48"/>
  <c r="D82" i="49" s="1"/>
  <c r="H81"/>
  <c r="E81"/>
  <c r="D81" i="48"/>
  <c r="D81" i="49" s="1"/>
  <c r="H80"/>
  <c r="E80"/>
  <c r="D80" i="48"/>
  <c r="D80" i="49" s="1"/>
  <c r="H79"/>
  <c r="E79"/>
  <c r="D79" i="48"/>
  <c r="D79" i="49" s="1"/>
  <c r="H78"/>
  <c r="E78"/>
  <c r="D78" i="48"/>
  <c r="H76"/>
  <c r="H76" i="49" s="1"/>
  <c r="E76" i="48"/>
  <c r="E76" i="49" s="1"/>
  <c r="D76" i="48"/>
  <c r="D76" i="49" s="1"/>
  <c r="H75" i="48"/>
  <c r="H75" i="49" s="1"/>
  <c r="E75" i="48"/>
  <c r="E75" i="49" s="1"/>
  <c r="D75" i="48"/>
  <c r="D75" i="49" s="1"/>
  <c r="H74" i="48"/>
  <c r="H74" i="49" s="1"/>
  <c r="E74" i="48"/>
  <c r="E74" i="49" s="1"/>
  <c r="D74" i="48"/>
  <c r="D74" i="49" s="1"/>
  <c r="H73" i="48"/>
  <c r="H73" i="49" s="1"/>
  <c r="E73" i="48"/>
  <c r="E73" i="49" s="1"/>
  <c r="D73" i="48"/>
  <c r="D73" i="49" s="1"/>
  <c r="H72" i="48"/>
  <c r="H72" i="49" s="1"/>
  <c r="E72" i="48"/>
  <c r="E72" i="49" s="1"/>
  <c r="D72" i="48"/>
  <c r="D72" i="49" s="1"/>
  <c r="H71" i="48"/>
  <c r="H71" i="49" s="1"/>
  <c r="E71" i="48"/>
  <c r="E71" i="49" s="1"/>
  <c r="D71" i="48"/>
  <c r="D71" i="49" s="1"/>
  <c r="H70" i="48"/>
  <c r="H70" i="49" s="1"/>
  <c r="E70" i="48"/>
  <c r="E70" i="49" s="1"/>
  <c r="D70" i="48"/>
  <c r="D70" i="49" s="1"/>
  <c r="H69" i="48"/>
  <c r="H69" i="49" s="1"/>
  <c r="E69" i="48"/>
  <c r="E69" i="49" s="1"/>
  <c r="D69" i="48"/>
  <c r="D69" i="49" s="1"/>
  <c r="H68" i="48"/>
  <c r="H68" i="49" s="1"/>
  <c r="E68" i="48"/>
  <c r="E68" i="49" s="1"/>
  <c r="D68" i="48"/>
  <c r="D68" i="49" s="1"/>
  <c r="H67" i="48"/>
  <c r="H67" i="49" s="1"/>
  <c r="E67" i="48"/>
  <c r="E67" i="49" s="1"/>
  <c r="D67" i="48"/>
  <c r="D67" i="49" s="1"/>
  <c r="H66" i="48"/>
  <c r="H66" i="49" s="1"/>
  <c r="E66" i="48"/>
  <c r="E66" i="49" s="1"/>
  <c r="D66" i="48"/>
  <c r="D66" i="49" s="1"/>
  <c r="H65" i="48"/>
  <c r="E65"/>
  <c r="D65"/>
  <c r="H63"/>
  <c r="H63" i="49" s="1"/>
  <c r="E63" i="48"/>
  <c r="E63" i="49" s="1"/>
  <c r="D63" i="48"/>
  <c r="D63" i="49" s="1"/>
  <c r="H62" i="48"/>
  <c r="H62" i="49" s="1"/>
  <c r="E62" i="48"/>
  <c r="E62" i="49" s="1"/>
  <c r="D62" i="48"/>
  <c r="D62" i="49" s="1"/>
  <c r="H61" i="48"/>
  <c r="H61" i="49" s="1"/>
  <c r="E61" i="48"/>
  <c r="E61" i="49" s="1"/>
  <c r="D61" i="48"/>
  <c r="D61" i="49" s="1"/>
  <c r="H60" i="48"/>
  <c r="H60" i="49" s="1"/>
  <c r="E60" i="48"/>
  <c r="E60" i="49" s="1"/>
  <c r="D60" i="48"/>
  <c r="D60" i="49" s="1"/>
  <c r="H59" i="48"/>
  <c r="H59" i="49" s="1"/>
  <c r="E59" i="48"/>
  <c r="E59" i="49" s="1"/>
  <c r="D59" i="48"/>
  <c r="D59" i="49" s="1"/>
  <c r="H58" i="48"/>
  <c r="E58"/>
  <c r="D58"/>
  <c r="H56"/>
  <c r="H56" i="49" s="1"/>
  <c r="E56" i="48"/>
  <c r="E56" i="49" s="1"/>
  <c r="D56" i="48"/>
  <c r="D56" i="49" s="1"/>
  <c r="H55" i="48"/>
  <c r="H55" i="49" s="1"/>
  <c r="E55" i="48"/>
  <c r="E55" i="49" s="1"/>
  <c r="D55" i="48"/>
  <c r="D55" i="49" s="1"/>
  <c r="H54" i="48"/>
  <c r="H54" i="49" s="1"/>
  <c r="E54" i="48"/>
  <c r="E54" i="49" s="1"/>
  <c r="D54" i="48"/>
  <c r="D54" i="49" s="1"/>
  <c r="H53" i="48"/>
  <c r="H53" i="49" s="1"/>
  <c r="E53" i="48"/>
  <c r="E53" i="49" s="1"/>
  <c r="D53" i="48"/>
  <c r="D53" i="49" s="1"/>
  <c r="H52" i="48"/>
  <c r="H52" i="49" s="1"/>
  <c r="E52" i="48"/>
  <c r="E52" i="49" s="1"/>
  <c r="D52" i="48"/>
  <c r="D52" i="49" s="1"/>
  <c r="H51" i="48"/>
  <c r="H51" i="49" s="1"/>
  <c r="E51" i="48"/>
  <c r="E51" i="49" s="1"/>
  <c r="D51" i="48"/>
  <c r="D51" i="49" s="1"/>
  <c r="H50" i="48"/>
  <c r="H50" i="49" s="1"/>
  <c r="E50" i="48"/>
  <c r="E50" i="49" s="1"/>
  <c r="D50" i="48"/>
  <c r="D50" i="49" s="1"/>
  <c r="H49" i="48"/>
  <c r="H49" i="49" s="1"/>
  <c r="E49" i="48"/>
  <c r="E49" i="49" s="1"/>
  <c r="D49" i="48"/>
  <c r="D49" i="49" s="1"/>
  <c r="H48" i="48"/>
  <c r="H48" i="49" s="1"/>
  <c r="E48" i="48"/>
  <c r="E48" i="49" s="1"/>
  <c r="D48" i="48"/>
  <c r="D48" i="49" s="1"/>
  <c r="H47" i="48"/>
  <c r="H47" i="49" s="1"/>
  <c r="E47" i="48"/>
  <c r="E47" i="49" s="1"/>
  <c r="D47" i="48"/>
  <c r="D47" i="49" s="1"/>
  <c r="H46" i="48"/>
  <c r="H46" i="49" s="1"/>
  <c r="E46" i="48"/>
  <c r="E46" i="49" s="1"/>
  <c r="D46" i="48"/>
  <c r="H35"/>
  <c r="H35" i="49" s="1"/>
  <c r="E35" i="48"/>
  <c r="E35" i="49" s="1"/>
  <c r="D35" i="48"/>
  <c r="D35" i="49" s="1"/>
  <c r="H34" i="48"/>
  <c r="H34" i="49" s="1"/>
  <c r="E34" i="48"/>
  <c r="E34" i="49" s="1"/>
  <c r="D34" i="48"/>
  <c r="D34" i="49" s="1"/>
  <c r="H32" i="48"/>
  <c r="H32" i="49" s="1"/>
  <c r="E32" i="48"/>
  <c r="E32" i="49" s="1"/>
  <c r="D32" i="48"/>
  <c r="D32" i="49" s="1"/>
  <c r="H31" i="48"/>
  <c r="H31" i="49" s="1"/>
  <c r="E31" i="48"/>
  <c r="E31" i="49" s="1"/>
  <c r="D31" i="48"/>
  <c r="D31" i="49" s="1"/>
  <c r="H29" i="48"/>
  <c r="H29" i="49" s="1"/>
  <c r="E29" i="48"/>
  <c r="E29" i="49" s="1"/>
  <c r="D29" i="48"/>
  <c r="D29" i="49" s="1"/>
  <c r="H28" i="48"/>
  <c r="H28" i="49" s="1"/>
  <c r="E28" i="48"/>
  <c r="E28" i="49" s="1"/>
  <c r="D28" i="48"/>
  <c r="D28" i="49" s="1"/>
  <c r="H27" i="48"/>
  <c r="H27" i="49" s="1"/>
  <c r="E27" i="48"/>
  <c r="E27" i="49" s="1"/>
  <c r="D27" i="48"/>
  <c r="D27" i="49" s="1"/>
  <c r="D26" s="1"/>
  <c r="H25" i="48"/>
  <c r="H25" i="49" s="1"/>
  <c r="E25" i="48"/>
  <c r="E25" i="49" s="1"/>
  <c r="D25"/>
  <c r="H24" i="48"/>
  <c r="H24" i="49" s="1"/>
  <c r="E24" i="48"/>
  <c r="E24" i="49" s="1"/>
  <c r="D24"/>
  <c r="H23" i="48"/>
  <c r="H23" i="49" s="1"/>
  <c r="E23" i="48"/>
  <c r="E23" i="49" s="1"/>
  <c r="D23" i="48"/>
  <c r="D23" i="49" s="1"/>
  <c r="H21" i="48"/>
  <c r="H21" i="49" s="1"/>
  <c r="E21"/>
  <c r="D21"/>
  <c r="H20" i="48"/>
  <c r="H20" i="49" s="1"/>
  <c r="H18" s="1"/>
  <c r="E20"/>
  <c r="E18" s="1"/>
  <c r="D20"/>
  <c r="H17" i="48"/>
  <c r="H17" i="49" s="1"/>
  <c r="E17" i="48"/>
  <c r="E17" i="49" s="1"/>
  <c r="D17"/>
  <c r="H16" i="48"/>
  <c r="H16" i="49" s="1"/>
  <c r="F16" i="48"/>
  <c r="E16"/>
  <c r="E16" i="49" s="1"/>
  <c r="D16" i="48"/>
  <c r="D16" i="49" s="1"/>
  <c r="H15" i="48"/>
  <c r="H15" i="49" s="1"/>
  <c r="E15" i="48"/>
  <c r="E15" i="49" s="1"/>
  <c r="D15" i="48"/>
  <c r="D15" i="49" s="1"/>
  <c r="H14" i="48"/>
  <c r="H14" i="49" s="1"/>
  <c r="E14" i="48"/>
  <c r="E14" i="49" s="1"/>
  <c r="D14" i="48"/>
  <c r="D14" i="49" s="1"/>
  <c r="H13" i="48"/>
  <c r="H13" i="49" s="1"/>
  <c r="E13" i="48"/>
  <c r="E13" i="49" s="1"/>
  <c r="D13" i="48"/>
  <c r="D13" i="49" s="1"/>
  <c r="H12" i="48"/>
  <c r="H12" i="49" s="1"/>
  <c r="E12" i="48"/>
  <c r="E12" i="49" s="1"/>
  <c r="D12" i="48"/>
  <c r="D12" i="49" s="1"/>
  <c r="F786" i="9"/>
  <c r="I786" s="1"/>
  <c r="F786" i="11"/>
  <c r="I786" s="1"/>
  <c r="F786" i="12"/>
  <c r="I786" s="1"/>
  <c r="F786" i="13"/>
  <c r="I786" s="1"/>
  <c r="F786" i="14"/>
  <c r="I786" s="1"/>
  <c r="F786" i="15"/>
  <c r="I786" s="1"/>
  <c r="F786" i="16"/>
  <c r="I786" s="1"/>
  <c r="F786" i="1"/>
  <c r="I786" s="1"/>
  <c r="F786" i="2"/>
  <c r="I786" s="1"/>
  <c r="F786" i="3"/>
  <c r="I786" s="1"/>
  <c r="F786" i="4"/>
  <c r="I786" s="1"/>
  <c r="F786" i="5"/>
  <c r="I786" s="1"/>
  <c r="F786" i="6"/>
  <c r="I786" s="1"/>
  <c r="F786" i="7"/>
  <c r="I786" s="1"/>
  <c r="F786" i="8"/>
  <c r="I786" s="1"/>
  <c r="F786" i="17"/>
  <c r="I786" s="1"/>
  <c r="F786" i="18"/>
  <c r="I786" s="1"/>
  <c r="F786" i="19"/>
  <c r="I786" s="1"/>
  <c r="F786" i="20"/>
  <c r="I786" s="1"/>
  <c r="F786" i="21"/>
  <c r="I786" s="1"/>
  <c r="F786" i="22"/>
  <c r="I786" s="1"/>
  <c r="F786" i="23"/>
  <c r="I786" s="1"/>
  <c r="F786" i="24"/>
  <c r="I786" s="1"/>
  <c r="F786" i="26"/>
  <c r="I786" s="1"/>
  <c r="F786" i="27"/>
  <c r="I786" s="1"/>
  <c r="F786" i="28"/>
  <c r="I786" s="1"/>
  <c r="F786" i="29"/>
  <c r="I786" s="1"/>
  <c r="F786" i="30"/>
  <c r="I786" s="1"/>
  <c r="F786" i="31"/>
  <c r="I786" s="1"/>
  <c r="F786" i="32"/>
  <c r="I786" s="1"/>
  <c r="F786" i="33"/>
  <c r="I786" s="1"/>
  <c r="F786" i="34"/>
  <c r="I786" s="1"/>
  <c r="F786" i="35"/>
  <c r="I786" s="1"/>
  <c r="F786" i="37"/>
  <c r="I786" s="1"/>
  <c r="F786" i="36"/>
  <c r="I786" s="1"/>
  <c r="F786" i="38"/>
  <c r="I786" s="1"/>
  <c r="F786" i="39"/>
  <c r="I786" s="1"/>
  <c r="F786" i="40"/>
  <c r="I786" s="1"/>
  <c r="F786" i="41"/>
  <c r="I786" s="1"/>
  <c r="F786" i="42"/>
  <c r="I786" s="1"/>
  <c r="F786" i="43"/>
  <c r="I786" s="1"/>
  <c r="F786" i="44"/>
  <c r="I786" s="1"/>
  <c r="F786" i="46"/>
  <c r="I786" s="1"/>
  <c r="F774" i="9"/>
  <c r="I774" s="1"/>
  <c r="F774" i="11"/>
  <c r="I774" s="1"/>
  <c r="F774" i="12"/>
  <c r="I774" s="1"/>
  <c r="F774" i="13"/>
  <c r="I774" s="1"/>
  <c r="F774" i="14"/>
  <c r="I774" s="1"/>
  <c r="F774" i="15"/>
  <c r="I774" s="1"/>
  <c r="F774" i="16"/>
  <c r="I774" s="1"/>
  <c r="F774" i="1"/>
  <c r="I774" s="1"/>
  <c r="F774" i="2"/>
  <c r="I774" s="1"/>
  <c r="F774" i="3"/>
  <c r="I774" s="1"/>
  <c r="F774" i="4"/>
  <c r="I774" s="1"/>
  <c r="F774" i="5"/>
  <c r="I774" s="1"/>
  <c r="F774" i="6"/>
  <c r="I774" s="1"/>
  <c r="F774" i="7"/>
  <c r="I774" s="1"/>
  <c r="F774" i="8"/>
  <c r="I774" s="1"/>
  <c r="F774" i="17"/>
  <c r="I774" s="1"/>
  <c r="F774" i="18"/>
  <c r="I774" s="1"/>
  <c r="F774" i="19"/>
  <c r="I774" s="1"/>
  <c r="F774" i="20"/>
  <c r="I774" s="1"/>
  <c r="F774" i="21"/>
  <c r="I774" s="1"/>
  <c r="F774" i="22"/>
  <c r="I774" s="1"/>
  <c r="F774" i="23"/>
  <c r="I774" s="1"/>
  <c r="F774" i="24"/>
  <c r="I774" s="1"/>
  <c r="F774" i="26"/>
  <c r="I774" s="1"/>
  <c r="F774" i="27"/>
  <c r="I774" s="1"/>
  <c r="F774" i="28"/>
  <c r="I774" s="1"/>
  <c r="F774" i="29"/>
  <c r="I774" s="1"/>
  <c r="F774" i="30"/>
  <c r="I774" s="1"/>
  <c r="F774" i="31"/>
  <c r="I774" s="1"/>
  <c r="F774" i="32"/>
  <c r="I774" s="1"/>
  <c r="F774" i="33"/>
  <c r="I774" s="1"/>
  <c r="F774" i="34"/>
  <c r="I774" s="1"/>
  <c r="F774" i="35"/>
  <c r="I774" s="1"/>
  <c r="F774" i="37"/>
  <c r="I774" s="1"/>
  <c r="F774" i="36"/>
  <c r="I774" s="1"/>
  <c r="F774" i="38"/>
  <c r="I774" s="1"/>
  <c r="F774" i="39"/>
  <c r="I774" s="1"/>
  <c r="F774" i="40"/>
  <c r="I774" s="1"/>
  <c r="F774" i="41"/>
  <c r="I774" s="1"/>
  <c r="F774" i="42"/>
  <c r="I774" s="1"/>
  <c r="F774" i="43"/>
  <c r="I774" s="1"/>
  <c r="F774" i="44"/>
  <c r="I774" s="1"/>
  <c r="F774" i="46"/>
  <c r="I774" s="1"/>
  <c r="F776" i="9"/>
  <c r="F775"/>
  <c r="F776" i="11"/>
  <c r="I776" s="1"/>
  <c r="F775"/>
  <c r="I775" s="1"/>
  <c r="F776" i="12"/>
  <c r="I776" s="1"/>
  <c r="F775"/>
  <c r="I775" s="1"/>
  <c r="F776" i="13"/>
  <c r="I776" s="1"/>
  <c r="F775"/>
  <c r="I775" s="1"/>
  <c r="F776" i="14"/>
  <c r="I776" s="1"/>
  <c r="F775"/>
  <c r="I775" s="1"/>
  <c r="F776" i="15"/>
  <c r="I776" s="1"/>
  <c r="F775"/>
  <c r="I775" s="1"/>
  <c r="F776" i="16"/>
  <c r="I776" s="1"/>
  <c r="F775"/>
  <c r="I775" s="1"/>
  <c r="F776" i="1"/>
  <c r="I776" s="1"/>
  <c r="F775"/>
  <c r="I775" s="1"/>
  <c r="F776" i="2"/>
  <c r="I776" s="1"/>
  <c r="F775"/>
  <c r="I775" s="1"/>
  <c r="F776" i="3"/>
  <c r="I776" s="1"/>
  <c r="F775"/>
  <c r="I775" s="1"/>
  <c r="F776" i="4"/>
  <c r="I776" s="1"/>
  <c r="F775"/>
  <c r="I775" s="1"/>
  <c r="F776" i="5"/>
  <c r="I776" s="1"/>
  <c r="F775"/>
  <c r="I775" s="1"/>
  <c r="F776" i="6"/>
  <c r="I776" s="1"/>
  <c r="F775"/>
  <c r="I775" s="1"/>
  <c r="F776" i="7"/>
  <c r="I776" s="1"/>
  <c r="F775"/>
  <c r="I775" s="1"/>
  <c r="F776" i="8"/>
  <c r="I776" s="1"/>
  <c r="F775"/>
  <c r="I775" s="1"/>
  <c r="F776" i="17"/>
  <c r="I776" s="1"/>
  <c r="F775"/>
  <c r="I775" s="1"/>
  <c r="F776" i="18"/>
  <c r="I776" s="1"/>
  <c r="F775"/>
  <c r="I775" s="1"/>
  <c r="F776" i="19"/>
  <c r="I776" s="1"/>
  <c r="F775"/>
  <c r="I775" s="1"/>
  <c r="F776" i="20"/>
  <c r="I776" s="1"/>
  <c r="F775"/>
  <c r="I775" s="1"/>
  <c r="F776" i="21"/>
  <c r="I776" s="1"/>
  <c r="F775"/>
  <c r="I775" s="1"/>
  <c r="F776" i="22"/>
  <c r="I776" s="1"/>
  <c r="F775"/>
  <c r="I775" s="1"/>
  <c r="F776" i="23"/>
  <c r="I776" s="1"/>
  <c r="F775"/>
  <c r="I775" s="1"/>
  <c r="F776" i="24"/>
  <c r="I776" s="1"/>
  <c r="F775"/>
  <c r="I775" s="1"/>
  <c r="F776" i="26"/>
  <c r="I776" s="1"/>
  <c r="F775"/>
  <c r="I775" s="1"/>
  <c r="F776" i="27"/>
  <c r="I776" s="1"/>
  <c r="F775"/>
  <c r="I775" s="1"/>
  <c r="F776" i="28"/>
  <c r="I776" s="1"/>
  <c r="F775"/>
  <c r="I775" s="1"/>
  <c r="F776" i="29"/>
  <c r="I776" s="1"/>
  <c r="F775"/>
  <c r="I775" s="1"/>
  <c r="F776" i="30"/>
  <c r="I776" s="1"/>
  <c r="F775"/>
  <c r="I775" s="1"/>
  <c r="F776" i="31"/>
  <c r="I776" s="1"/>
  <c r="F775"/>
  <c r="I775" s="1"/>
  <c r="F776" i="32"/>
  <c r="I776" s="1"/>
  <c r="F775"/>
  <c r="I775" s="1"/>
  <c r="F776" i="33"/>
  <c r="I776" s="1"/>
  <c r="F775"/>
  <c r="I775" s="1"/>
  <c r="F776" i="34"/>
  <c r="I776" s="1"/>
  <c r="F775"/>
  <c r="I775" s="1"/>
  <c r="F776" i="35"/>
  <c r="I776" s="1"/>
  <c r="F775"/>
  <c r="I775" s="1"/>
  <c r="F776" i="37"/>
  <c r="I776" s="1"/>
  <c r="F775"/>
  <c r="I775" s="1"/>
  <c r="F776" i="36"/>
  <c r="I776" s="1"/>
  <c r="F775"/>
  <c r="I775" s="1"/>
  <c r="F776" i="38"/>
  <c r="I776" s="1"/>
  <c r="F775"/>
  <c r="I775" s="1"/>
  <c r="F776" i="39"/>
  <c r="I776" s="1"/>
  <c r="F775"/>
  <c r="I775" s="1"/>
  <c r="F776" i="40"/>
  <c r="I776" s="1"/>
  <c r="F775"/>
  <c r="I775" s="1"/>
  <c r="F776" i="41"/>
  <c r="I776" s="1"/>
  <c r="F775"/>
  <c r="I775" s="1"/>
  <c r="F776" i="42"/>
  <c r="I776" s="1"/>
  <c r="F775"/>
  <c r="I775" s="1"/>
  <c r="F776" i="43"/>
  <c r="I776" s="1"/>
  <c r="F775"/>
  <c r="I775" s="1"/>
  <c r="F776" i="44"/>
  <c r="I776" s="1"/>
  <c r="F775"/>
  <c r="I775" s="1"/>
  <c r="F776" i="46"/>
  <c r="I776" s="1"/>
  <c r="F775"/>
  <c r="I775" s="1"/>
  <c r="F882" i="9"/>
  <c r="F880"/>
  <c r="I880" s="1"/>
  <c r="F879"/>
  <c r="F878"/>
  <c r="F877"/>
  <c r="F876"/>
  <c r="I876" s="1"/>
  <c r="F875"/>
  <c r="F874"/>
  <c r="F873"/>
  <c r="F871"/>
  <c r="F870"/>
  <c r="F869"/>
  <c r="F868"/>
  <c r="F867"/>
  <c r="F866"/>
  <c r="F865"/>
  <c r="F864"/>
  <c r="F863"/>
  <c r="F882" i="11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12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F882" i="13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14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15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16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F882" i="1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2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3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4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5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6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7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8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17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18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19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20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F882" i="21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22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23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24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F882" i="26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27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28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29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F882" i="30"/>
  <c r="I882" s="1"/>
  <c r="F880"/>
  <c r="I880" s="1"/>
  <c r="F879"/>
  <c r="I879" s="1"/>
  <c r="F878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31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32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33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F882" i="34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35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37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36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F865"/>
  <c r="I865" s="1"/>
  <c r="F864"/>
  <c r="I864" s="1"/>
  <c r="F863"/>
  <c r="I863" s="1"/>
  <c r="F882" i="38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39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40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F863"/>
  <c r="I863" s="1"/>
  <c r="F882" i="41"/>
  <c r="I882" s="1"/>
  <c r="F880"/>
  <c r="I880" s="1"/>
  <c r="F879"/>
  <c r="I879" s="1"/>
  <c r="F878"/>
  <c r="I878" s="1"/>
  <c r="F877"/>
  <c r="I877" s="1"/>
  <c r="F876"/>
  <c r="I876" s="1"/>
  <c r="F875"/>
  <c r="I875" s="1"/>
  <c r="F874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F882" i="42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43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F882" i="44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82" i="46"/>
  <c r="I882" s="1"/>
  <c r="F880"/>
  <c r="I880" s="1"/>
  <c r="F879"/>
  <c r="I879" s="1"/>
  <c r="F878"/>
  <c r="I878" s="1"/>
  <c r="F877"/>
  <c r="I877" s="1"/>
  <c r="F876"/>
  <c r="I876" s="1"/>
  <c r="F875"/>
  <c r="I875" s="1"/>
  <c r="F874"/>
  <c r="I874" s="1"/>
  <c r="F873"/>
  <c r="I873" s="1"/>
  <c r="F871"/>
  <c r="I871" s="1"/>
  <c r="F870"/>
  <c r="I870" s="1"/>
  <c r="F869"/>
  <c r="I869" s="1"/>
  <c r="F868"/>
  <c r="I868" s="1"/>
  <c r="F867"/>
  <c r="I867" s="1"/>
  <c r="F866"/>
  <c r="I866" s="1"/>
  <c r="F865"/>
  <c r="I865" s="1"/>
  <c r="F864"/>
  <c r="I864" s="1"/>
  <c r="F863"/>
  <c r="I863" s="1"/>
  <c r="F856" i="9"/>
  <c r="F855"/>
  <c r="F854"/>
  <c r="F856" i="11"/>
  <c r="I856" s="1"/>
  <c r="F855"/>
  <c r="F854"/>
  <c r="I854" s="1"/>
  <c r="F856" i="12"/>
  <c r="I856" s="1"/>
  <c r="F855"/>
  <c r="F854"/>
  <c r="I854" s="1"/>
  <c r="F856" i="13"/>
  <c r="I856" s="1"/>
  <c r="F855"/>
  <c r="I855" s="1"/>
  <c r="F854"/>
  <c r="F856" i="14"/>
  <c r="I856" s="1"/>
  <c r="F855"/>
  <c r="I855" s="1"/>
  <c r="F854"/>
  <c r="I854" s="1"/>
  <c r="F856" i="15"/>
  <c r="I856" s="1"/>
  <c r="F855"/>
  <c r="F854"/>
  <c r="I854" s="1"/>
  <c r="F856" i="16"/>
  <c r="I856" s="1"/>
  <c r="F855"/>
  <c r="F854"/>
  <c r="I854" s="1"/>
  <c r="F856" i="1"/>
  <c r="I856" s="1"/>
  <c r="F855"/>
  <c r="I855" s="1"/>
  <c r="F854"/>
  <c r="F856" i="2"/>
  <c r="I856" s="1"/>
  <c r="F855"/>
  <c r="I855" s="1"/>
  <c r="F854"/>
  <c r="I854" s="1"/>
  <c r="F856" i="3"/>
  <c r="I856" s="1"/>
  <c r="F855"/>
  <c r="F854"/>
  <c r="I854" s="1"/>
  <c r="F856" i="4"/>
  <c r="I856" s="1"/>
  <c r="F855"/>
  <c r="F854"/>
  <c r="I854" s="1"/>
  <c r="F856" i="5"/>
  <c r="I856" s="1"/>
  <c r="F855"/>
  <c r="I855" s="1"/>
  <c r="F854"/>
  <c r="I854" s="1"/>
  <c r="F856" i="6"/>
  <c r="I856" s="1"/>
  <c r="F855"/>
  <c r="I855" s="1"/>
  <c r="F854"/>
  <c r="I854" s="1"/>
  <c r="F856" i="7"/>
  <c r="I856" s="1"/>
  <c r="F855"/>
  <c r="I855" s="1"/>
  <c r="F854"/>
  <c r="I854" s="1"/>
  <c r="F856" i="8"/>
  <c r="I856" s="1"/>
  <c r="F855"/>
  <c r="F854"/>
  <c r="I854" s="1"/>
  <c r="F856" i="17"/>
  <c r="I856" s="1"/>
  <c r="F855"/>
  <c r="F854"/>
  <c r="I854" s="1"/>
  <c r="F856" i="18"/>
  <c r="I856" s="1"/>
  <c r="F855"/>
  <c r="I855" s="1"/>
  <c r="F854"/>
  <c r="I854" s="1"/>
  <c r="F856" i="19"/>
  <c r="I856" s="1"/>
  <c r="F855"/>
  <c r="F854"/>
  <c r="I854" s="1"/>
  <c r="F856" i="20"/>
  <c r="I856" s="1"/>
  <c r="F855"/>
  <c r="F854"/>
  <c r="I854" s="1"/>
  <c r="F856" i="21"/>
  <c r="I856" s="1"/>
  <c r="F855"/>
  <c r="I855" s="1"/>
  <c r="F854"/>
  <c r="F856" i="22"/>
  <c r="I856" s="1"/>
  <c r="F855"/>
  <c r="I855" s="1"/>
  <c r="F854"/>
  <c r="I854" s="1"/>
  <c r="F856" i="23"/>
  <c r="I856" s="1"/>
  <c r="F855"/>
  <c r="F854"/>
  <c r="I854" s="1"/>
  <c r="F856" i="24"/>
  <c r="I856" s="1"/>
  <c r="F855"/>
  <c r="F854"/>
  <c r="I854" s="1"/>
  <c r="F856" i="26"/>
  <c r="I856" s="1"/>
  <c r="F855"/>
  <c r="I855" s="1"/>
  <c r="F854"/>
  <c r="F856" i="27"/>
  <c r="I856" s="1"/>
  <c r="F855"/>
  <c r="I855" s="1"/>
  <c r="F854"/>
  <c r="I854" s="1"/>
  <c r="F856" i="28"/>
  <c r="I856" s="1"/>
  <c r="F855"/>
  <c r="F854"/>
  <c r="I854" s="1"/>
  <c r="F856" i="29"/>
  <c r="I856" s="1"/>
  <c r="F855"/>
  <c r="F854"/>
  <c r="I854" s="1"/>
  <c r="F856" i="30"/>
  <c r="I856" s="1"/>
  <c r="F855"/>
  <c r="I855" s="1"/>
  <c r="F854"/>
  <c r="I854" s="1"/>
  <c r="F856" i="31"/>
  <c r="I856" s="1"/>
  <c r="F855"/>
  <c r="I855" s="1"/>
  <c r="F854"/>
  <c r="I854" s="1"/>
  <c r="F856" i="32"/>
  <c r="I856" s="1"/>
  <c r="F855"/>
  <c r="I855" s="1"/>
  <c r="F854"/>
  <c r="I854" s="1"/>
  <c r="F856" i="33"/>
  <c r="I856" s="1"/>
  <c r="F855"/>
  <c r="F854"/>
  <c r="I854" s="1"/>
  <c r="F856" i="34"/>
  <c r="I856" s="1"/>
  <c r="F855"/>
  <c r="I855" s="1"/>
  <c r="F854"/>
  <c r="F856" i="35"/>
  <c r="I856" s="1"/>
  <c r="F855"/>
  <c r="I855" s="1"/>
  <c r="F854"/>
  <c r="I854" s="1"/>
  <c r="F856" i="37"/>
  <c r="I856" s="1"/>
  <c r="F855"/>
  <c r="F854"/>
  <c r="I854" s="1"/>
  <c r="F856" i="36"/>
  <c r="I856" s="1"/>
  <c r="F855"/>
  <c r="F854"/>
  <c r="I854" s="1"/>
  <c r="F856" i="38"/>
  <c r="I856" s="1"/>
  <c r="F855"/>
  <c r="I855" s="1"/>
  <c r="F854"/>
  <c r="F856" i="39"/>
  <c r="I856" s="1"/>
  <c r="F855"/>
  <c r="I855" s="1"/>
  <c r="F854"/>
  <c r="I854" s="1"/>
  <c r="F856" i="40"/>
  <c r="I856" s="1"/>
  <c r="F855"/>
  <c r="F854"/>
  <c r="I854" s="1"/>
  <c r="F856" i="41"/>
  <c r="I856" s="1"/>
  <c r="F855"/>
  <c r="F854"/>
  <c r="I854" s="1"/>
  <c r="F856" i="42"/>
  <c r="I856" s="1"/>
  <c r="F855"/>
  <c r="I855" s="1"/>
  <c r="F854"/>
  <c r="F856" i="43"/>
  <c r="I856" s="1"/>
  <c r="F855"/>
  <c r="I855" s="1"/>
  <c r="F854"/>
  <c r="I854" s="1"/>
  <c r="F856" i="44"/>
  <c r="I856" s="1"/>
  <c r="F855"/>
  <c r="F854"/>
  <c r="I854" s="1"/>
  <c r="F856" i="46"/>
  <c r="I856" s="1"/>
  <c r="F855"/>
  <c r="I855" s="1"/>
  <c r="F854"/>
  <c r="F860" i="9"/>
  <c r="F859"/>
  <c r="F858"/>
  <c r="F852"/>
  <c r="F851"/>
  <c r="F850"/>
  <c r="F860" i="11"/>
  <c r="I860" s="1"/>
  <c r="F859"/>
  <c r="F858"/>
  <c r="I858" s="1"/>
  <c r="F852"/>
  <c r="I852" s="1"/>
  <c r="F851"/>
  <c r="I851" s="1"/>
  <c r="F850"/>
  <c r="F860" i="12"/>
  <c r="I860" s="1"/>
  <c r="F859"/>
  <c r="I859" s="1"/>
  <c r="F858"/>
  <c r="I858" s="1"/>
  <c r="F852"/>
  <c r="I852" s="1"/>
  <c r="F851"/>
  <c r="I851" s="1"/>
  <c r="F850"/>
  <c r="F860" i="13"/>
  <c r="I860" s="1"/>
  <c r="F859"/>
  <c r="I859" s="1"/>
  <c r="F858"/>
  <c r="I858" s="1"/>
  <c r="F852"/>
  <c r="I852" s="1"/>
  <c r="F851"/>
  <c r="F850"/>
  <c r="I850" s="1"/>
  <c r="F860" i="14"/>
  <c r="I860" s="1"/>
  <c r="F859"/>
  <c r="F858"/>
  <c r="I858" s="1"/>
  <c r="F852"/>
  <c r="I852" s="1"/>
  <c r="F851"/>
  <c r="I851" s="1"/>
  <c r="F850"/>
  <c r="F860" i="15"/>
  <c r="I860" s="1"/>
  <c r="F859"/>
  <c r="F858"/>
  <c r="I858" s="1"/>
  <c r="F852"/>
  <c r="I852" s="1"/>
  <c r="F851"/>
  <c r="F850"/>
  <c r="I850" s="1"/>
  <c r="F860" i="16"/>
  <c r="I860" s="1"/>
  <c r="F859"/>
  <c r="F858"/>
  <c r="I858" s="1"/>
  <c r="F852"/>
  <c r="I852" s="1"/>
  <c r="F851"/>
  <c r="I851" s="1"/>
  <c r="F850"/>
  <c r="F860" i="1"/>
  <c r="I860" s="1"/>
  <c r="F859"/>
  <c r="I859" s="1"/>
  <c r="F858"/>
  <c r="I858" s="1"/>
  <c r="F852"/>
  <c r="I852" s="1"/>
  <c r="F851"/>
  <c r="I851" s="1"/>
  <c r="F850"/>
  <c r="I850" s="1"/>
  <c r="F860" i="2"/>
  <c r="I860" s="1"/>
  <c r="F859"/>
  <c r="F858"/>
  <c r="I858" s="1"/>
  <c r="F852"/>
  <c r="I852" s="1"/>
  <c r="F851"/>
  <c r="F850"/>
  <c r="I850" s="1"/>
  <c r="F860" i="3"/>
  <c r="I860" s="1"/>
  <c r="F859"/>
  <c r="I859" s="1"/>
  <c r="F858"/>
  <c r="I858" s="1"/>
  <c r="F852"/>
  <c r="I852" s="1"/>
  <c r="F851"/>
  <c r="I851" s="1"/>
  <c r="F850"/>
  <c r="I850" s="1"/>
  <c r="F860" i="4"/>
  <c r="I860" s="1"/>
  <c r="F859"/>
  <c r="I859" s="1"/>
  <c r="F858"/>
  <c r="I858" s="1"/>
  <c r="F852"/>
  <c r="I852" s="1"/>
  <c r="F851"/>
  <c r="I851" s="1"/>
  <c r="F850"/>
  <c r="I850" s="1"/>
  <c r="F860" i="5"/>
  <c r="I860" s="1"/>
  <c r="F859"/>
  <c r="I859" s="1"/>
  <c r="F858"/>
  <c r="F852"/>
  <c r="I852" s="1"/>
  <c r="F851"/>
  <c r="I851" s="1"/>
  <c r="F850"/>
  <c r="I850" s="1"/>
  <c r="F860" i="6"/>
  <c r="I860" s="1"/>
  <c r="F859"/>
  <c r="I859" s="1"/>
  <c r="F858"/>
  <c r="I858" s="1"/>
  <c r="F852"/>
  <c r="I852" s="1"/>
  <c r="F851"/>
  <c r="F850"/>
  <c r="I850" s="1"/>
  <c r="F860" i="7"/>
  <c r="I860" s="1"/>
  <c r="F859"/>
  <c r="I859" s="1"/>
  <c r="F858"/>
  <c r="I858" s="1"/>
  <c r="F852"/>
  <c r="I852" s="1"/>
  <c r="F851"/>
  <c r="I851" s="1"/>
  <c r="F850"/>
  <c r="I850" s="1"/>
  <c r="F860" i="8"/>
  <c r="I860" s="1"/>
  <c r="F859"/>
  <c r="I859" s="1"/>
  <c r="F858"/>
  <c r="I858" s="1"/>
  <c r="F852"/>
  <c r="I852" s="1"/>
  <c r="F851"/>
  <c r="I851" s="1"/>
  <c r="F850"/>
  <c r="I850" s="1"/>
  <c r="F860" i="17"/>
  <c r="I860" s="1"/>
  <c r="F859"/>
  <c r="I859" s="1"/>
  <c r="F858"/>
  <c r="F852"/>
  <c r="I852" s="1"/>
  <c r="F851"/>
  <c r="F850"/>
  <c r="I850" s="1"/>
  <c r="F860" i="18"/>
  <c r="I860" s="1"/>
  <c r="F859"/>
  <c r="I859" s="1"/>
  <c r="F858"/>
  <c r="I858" s="1"/>
  <c r="F852"/>
  <c r="I852" s="1"/>
  <c r="F851"/>
  <c r="I851" s="1"/>
  <c r="F850"/>
  <c r="I850" s="1"/>
  <c r="F860" i="19"/>
  <c r="I860" s="1"/>
  <c r="F859"/>
  <c r="F858"/>
  <c r="I858" s="1"/>
  <c r="F852"/>
  <c r="I852" s="1"/>
  <c r="F851"/>
  <c r="I851" s="1"/>
  <c r="F850"/>
  <c r="F860" i="20"/>
  <c r="I860" s="1"/>
  <c r="F859"/>
  <c r="I859" s="1"/>
  <c r="F858"/>
  <c r="F852"/>
  <c r="I852" s="1"/>
  <c r="F851"/>
  <c r="I851" s="1"/>
  <c r="F850"/>
  <c r="F860" i="21"/>
  <c r="I860" s="1"/>
  <c r="F859"/>
  <c r="I859" s="1"/>
  <c r="F858"/>
  <c r="F852"/>
  <c r="I852" s="1"/>
  <c r="F851"/>
  <c r="F850"/>
  <c r="I850" s="1"/>
  <c r="F860" i="22"/>
  <c r="I860" s="1"/>
  <c r="F859"/>
  <c r="F858"/>
  <c r="I858" s="1"/>
  <c r="F852"/>
  <c r="I852" s="1"/>
  <c r="F851"/>
  <c r="I851" s="1"/>
  <c r="F850"/>
  <c r="I850" s="1"/>
  <c r="F860" i="23"/>
  <c r="I860" s="1"/>
  <c r="F859"/>
  <c r="F858"/>
  <c r="I858" s="1"/>
  <c r="F852"/>
  <c r="I852" s="1"/>
  <c r="F851"/>
  <c r="I851" s="1"/>
  <c r="F850"/>
  <c r="F860" i="24"/>
  <c r="I860" s="1"/>
  <c r="F859"/>
  <c r="I859" s="1"/>
  <c r="F858"/>
  <c r="F852"/>
  <c r="I852" s="1"/>
  <c r="F851"/>
  <c r="I851" s="1"/>
  <c r="F850"/>
  <c r="I850" s="1"/>
  <c r="F860" i="26"/>
  <c r="I860" s="1"/>
  <c r="F859"/>
  <c r="I859" s="1"/>
  <c r="F858"/>
  <c r="F852"/>
  <c r="I852" s="1"/>
  <c r="F851"/>
  <c r="I851" s="1"/>
  <c r="F850"/>
  <c r="I850" s="1"/>
  <c r="F860" i="27"/>
  <c r="I860" s="1"/>
  <c r="F859"/>
  <c r="I859" s="1"/>
  <c r="F858"/>
  <c r="I858" s="1"/>
  <c r="F852"/>
  <c r="I852" s="1"/>
  <c r="F851"/>
  <c r="I851" s="1"/>
  <c r="F850"/>
  <c r="I850" s="1"/>
  <c r="F860" i="28"/>
  <c r="I860" s="1"/>
  <c r="F859"/>
  <c r="I859" s="1"/>
  <c r="F858"/>
  <c r="F852"/>
  <c r="I852" s="1"/>
  <c r="F851"/>
  <c r="I851" s="1"/>
  <c r="F850"/>
  <c r="F860" i="29"/>
  <c r="I860" s="1"/>
  <c r="F859"/>
  <c r="I859" s="1"/>
  <c r="F858"/>
  <c r="F852"/>
  <c r="I852" s="1"/>
  <c r="F851"/>
  <c r="I851" s="1"/>
  <c r="F850"/>
  <c r="F860" i="30"/>
  <c r="I860" s="1"/>
  <c r="F859"/>
  <c r="F858"/>
  <c r="I858" s="1"/>
  <c r="F852"/>
  <c r="I852" s="1"/>
  <c r="F851"/>
  <c r="I851" s="1"/>
  <c r="F850"/>
  <c r="I850" s="1"/>
  <c r="F860" i="31"/>
  <c r="I860" s="1"/>
  <c r="F859"/>
  <c r="I859" s="1"/>
  <c r="F858"/>
  <c r="I858" s="1"/>
  <c r="F852"/>
  <c r="I852" s="1"/>
  <c r="F851"/>
  <c r="I851" s="1"/>
  <c r="F850"/>
  <c r="I850" s="1"/>
  <c r="F860" i="32"/>
  <c r="I860" s="1"/>
  <c r="F859"/>
  <c r="F858"/>
  <c r="I858" s="1"/>
  <c r="F852"/>
  <c r="I852" s="1"/>
  <c r="F851"/>
  <c r="I851" s="1"/>
  <c r="F850"/>
  <c r="F860" i="33"/>
  <c r="I860" s="1"/>
  <c r="F859"/>
  <c r="I859" s="1"/>
  <c r="F858"/>
  <c r="F852"/>
  <c r="I852" s="1"/>
  <c r="F851"/>
  <c r="F850"/>
  <c r="I850" s="1"/>
  <c r="F860" i="34"/>
  <c r="I860" s="1"/>
  <c r="F859"/>
  <c r="I859" s="1"/>
  <c r="F858"/>
  <c r="F852"/>
  <c r="I852" s="1"/>
  <c r="F851"/>
  <c r="F850"/>
  <c r="I850" s="1"/>
  <c r="F860" i="35"/>
  <c r="I860" s="1"/>
  <c r="F859"/>
  <c r="I859" s="1"/>
  <c r="F858"/>
  <c r="F852"/>
  <c r="I852" s="1"/>
  <c r="F851"/>
  <c r="I851" s="1"/>
  <c r="F850"/>
  <c r="I850" s="1"/>
  <c r="F860" i="37"/>
  <c r="I860" s="1"/>
  <c r="F859"/>
  <c r="F858"/>
  <c r="I858" s="1"/>
  <c r="F852"/>
  <c r="I852" s="1"/>
  <c r="F851"/>
  <c r="I851" s="1"/>
  <c r="F850"/>
  <c r="F860" i="36"/>
  <c r="I860" s="1"/>
  <c r="F859"/>
  <c r="I859" s="1"/>
  <c r="F858"/>
  <c r="I858" s="1"/>
  <c r="F852"/>
  <c r="I852" s="1"/>
  <c r="F851"/>
  <c r="F850"/>
  <c r="I850" s="1"/>
  <c r="F860" i="38"/>
  <c r="F859"/>
  <c r="I859" s="1"/>
  <c r="F858"/>
  <c r="I858" s="1"/>
  <c r="F852"/>
  <c r="I852" s="1"/>
  <c r="F851"/>
  <c r="I851" s="1"/>
  <c r="F850"/>
  <c r="I850" s="1"/>
  <c r="F860" i="39"/>
  <c r="I860" s="1"/>
  <c r="F859"/>
  <c r="I859" s="1"/>
  <c r="F858"/>
  <c r="I858" s="1"/>
  <c r="F852"/>
  <c r="I852" s="1"/>
  <c r="F851"/>
  <c r="I851" s="1"/>
  <c r="F850"/>
  <c r="I850" s="1"/>
  <c r="F860" i="40"/>
  <c r="I860" s="1"/>
  <c r="F859"/>
  <c r="I859" s="1"/>
  <c r="F858"/>
  <c r="I858" s="1"/>
  <c r="F852"/>
  <c r="I852" s="1"/>
  <c r="F851"/>
  <c r="I851" s="1"/>
  <c r="F850"/>
  <c r="F860" i="41"/>
  <c r="I860" s="1"/>
  <c r="F859"/>
  <c r="I859" s="1"/>
  <c r="F858"/>
  <c r="F852"/>
  <c r="I852" s="1"/>
  <c r="F851"/>
  <c r="I851" s="1"/>
  <c r="F850"/>
  <c r="F860" i="42"/>
  <c r="I860" s="1"/>
  <c r="F859"/>
  <c r="I859" s="1"/>
  <c r="F858"/>
  <c r="F852"/>
  <c r="I852" s="1"/>
  <c r="F851"/>
  <c r="I851" s="1"/>
  <c r="F850"/>
  <c r="I850" s="1"/>
  <c r="F860" i="43"/>
  <c r="I860" s="1"/>
  <c r="F859"/>
  <c r="I859" s="1"/>
  <c r="F858"/>
  <c r="I858" s="1"/>
  <c r="F852"/>
  <c r="I852" s="1"/>
  <c r="F851"/>
  <c r="I851" s="1"/>
  <c r="F850"/>
  <c r="I850" s="1"/>
  <c r="F860" i="44"/>
  <c r="I860" s="1"/>
  <c r="F859"/>
  <c r="F858"/>
  <c r="I858" s="1"/>
  <c r="F852"/>
  <c r="I852" s="1"/>
  <c r="F851"/>
  <c r="I851" s="1"/>
  <c r="F850"/>
  <c r="I850" s="1"/>
  <c r="F860" i="46"/>
  <c r="I860" s="1"/>
  <c r="F859"/>
  <c r="I859" s="1"/>
  <c r="F858"/>
  <c r="I858" s="1"/>
  <c r="F852"/>
  <c r="I852" s="1"/>
  <c r="F851"/>
  <c r="I851" s="1"/>
  <c r="F850"/>
  <c r="I850" s="1"/>
  <c r="F818" i="9"/>
  <c r="I818" s="1"/>
  <c r="F817"/>
  <c r="I817" s="1"/>
  <c r="F816"/>
  <c r="F818" i="11"/>
  <c r="F817"/>
  <c r="I817" s="1"/>
  <c r="F816"/>
  <c r="I816" s="1"/>
  <c r="F818" i="12"/>
  <c r="I818" s="1"/>
  <c r="F817"/>
  <c r="F816"/>
  <c r="I816" s="1"/>
  <c r="F818" i="13"/>
  <c r="I818" s="1"/>
  <c r="F817"/>
  <c r="I817" s="1"/>
  <c r="F816"/>
  <c r="I816" s="1"/>
  <c r="F818" i="14"/>
  <c r="I818" s="1"/>
  <c r="F817"/>
  <c r="I817" s="1"/>
  <c r="F816"/>
  <c r="I816" s="1"/>
  <c r="F818" i="15"/>
  <c r="I818" s="1"/>
  <c r="F817"/>
  <c r="I817" s="1"/>
  <c r="F816"/>
  <c r="I816" s="1"/>
  <c r="F818" i="16"/>
  <c r="I818" s="1"/>
  <c r="F817"/>
  <c r="I817" s="1"/>
  <c r="F816"/>
  <c r="I816" s="1"/>
  <c r="F818" i="1"/>
  <c r="I818" s="1"/>
  <c r="F817"/>
  <c r="I817" s="1"/>
  <c r="F816"/>
  <c r="I816" s="1"/>
  <c r="F818" i="2"/>
  <c r="I818" s="1"/>
  <c r="F817"/>
  <c r="I817" s="1"/>
  <c r="F816"/>
  <c r="I816" s="1"/>
  <c r="F818" i="3"/>
  <c r="I818" s="1"/>
  <c r="F817"/>
  <c r="I817" s="1"/>
  <c r="F816"/>
  <c r="I816" s="1"/>
  <c r="F818" i="4"/>
  <c r="I818" s="1"/>
  <c r="F817"/>
  <c r="I817" s="1"/>
  <c r="F816"/>
  <c r="I816" s="1"/>
  <c r="F818" i="5"/>
  <c r="I818" s="1"/>
  <c r="F817"/>
  <c r="I817" s="1"/>
  <c r="F816"/>
  <c r="I816" s="1"/>
  <c r="F818" i="6"/>
  <c r="I818" s="1"/>
  <c r="F817"/>
  <c r="I817" s="1"/>
  <c r="F816"/>
  <c r="I816" s="1"/>
  <c r="F818" i="7"/>
  <c r="I818" s="1"/>
  <c r="F817"/>
  <c r="I817" s="1"/>
  <c r="F816"/>
  <c r="I816" s="1"/>
  <c r="F818" i="8"/>
  <c r="I818" s="1"/>
  <c r="F817"/>
  <c r="I817" s="1"/>
  <c r="F816"/>
  <c r="I816" s="1"/>
  <c r="F818" i="17"/>
  <c r="I818" s="1"/>
  <c r="F817"/>
  <c r="I817" s="1"/>
  <c r="F816"/>
  <c r="I816" s="1"/>
  <c r="F818" i="18"/>
  <c r="I818" s="1"/>
  <c r="F817"/>
  <c r="I817" s="1"/>
  <c r="F816"/>
  <c r="I816" s="1"/>
  <c r="F818" i="19"/>
  <c r="I818" s="1"/>
  <c r="F817"/>
  <c r="I817" s="1"/>
  <c r="F816"/>
  <c r="I816" s="1"/>
  <c r="F818" i="20"/>
  <c r="I818" s="1"/>
  <c r="F817"/>
  <c r="I817" s="1"/>
  <c r="F816"/>
  <c r="I816" s="1"/>
  <c r="F818" i="21"/>
  <c r="I818" s="1"/>
  <c r="F817"/>
  <c r="I817" s="1"/>
  <c r="F816"/>
  <c r="I816" s="1"/>
  <c r="F818" i="22"/>
  <c r="I818" s="1"/>
  <c r="F817"/>
  <c r="I817" s="1"/>
  <c r="F816"/>
  <c r="I816" s="1"/>
  <c r="F818" i="23"/>
  <c r="I818" s="1"/>
  <c r="F817"/>
  <c r="I817" s="1"/>
  <c r="F816"/>
  <c r="I816" s="1"/>
  <c r="F818" i="24"/>
  <c r="I818" s="1"/>
  <c r="F817"/>
  <c r="I817" s="1"/>
  <c r="F816"/>
  <c r="I816" s="1"/>
  <c r="F818" i="26"/>
  <c r="I818" s="1"/>
  <c r="F817"/>
  <c r="I817" s="1"/>
  <c r="F816"/>
  <c r="I816" s="1"/>
  <c r="F818" i="27"/>
  <c r="I818" s="1"/>
  <c r="F817"/>
  <c r="I817" s="1"/>
  <c r="F816"/>
  <c r="I816" s="1"/>
  <c r="F818" i="28"/>
  <c r="I818" s="1"/>
  <c r="F817"/>
  <c r="I817" s="1"/>
  <c r="F816"/>
  <c r="I816" s="1"/>
  <c r="F818" i="29"/>
  <c r="I818" s="1"/>
  <c r="F817"/>
  <c r="I817" s="1"/>
  <c r="F816"/>
  <c r="I816" s="1"/>
  <c r="F818" i="30"/>
  <c r="I818" s="1"/>
  <c r="F817"/>
  <c r="I817" s="1"/>
  <c r="F816"/>
  <c r="I816" s="1"/>
  <c r="F818" i="31"/>
  <c r="I818" s="1"/>
  <c r="F817"/>
  <c r="I817" s="1"/>
  <c r="F816"/>
  <c r="I816" s="1"/>
  <c r="F818" i="32"/>
  <c r="I818" s="1"/>
  <c r="F817"/>
  <c r="I817" s="1"/>
  <c r="F816"/>
  <c r="I816" s="1"/>
  <c r="F818" i="33"/>
  <c r="I818" s="1"/>
  <c r="F817"/>
  <c r="I817" s="1"/>
  <c r="F816"/>
  <c r="I816" s="1"/>
  <c r="F818" i="34"/>
  <c r="I818" s="1"/>
  <c r="F817"/>
  <c r="I817" s="1"/>
  <c r="F816"/>
  <c r="I816" s="1"/>
  <c r="F818" i="35"/>
  <c r="I818" s="1"/>
  <c r="F817"/>
  <c r="I817" s="1"/>
  <c r="F816"/>
  <c r="I816" s="1"/>
  <c r="F818" i="37"/>
  <c r="I818" s="1"/>
  <c r="F817"/>
  <c r="I817" s="1"/>
  <c r="F816"/>
  <c r="I816" s="1"/>
  <c r="F818" i="36"/>
  <c r="I818" s="1"/>
  <c r="F817"/>
  <c r="I817" s="1"/>
  <c r="F816"/>
  <c r="I816" s="1"/>
  <c r="F818" i="38"/>
  <c r="I818" s="1"/>
  <c r="F817"/>
  <c r="I817" s="1"/>
  <c r="F816"/>
  <c r="I816" s="1"/>
  <c r="F818" i="39"/>
  <c r="I818" s="1"/>
  <c r="F817"/>
  <c r="I817" s="1"/>
  <c r="F816"/>
  <c r="I816" s="1"/>
  <c r="F818" i="40"/>
  <c r="I818" s="1"/>
  <c r="F817"/>
  <c r="I817" s="1"/>
  <c r="F816"/>
  <c r="I816" s="1"/>
  <c r="F818" i="41"/>
  <c r="I818" s="1"/>
  <c r="F817"/>
  <c r="I817" s="1"/>
  <c r="F816"/>
  <c r="I816" s="1"/>
  <c r="F818" i="42"/>
  <c r="I818" s="1"/>
  <c r="F817"/>
  <c r="I817" s="1"/>
  <c r="F816"/>
  <c r="I816" s="1"/>
  <c r="F818" i="43"/>
  <c r="I818" s="1"/>
  <c r="F817"/>
  <c r="I817" s="1"/>
  <c r="F816"/>
  <c r="I816" s="1"/>
  <c r="F818" i="44"/>
  <c r="I818" s="1"/>
  <c r="F817"/>
  <c r="I817" s="1"/>
  <c r="F816"/>
  <c r="I816" s="1"/>
  <c r="F818" i="46"/>
  <c r="I818" s="1"/>
  <c r="F817"/>
  <c r="I817" s="1"/>
  <c r="F816"/>
  <c r="I816" s="1"/>
  <c r="F799" i="9"/>
  <c r="F799" i="11"/>
  <c r="I799" s="1"/>
  <c r="F799" i="12"/>
  <c r="I799" s="1"/>
  <c r="F799" i="13"/>
  <c r="I799" s="1"/>
  <c r="F799" i="14"/>
  <c r="I799" s="1"/>
  <c r="F799" i="15"/>
  <c r="I799" s="1"/>
  <c r="F799" i="16"/>
  <c r="I799" s="1"/>
  <c r="F799" i="1"/>
  <c r="I799" s="1"/>
  <c r="F799" i="2"/>
  <c r="I799" s="1"/>
  <c r="F799" i="3"/>
  <c r="I799" s="1"/>
  <c r="F799" i="4"/>
  <c r="I799" s="1"/>
  <c r="F799" i="5"/>
  <c r="I799" s="1"/>
  <c r="F799" i="6"/>
  <c r="I799" s="1"/>
  <c r="F799" i="7"/>
  <c r="I799" s="1"/>
  <c r="F799" i="8"/>
  <c r="I799" s="1"/>
  <c r="F799" i="17"/>
  <c r="I799" s="1"/>
  <c r="F799" i="18"/>
  <c r="I799" s="1"/>
  <c r="F799" i="19"/>
  <c r="I799" s="1"/>
  <c r="F799" i="20"/>
  <c r="I799" s="1"/>
  <c r="F799" i="21"/>
  <c r="I799" s="1"/>
  <c r="F799" i="22"/>
  <c r="I799" s="1"/>
  <c r="F799" i="23"/>
  <c r="I799" s="1"/>
  <c r="F799" i="24"/>
  <c r="I799" s="1"/>
  <c r="F799" i="26"/>
  <c r="I799" s="1"/>
  <c r="F799" i="27"/>
  <c r="I799" s="1"/>
  <c r="F799" i="28"/>
  <c r="I799" s="1"/>
  <c r="F799" i="29"/>
  <c r="I799" s="1"/>
  <c r="F799" i="30"/>
  <c r="I799" s="1"/>
  <c r="F799" i="31"/>
  <c r="I799" s="1"/>
  <c r="F799" i="32"/>
  <c r="I799" s="1"/>
  <c r="F799" i="33"/>
  <c r="I799" s="1"/>
  <c r="F799" i="34"/>
  <c r="I799" s="1"/>
  <c r="F799" i="35"/>
  <c r="I799" s="1"/>
  <c r="F799" i="37"/>
  <c r="I799" s="1"/>
  <c r="F799" i="36"/>
  <c r="I799" s="1"/>
  <c r="F799" i="38"/>
  <c r="I799" s="1"/>
  <c r="F799" i="39"/>
  <c r="I799" s="1"/>
  <c r="F799" i="40"/>
  <c r="I799" s="1"/>
  <c r="F799" i="41"/>
  <c r="I799" s="1"/>
  <c r="F799" i="42"/>
  <c r="I799" s="1"/>
  <c r="F799" i="43"/>
  <c r="I799" s="1"/>
  <c r="F799" i="44"/>
  <c r="I799" s="1"/>
  <c r="F799" i="46"/>
  <c r="I799" s="1"/>
  <c r="F705" i="9"/>
  <c r="F705" i="11"/>
  <c r="I705" s="1"/>
  <c r="F705" i="12"/>
  <c r="I705" s="1"/>
  <c r="F705" i="13"/>
  <c r="I705" s="1"/>
  <c r="F705" i="14"/>
  <c r="I705" s="1"/>
  <c r="F705" i="15"/>
  <c r="I705" s="1"/>
  <c r="F705" i="16"/>
  <c r="F705" i="1"/>
  <c r="I705" s="1"/>
  <c r="F705" i="2"/>
  <c r="I705" s="1"/>
  <c r="F705" i="3"/>
  <c r="I705" s="1"/>
  <c r="F705" i="4"/>
  <c r="I705" s="1"/>
  <c r="F705" i="5"/>
  <c r="I705" s="1"/>
  <c r="F705" i="6"/>
  <c r="I705" s="1"/>
  <c r="F705" i="7"/>
  <c r="I705" s="1"/>
  <c r="F705" i="8"/>
  <c r="I705" s="1"/>
  <c r="F705" i="17"/>
  <c r="I705" s="1"/>
  <c r="F705" i="18"/>
  <c r="I705" s="1"/>
  <c r="F705" i="19"/>
  <c r="I705" s="1"/>
  <c r="F705" i="20"/>
  <c r="I705" s="1"/>
  <c r="F705" i="21"/>
  <c r="I705" s="1"/>
  <c r="F705" i="22"/>
  <c r="I705" s="1"/>
  <c r="F705" i="23"/>
  <c r="I705" s="1"/>
  <c r="F705" i="24"/>
  <c r="I705" s="1"/>
  <c r="F705" i="26"/>
  <c r="I705" s="1"/>
  <c r="F705" i="27"/>
  <c r="I705" s="1"/>
  <c r="F705" i="28"/>
  <c r="I705" s="1"/>
  <c r="F705" i="29"/>
  <c r="I705" s="1"/>
  <c r="F705" i="30"/>
  <c r="I705" s="1"/>
  <c r="F705" i="31"/>
  <c r="I705" s="1"/>
  <c r="F705" i="32"/>
  <c r="I705" s="1"/>
  <c r="F705" i="33"/>
  <c r="I705" s="1"/>
  <c r="F705" i="34"/>
  <c r="I705" s="1"/>
  <c r="F705" i="35"/>
  <c r="I705" s="1"/>
  <c r="F705" i="37"/>
  <c r="I705" s="1"/>
  <c r="F705" i="36"/>
  <c r="I705" s="1"/>
  <c r="F705" i="38"/>
  <c r="I705" s="1"/>
  <c r="F705" i="39"/>
  <c r="I705" s="1"/>
  <c r="F705" i="40"/>
  <c r="I705" s="1"/>
  <c r="F705" i="41"/>
  <c r="I705" s="1"/>
  <c r="F705" i="42"/>
  <c r="I705" s="1"/>
  <c r="F705" i="43"/>
  <c r="I705" s="1"/>
  <c r="F705" i="44"/>
  <c r="I705" s="1"/>
  <c r="F705" i="46"/>
  <c r="I705" s="1"/>
  <c r="D691" i="9"/>
  <c r="D691" i="11"/>
  <c r="D691" i="12"/>
  <c r="D691" i="13"/>
  <c r="D691" i="14"/>
  <c r="D691" i="15"/>
  <c r="D691" i="16"/>
  <c r="D691" i="1"/>
  <c r="D691" i="2"/>
  <c r="D691" i="3"/>
  <c r="D691" i="4"/>
  <c r="D691" i="5"/>
  <c r="D691" i="6"/>
  <c r="D691" i="7"/>
  <c r="D691" i="8"/>
  <c r="D691" i="17"/>
  <c r="D691" i="18"/>
  <c r="D691" i="19"/>
  <c r="D691" i="20"/>
  <c r="D691" i="21"/>
  <c r="D691" i="22"/>
  <c r="D691" i="23"/>
  <c r="D691" i="24"/>
  <c r="D691" i="26"/>
  <c r="D691" i="27"/>
  <c r="D691" i="28"/>
  <c r="D691" i="29"/>
  <c r="D691" i="30"/>
  <c r="D691" i="31"/>
  <c r="D691" i="32"/>
  <c r="D691" i="33"/>
  <c r="D691" i="34"/>
  <c r="D691" i="35"/>
  <c r="D691" i="37"/>
  <c r="D691" i="36"/>
  <c r="D691" i="38"/>
  <c r="D691" i="39"/>
  <c r="D691" i="40"/>
  <c r="D691" i="41"/>
  <c r="D691" i="42"/>
  <c r="D691" i="43"/>
  <c r="D691" i="44"/>
  <c r="D691" i="46"/>
  <c r="F701" i="9"/>
  <c r="F701" i="11"/>
  <c r="I701" s="1"/>
  <c r="F701" i="12"/>
  <c r="I701" s="1"/>
  <c r="F701" i="13"/>
  <c r="I701" s="1"/>
  <c r="F701" i="14"/>
  <c r="I701" s="1"/>
  <c r="F701" i="15"/>
  <c r="I701" s="1"/>
  <c r="F701" i="16"/>
  <c r="I701" s="1"/>
  <c r="F701" i="1"/>
  <c r="I701" s="1"/>
  <c r="F701" i="2"/>
  <c r="I701" s="1"/>
  <c r="F701" i="3"/>
  <c r="I701" s="1"/>
  <c r="F701" i="4"/>
  <c r="I701" s="1"/>
  <c r="F701" i="5"/>
  <c r="I701" s="1"/>
  <c r="F701" i="6"/>
  <c r="I701" s="1"/>
  <c r="F701" i="7"/>
  <c r="I701" s="1"/>
  <c r="F701" i="8"/>
  <c r="I701" s="1"/>
  <c r="F701" i="17"/>
  <c r="I701" s="1"/>
  <c r="F701" i="18"/>
  <c r="I701" s="1"/>
  <c r="F701" i="19"/>
  <c r="I701" s="1"/>
  <c r="F701" i="20"/>
  <c r="I701" s="1"/>
  <c r="F701" i="21"/>
  <c r="I701" s="1"/>
  <c r="F701" i="22"/>
  <c r="I701" s="1"/>
  <c r="F701" i="23"/>
  <c r="I701" s="1"/>
  <c r="F701" i="24"/>
  <c r="I701" s="1"/>
  <c r="F701" i="26"/>
  <c r="I701" s="1"/>
  <c r="F701" i="27"/>
  <c r="I701" s="1"/>
  <c r="F701" i="28"/>
  <c r="I701" s="1"/>
  <c r="F701" i="29"/>
  <c r="I701" s="1"/>
  <c r="F701" i="30"/>
  <c r="I701" s="1"/>
  <c r="F701" i="31"/>
  <c r="I701" s="1"/>
  <c r="F701" i="32"/>
  <c r="I701" s="1"/>
  <c r="F701" i="33"/>
  <c r="I701" s="1"/>
  <c r="F701" i="34"/>
  <c r="I701" s="1"/>
  <c r="F701" i="35"/>
  <c r="I701" s="1"/>
  <c r="F701" i="37"/>
  <c r="I701" s="1"/>
  <c r="F701" i="36"/>
  <c r="I701" s="1"/>
  <c r="F701" i="38"/>
  <c r="I701" s="1"/>
  <c r="F701" i="39"/>
  <c r="I701" s="1"/>
  <c r="F701" i="40"/>
  <c r="I701" s="1"/>
  <c r="F701" i="41"/>
  <c r="I701" s="1"/>
  <c r="F701" i="42"/>
  <c r="I701" s="1"/>
  <c r="F701" i="43"/>
  <c r="I701" s="1"/>
  <c r="F701" i="44"/>
  <c r="I701" s="1"/>
  <c r="F701" i="46"/>
  <c r="I701" s="1"/>
  <c r="F690" i="9"/>
  <c r="F690" i="11"/>
  <c r="I690" s="1"/>
  <c r="F690" i="12"/>
  <c r="I690" s="1"/>
  <c r="F690" i="13"/>
  <c r="I690" s="1"/>
  <c r="F690" i="14"/>
  <c r="I690" s="1"/>
  <c r="F690" i="15"/>
  <c r="I690" s="1"/>
  <c r="F690" i="16"/>
  <c r="I690" s="1"/>
  <c r="F690" i="1"/>
  <c r="I690" s="1"/>
  <c r="F690" i="2"/>
  <c r="I690" s="1"/>
  <c r="F690" i="3"/>
  <c r="I690" s="1"/>
  <c r="F690" i="4"/>
  <c r="I690" s="1"/>
  <c r="F690" i="5"/>
  <c r="I690" s="1"/>
  <c r="F690" i="6"/>
  <c r="I690" s="1"/>
  <c r="F690" i="7"/>
  <c r="I690" s="1"/>
  <c r="F690" i="8"/>
  <c r="I690" s="1"/>
  <c r="F690" i="17"/>
  <c r="I690" s="1"/>
  <c r="F690" i="18"/>
  <c r="I690" s="1"/>
  <c r="F690" i="19"/>
  <c r="I690" s="1"/>
  <c r="F690" i="20"/>
  <c r="I690" s="1"/>
  <c r="F690" i="21"/>
  <c r="I690" s="1"/>
  <c r="F690" i="22"/>
  <c r="I690" s="1"/>
  <c r="F690" i="23"/>
  <c r="I690" s="1"/>
  <c r="F690" i="24"/>
  <c r="I690" s="1"/>
  <c r="F690" i="26"/>
  <c r="I690" s="1"/>
  <c r="F690" i="27"/>
  <c r="I690" s="1"/>
  <c r="F690" i="28"/>
  <c r="I690" s="1"/>
  <c r="F690" i="29"/>
  <c r="I690" s="1"/>
  <c r="F690" i="30"/>
  <c r="I690" s="1"/>
  <c r="F690" i="31"/>
  <c r="I690" s="1"/>
  <c r="F690" i="32"/>
  <c r="I690" s="1"/>
  <c r="F690" i="33"/>
  <c r="I690" s="1"/>
  <c r="F690" i="34"/>
  <c r="I690" s="1"/>
  <c r="F690" i="35"/>
  <c r="I690" s="1"/>
  <c r="F690" i="37"/>
  <c r="I690" s="1"/>
  <c r="F690" i="36"/>
  <c r="I690" s="1"/>
  <c r="F690" i="38"/>
  <c r="I690" s="1"/>
  <c r="F690" i="39"/>
  <c r="I690" s="1"/>
  <c r="F690" i="40"/>
  <c r="I690" s="1"/>
  <c r="F690" i="41"/>
  <c r="I690" s="1"/>
  <c r="F690" i="42"/>
  <c r="I690" s="1"/>
  <c r="F690" i="43"/>
  <c r="I690" s="1"/>
  <c r="F690" i="44"/>
  <c r="I690" s="1"/>
  <c r="F690" i="46"/>
  <c r="I690" s="1"/>
  <c r="F667" i="9"/>
  <c r="F666"/>
  <c r="F667" i="11"/>
  <c r="I667" s="1"/>
  <c r="F666"/>
  <c r="I666" s="1"/>
  <c r="F667" i="12"/>
  <c r="I667" s="1"/>
  <c r="F666"/>
  <c r="I666" s="1"/>
  <c r="F667" i="13"/>
  <c r="I667" s="1"/>
  <c r="F666"/>
  <c r="I666" s="1"/>
  <c r="F667" i="14"/>
  <c r="I667" s="1"/>
  <c r="F666"/>
  <c r="I666" s="1"/>
  <c r="F667" i="15"/>
  <c r="I667" s="1"/>
  <c r="F666"/>
  <c r="I666" s="1"/>
  <c r="F667" i="16"/>
  <c r="I667" s="1"/>
  <c r="F666"/>
  <c r="I666" s="1"/>
  <c r="F667" i="1"/>
  <c r="I667" s="1"/>
  <c r="F666"/>
  <c r="I666" s="1"/>
  <c r="F667" i="2"/>
  <c r="I667" s="1"/>
  <c r="F666"/>
  <c r="I666" s="1"/>
  <c r="F667" i="3"/>
  <c r="I667" s="1"/>
  <c r="F666"/>
  <c r="I666" s="1"/>
  <c r="F667" i="4"/>
  <c r="I667" s="1"/>
  <c r="F666"/>
  <c r="I666" s="1"/>
  <c r="F667" i="5"/>
  <c r="I667" s="1"/>
  <c r="F666"/>
  <c r="I666" s="1"/>
  <c r="F667" i="6"/>
  <c r="I667" s="1"/>
  <c r="F666"/>
  <c r="I666" s="1"/>
  <c r="F667" i="7"/>
  <c r="I667" s="1"/>
  <c r="F666"/>
  <c r="I666" s="1"/>
  <c r="F667" i="8"/>
  <c r="I667" s="1"/>
  <c r="F666"/>
  <c r="I666" s="1"/>
  <c r="F667" i="17"/>
  <c r="I667" s="1"/>
  <c r="F666"/>
  <c r="I666" s="1"/>
  <c r="F667" i="18"/>
  <c r="I667" s="1"/>
  <c r="F666"/>
  <c r="I666" s="1"/>
  <c r="F667" i="19"/>
  <c r="I667" s="1"/>
  <c r="F666"/>
  <c r="I666" s="1"/>
  <c r="F667" i="20"/>
  <c r="I667" s="1"/>
  <c r="F666"/>
  <c r="I666" s="1"/>
  <c r="F667" i="21"/>
  <c r="I667" s="1"/>
  <c r="F666"/>
  <c r="I666" s="1"/>
  <c r="F667" i="22"/>
  <c r="I667" s="1"/>
  <c r="F666"/>
  <c r="I666" s="1"/>
  <c r="F667" i="23"/>
  <c r="I667" s="1"/>
  <c r="F666"/>
  <c r="I666" s="1"/>
  <c r="F667" i="24"/>
  <c r="I667" s="1"/>
  <c r="F666"/>
  <c r="I666" s="1"/>
  <c r="F667" i="26"/>
  <c r="I667" s="1"/>
  <c r="F666"/>
  <c r="I666" s="1"/>
  <c r="F667" i="27"/>
  <c r="I667" s="1"/>
  <c r="F666"/>
  <c r="I666" s="1"/>
  <c r="F667" i="28"/>
  <c r="I667" s="1"/>
  <c r="F666"/>
  <c r="I666" s="1"/>
  <c r="F667" i="29"/>
  <c r="I667" s="1"/>
  <c r="F666"/>
  <c r="I666" s="1"/>
  <c r="F667" i="30"/>
  <c r="I667" s="1"/>
  <c r="F666"/>
  <c r="I666" s="1"/>
  <c r="F667" i="31"/>
  <c r="I667" s="1"/>
  <c r="F666"/>
  <c r="I666" s="1"/>
  <c r="F667" i="32"/>
  <c r="I667" s="1"/>
  <c r="F666"/>
  <c r="I666" s="1"/>
  <c r="F667" i="33"/>
  <c r="I667" s="1"/>
  <c r="F666"/>
  <c r="I666" s="1"/>
  <c r="F667" i="34"/>
  <c r="I667" s="1"/>
  <c r="F666"/>
  <c r="I666" s="1"/>
  <c r="F667" i="35"/>
  <c r="I667" s="1"/>
  <c r="F666"/>
  <c r="I666" s="1"/>
  <c r="F667" i="37"/>
  <c r="I667" s="1"/>
  <c r="F666"/>
  <c r="I666" s="1"/>
  <c r="F667" i="36"/>
  <c r="I667" s="1"/>
  <c r="F666"/>
  <c r="I666" s="1"/>
  <c r="F667" i="38"/>
  <c r="I667" s="1"/>
  <c r="F666"/>
  <c r="I666" s="1"/>
  <c r="F667" i="39"/>
  <c r="I667" s="1"/>
  <c r="F666"/>
  <c r="I666" s="1"/>
  <c r="F667" i="40"/>
  <c r="I667" s="1"/>
  <c r="F666"/>
  <c r="I666" s="1"/>
  <c r="F667" i="41"/>
  <c r="I667" s="1"/>
  <c r="F666"/>
  <c r="I666" s="1"/>
  <c r="F667" i="42"/>
  <c r="I667" s="1"/>
  <c r="F666"/>
  <c r="I666" s="1"/>
  <c r="F667" i="43"/>
  <c r="I667" s="1"/>
  <c r="F666"/>
  <c r="I666" s="1"/>
  <c r="F667" i="44"/>
  <c r="I667" s="1"/>
  <c r="F666"/>
  <c r="I666" s="1"/>
  <c r="F667" i="46"/>
  <c r="I667" s="1"/>
  <c r="F666"/>
  <c r="I666" s="1"/>
  <c r="F678" i="9"/>
  <c r="F678" i="11"/>
  <c r="I678" s="1"/>
  <c r="F678" i="12"/>
  <c r="I678" s="1"/>
  <c r="F678" i="13"/>
  <c r="I678" s="1"/>
  <c r="F678" i="14"/>
  <c r="I678" s="1"/>
  <c r="F678" i="15"/>
  <c r="I678" s="1"/>
  <c r="F678" i="16"/>
  <c r="I678" s="1"/>
  <c r="F678" i="1"/>
  <c r="I678" s="1"/>
  <c r="F678" i="2"/>
  <c r="I678" s="1"/>
  <c r="F678" i="3"/>
  <c r="I678" s="1"/>
  <c r="F678" i="4"/>
  <c r="I678" s="1"/>
  <c r="F678" i="5"/>
  <c r="I678" s="1"/>
  <c r="F678" i="6"/>
  <c r="I678" s="1"/>
  <c r="F678" i="7"/>
  <c r="I678" s="1"/>
  <c r="F678" i="8"/>
  <c r="I678" s="1"/>
  <c r="F678" i="17"/>
  <c r="I678" s="1"/>
  <c r="F678" i="18"/>
  <c r="I678" s="1"/>
  <c r="F678" i="19"/>
  <c r="I678" s="1"/>
  <c r="F678" i="20"/>
  <c r="I678" s="1"/>
  <c r="F678" i="21"/>
  <c r="I678" s="1"/>
  <c r="F678" i="22"/>
  <c r="I678" s="1"/>
  <c r="F678" i="23"/>
  <c r="I678" s="1"/>
  <c r="F678" i="24"/>
  <c r="I678" s="1"/>
  <c r="F678" i="26"/>
  <c r="I678" s="1"/>
  <c r="F678" i="27"/>
  <c r="I678" s="1"/>
  <c r="F678" i="28"/>
  <c r="I678" s="1"/>
  <c r="F678" i="29"/>
  <c r="I678" s="1"/>
  <c r="F678" i="30"/>
  <c r="I678" s="1"/>
  <c r="F678" i="31"/>
  <c r="I678" s="1"/>
  <c r="F678" i="32"/>
  <c r="I678" s="1"/>
  <c r="F678" i="33"/>
  <c r="I678" s="1"/>
  <c r="F678" i="34"/>
  <c r="I678" s="1"/>
  <c r="F678" i="35"/>
  <c r="I678" s="1"/>
  <c r="F678" i="37"/>
  <c r="I678" s="1"/>
  <c r="F678" i="36"/>
  <c r="I678" s="1"/>
  <c r="F678" i="38"/>
  <c r="I678" s="1"/>
  <c r="F678" i="39"/>
  <c r="I678" s="1"/>
  <c r="F678" i="40"/>
  <c r="I678" s="1"/>
  <c r="F678" i="41"/>
  <c r="I678" s="1"/>
  <c r="F678" i="42"/>
  <c r="I678" s="1"/>
  <c r="F678" i="43"/>
  <c r="I678" s="1"/>
  <c r="F678" i="44"/>
  <c r="I678" s="1"/>
  <c r="F678" i="46"/>
  <c r="I678" s="1"/>
  <c r="F605" i="9"/>
  <c r="F605" i="11"/>
  <c r="I605" s="1"/>
  <c r="F605" i="12"/>
  <c r="I605" s="1"/>
  <c r="F605" i="13"/>
  <c r="I605" s="1"/>
  <c r="F605" i="14"/>
  <c r="I605" s="1"/>
  <c r="F605" i="15"/>
  <c r="I605" s="1"/>
  <c r="F605" i="16"/>
  <c r="I605" s="1"/>
  <c r="F605" i="1"/>
  <c r="I605" s="1"/>
  <c r="F605" i="2"/>
  <c r="I605" s="1"/>
  <c r="F605" i="3"/>
  <c r="I605" s="1"/>
  <c r="F605" i="4"/>
  <c r="I605" s="1"/>
  <c r="F605" i="5"/>
  <c r="I605" s="1"/>
  <c r="F605" i="6"/>
  <c r="I605" s="1"/>
  <c r="F605" i="7"/>
  <c r="I605" s="1"/>
  <c r="F605" i="8"/>
  <c r="I605" s="1"/>
  <c r="F605" i="17"/>
  <c r="I605" s="1"/>
  <c r="F605" i="18"/>
  <c r="I605" s="1"/>
  <c r="F605" i="19"/>
  <c r="I605" s="1"/>
  <c r="F605" i="20"/>
  <c r="I605" s="1"/>
  <c r="F605" i="21"/>
  <c r="I605" s="1"/>
  <c r="F605" i="22"/>
  <c r="I605" s="1"/>
  <c r="F605" i="23"/>
  <c r="I605" s="1"/>
  <c r="F605" i="24"/>
  <c r="I605" s="1"/>
  <c r="F605" i="26"/>
  <c r="I605" s="1"/>
  <c r="F605" i="27"/>
  <c r="I605" s="1"/>
  <c r="F605" i="28"/>
  <c r="I605" s="1"/>
  <c r="F605" i="29"/>
  <c r="I605" s="1"/>
  <c r="F605" i="30"/>
  <c r="I605" s="1"/>
  <c r="F605" i="31"/>
  <c r="I605" s="1"/>
  <c r="F605" i="32"/>
  <c r="I605" s="1"/>
  <c r="F605" i="33"/>
  <c r="I605" s="1"/>
  <c r="F605" i="34"/>
  <c r="I605" s="1"/>
  <c r="F605" i="35"/>
  <c r="I605" s="1"/>
  <c r="F605" i="37"/>
  <c r="I605" s="1"/>
  <c r="F605" i="36"/>
  <c r="I605" s="1"/>
  <c r="F605" i="38"/>
  <c r="I605" s="1"/>
  <c r="F605" i="39"/>
  <c r="I605" s="1"/>
  <c r="F605" i="40"/>
  <c r="I605" s="1"/>
  <c r="F605" i="41"/>
  <c r="I605" s="1"/>
  <c r="F605" i="42"/>
  <c r="I605" s="1"/>
  <c r="F605" i="43"/>
  <c r="I605" s="1"/>
  <c r="F605" i="44"/>
  <c r="I605" s="1"/>
  <c r="F605" i="46"/>
  <c r="I605" s="1"/>
  <c r="F573" i="9"/>
  <c r="F573" i="11"/>
  <c r="I573" s="1"/>
  <c r="F573" i="12"/>
  <c r="I573" s="1"/>
  <c r="F573" i="13"/>
  <c r="I573" s="1"/>
  <c r="F573" i="14"/>
  <c r="I573" s="1"/>
  <c r="F573" i="15"/>
  <c r="I573" s="1"/>
  <c r="F573" i="16"/>
  <c r="I573" s="1"/>
  <c r="F573" i="1"/>
  <c r="I573" s="1"/>
  <c r="F573" i="2"/>
  <c r="I573" s="1"/>
  <c r="F573" i="3"/>
  <c r="I573" s="1"/>
  <c r="F573" i="4"/>
  <c r="I573" s="1"/>
  <c r="F573" i="5"/>
  <c r="I573" s="1"/>
  <c r="F573" i="6"/>
  <c r="I573" s="1"/>
  <c r="F573" i="7"/>
  <c r="I573" s="1"/>
  <c r="F573" i="8"/>
  <c r="I573" s="1"/>
  <c r="F573" i="17"/>
  <c r="I573" s="1"/>
  <c r="F573" i="18"/>
  <c r="I573" s="1"/>
  <c r="F573" i="19"/>
  <c r="I573" s="1"/>
  <c r="F573" i="20"/>
  <c r="I573" s="1"/>
  <c r="F573" i="21"/>
  <c r="I573" s="1"/>
  <c r="F573" i="22"/>
  <c r="I573" s="1"/>
  <c r="F573" i="23"/>
  <c r="I573" s="1"/>
  <c r="F573" i="24"/>
  <c r="I573" s="1"/>
  <c r="F573" i="26"/>
  <c r="I573" s="1"/>
  <c r="F573" i="27"/>
  <c r="I573" s="1"/>
  <c r="F573" i="28"/>
  <c r="I573" s="1"/>
  <c r="F573" i="29"/>
  <c r="I573" s="1"/>
  <c r="F573" i="30"/>
  <c r="I573" s="1"/>
  <c r="F573" i="31"/>
  <c r="I573" s="1"/>
  <c r="F573" i="32"/>
  <c r="I573" s="1"/>
  <c r="F573" i="33"/>
  <c r="I573" s="1"/>
  <c r="F573" i="34"/>
  <c r="I573" s="1"/>
  <c r="F573" i="35"/>
  <c r="I573" s="1"/>
  <c r="F573" i="37"/>
  <c r="I573" s="1"/>
  <c r="F573" i="36"/>
  <c r="I573" s="1"/>
  <c r="F573" i="38"/>
  <c r="I573" s="1"/>
  <c r="F573" i="39"/>
  <c r="I573" s="1"/>
  <c r="F573" i="40"/>
  <c r="I573" s="1"/>
  <c r="F573" i="41"/>
  <c r="I573" s="1"/>
  <c r="F573" i="42"/>
  <c r="I573" s="1"/>
  <c r="F573" i="43"/>
  <c r="I573" s="1"/>
  <c r="F573" i="44"/>
  <c r="I573" s="1"/>
  <c r="F573" i="46"/>
  <c r="I573" s="1"/>
  <c r="F836" i="9"/>
  <c r="I836" s="1"/>
  <c r="F836" i="11"/>
  <c r="I836" s="1"/>
  <c r="F836" i="12"/>
  <c r="I836" s="1"/>
  <c r="F836" i="13"/>
  <c r="I836" s="1"/>
  <c r="F836" i="14"/>
  <c r="I836" s="1"/>
  <c r="F836" i="15"/>
  <c r="I836" s="1"/>
  <c r="F836" i="16"/>
  <c r="I836" s="1"/>
  <c r="F836" i="1"/>
  <c r="I836" s="1"/>
  <c r="F836" i="2"/>
  <c r="I836" s="1"/>
  <c r="F836" i="3"/>
  <c r="I836" s="1"/>
  <c r="F836" i="4"/>
  <c r="I836" s="1"/>
  <c r="F836" i="5"/>
  <c r="I836" s="1"/>
  <c r="F836" i="6"/>
  <c r="I836" s="1"/>
  <c r="F836" i="7"/>
  <c r="I836" s="1"/>
  <c r="F836" i="8"/>
  <c r="I836" s="1"/>
  <c r="F836" i="17"/>
  <c r="I836" s="1"/>
  <c r="F836" i="18"/>
  <c r="I836" s="1"/>
  <c r="F836" i="19"/>
  <c r="I836" s="1"/>
  <c r="F836" i="20"/>
  <c r="I836" s="1"/>
  <c r="F836" i="21"/>
  <c r="I836" s="1"/>
  <c r="F836" i="22"/>
  <c r="I836" s="1"/>
  <c r="F836" i="23"/>
  <c r="I836" s="1"/>
  <c r="F836" i="24"/>
  <c r="I836" s="1"/>
  <c r="F836" i="26"/>
  <c r="I836" s="1"/>
  <c r="F836" i="27"/>
  <c r="I836" s="1"/>
  <c r="F836" i="28"/>
  <c r="I836" s="1"/>
  <c r="F836" i="29"/>
  <c r="I836" s="1"/>
  <c r="F836" i="30"/>
  <c r="I836" s="1"/>
  <c r="F836" i="31"/>
  <c r="I836" s="1"/>
  <c r="F836" i="32"/>
  <c r="I836" s="1"/>
  <c r="F836" i="33"/>
  <c r="I836" s="1"/>
  <c r="F836" i="34"/>
  <c r="I836" s="1"/>
  <c r="F836" i="35"/>
  <c r="I836" s="1"/>
  <c r="F836" i="37"/>
  <c r="I836" s="1"/>
  <c r="F836" i="36"/>
  <c r="I836" s="1"/>
  <c r="F836" i="38"/>
  <c r="I836" s="1"/>
  <c r="F836" i="39"/>
  <c r="I836" s="1"/>
  <c r="F836" i="40"/>
  <c r="I836" s="1"/>
  <c r="F836" i="41"/>
  <c r="I836" s="1"/>
  <c r="F836" i="42"/>
  <c r="I836" s="1"/>
  <c r="F836" i="43"/>
  <c r="I836" s="1"/>
  <c r="F836" i="44"/>
  <c r="I836" s="1"/>
  <c r="F836" i="46"/>
  <c r="I836" s="1"/>
  <c r="F847" i="9"/>
  <c r="F845"/>
  <c r="F844"/>
  <c r="F843"/>
  <c r="F842"/>
  <c r="F841"/>
  <c r="F840"/>
  <c r="F839"/>
  <c r="F838"/>
  <c r="I838" s="1"/>
  <c r="F835"/>
  <c r="F834"/>
  <c r="F833"/>
  <c r="F832"/>
  <c r="F831"/>
  <c r="F830"/>
  <c r="F829"/>
  <c r="F828"/>
  <c r="F847" i="11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12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13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14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15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F828"/>
  <c r="I828" s="1"/>
  <c r="F847" i="16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1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2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3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F828"/>
  <c r="I828" s="1"/>
  <c r="F847" i="4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5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6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7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8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17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18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19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F828"/>
  <c r="I828" s="1"/>
  <c r="F847" i="20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21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22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23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F828"/>
  <c r="I828" s="1"/>
  <c r="F847" i="24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26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27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28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29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30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31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32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33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34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35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37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36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38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39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40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41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42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F847" i="43"/>
  <c r="I847" s="1"/>
  <c r="F845"/>
  <c r="I845" s="1"/>
  <c r="F844"/>
  <c r="I844" s="1"/>
  <c r="F843"/>
  <c r="I843" s="1"/>
  <c r="F842"/>
  <c r="I842" s="1"/>
  <c r="F841"/>
  <c r="I841" s="1"/>
  <c r="F840"/>
  <c r="I840" s="1"/>
  <c r="F839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44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847" i="46"/>
  <c r="I847" s="1"/>
  <c r="F845"/>
  <c r="I845" s="1"/>
  <c r="F844"/>
  <c r="I844" s="1"/>
  <c r="F843"/>
  <c r="I843" s="1"/>
  <c r="F842"/>
  <c r="I842" s="1"/>
  <c r="F841"/>
  <c r="I841" s="1"/>
  <c r="F840"/>
  <c r="I840" s="1"/>
  <c r="F839"/>
  <c r="I839" s="1"/>
  <c r="F838"/>
  <c r="I838" s="1"/>
  <c r="F835"/>
  <c r="I835" s="1"/>
  <c r="F834"/>
  <c r="I834" s="1"/>
  <c r="F833"/>
  <c r="I833" s="1"/>
  <c r="F832"/>
  <c r="I832" s="1"/>
  <c r="F831"/>
  <c r="I831" s="1"/>
  <c r="F830"/>
  <c r="I830" s="1"/>
  <c r="F829"/>
  <c r="I829" s="1"/>
  <c r="F828"/>
  <c r="I828" s="1"/>
  <c r="F583" i="9"/>
  <c r="F582"/>
  <c r="F581"/>
  <c r="F580"/>
  <c r="F579"/>
  <c r="F578"/>
  <c r="F577"/>
  <c r="F576"/>
  <c r="F575"/>
  <c r="F583" i="11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12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13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14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15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16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1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2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3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4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5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6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7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8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17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18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19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20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21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22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23"/>
  <c r="I583" s="1"/>
  <c r="F582"/>
  <c r="I582" s="1"/>
  <c r="F581"/>
  <c r="I581" s="1"/>
  <c r="F580"/>
  <c r="I580" s="1"/>
  <c r="F579"/>
  <c r="I579" s="1"/>
  <c r="F578"/>
  <c r="I578" s="1"/>
  <c r="F577"/>
  <c r="I577" s="1"/>
  <c r="F576"/>
  <c r="F575"/>
  <c r="I575" s="1"/>
  <c r="F583" i="24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26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27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28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29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30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F583" i="31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32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33"/>
  <c r="I583" s="1"/>
  <c r="F582"/>
  <c r="I582" s="1"/>
  <c r="F581"/>
  <c r="I581" s="1"/>
  <c r="F580"/>
  <c r="I580" s="1"/>
  <c r="F579"/>
  <c r="I579" s="1"/>
  <c r="F578"/>
  <c r="I578" s="1"/>
  <c r="F577"/>
  <c r="I577" s="1"/>
  <c r="F576"/>
  <c r="F575"/>
  <c r="I575" s="1"/>
  <c r="F583" i="34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35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37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36"/>
  <c r="I583" s="1"/>
  <c r="F582"/>
  <c r="I582" s="1"/>
  <c r="F581"/>
  <c r="I581" s="1"/>
  <c r="F580"/>
  <c r="I580" s="1"/>
  <c r="F579"/>
  <c r="I579" s="1"/>
  <c r="F578"/>
  <c r="I578" s="1"/>
  <c r="F577"/>
  <c r="I577" s="1"/>
  <c r="F576"/>
  <c r="F575"/>
  <c r="I575" s="1"/>
  <c r="F583" i="38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39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40"/>
  <c r="I583" s="1"/>
  <c r="F582"/>
  <c r="I582" s="1"/>
  <c r="F581"/>
  <c r="I581" s="1"/>
  <c r="F580"/>
  <c r="I580" s="1"/>
  <c r="F579"/>
  <c r="I579" s="1"/>
  <c r="F578"/>
  <c r="I578" s="1"/>
  <c r="F577"/>
  <c r="I577" s="1"/>
  <c r="F576"/>
  <c r="F575"/>
  <c r="I575" s="1"/>
  <c r="F583" i="41"/>
  <c r="I583" s="1"/>
  <c r="F582"/>
  <c r="I582" s="1"/>
  <c r="F581"/>
  <c r="I581" s="1"/>
  <c r="F580"/>
  <c r="I580" s="1"/>
  <c r="F579"/>
  <c r="I579" s="1"/>
  <c r="F578"/>
  <c r="I578" s="1"/>
  <c r="F577"/>
  <c r="I577" s="1"/>
  <c r="F576"/>
  <c r="F575"/>
  <c r="I575" s="1"/>
  <c r="F583" i="42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43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44"/>
  <c r="I583" s="1"/>
  <c r="F582"/>
  <c r="I582" s="1"/>
  <c r="F581"/>
  <c r="I581" s="1"/>
  <c r="F580"/>
  <c r="I580" s="1"/>
  <c r="F579"/>
  <c r="I579" s="1"/>
  <c r="F578"/>
  <c r="I578" s="1"/>
  <c r="F577"/>
  <c r="I577" s="1"/>
  <c r="F576"/>
  <c r="I576" s="1"/>
  <c r="F575"/>
  <c r="I575" s="1"/>
  <c r="F583" i="46"/>
  <c r="I583" s="1"/>
  <c r="F582"/>
  <c r="I582" s="1"/>
  <c r="F581"/>
  <c r="I581" s="1"/>
  <c r="F580"/>
  <c r="I580" s="1"/>
  <c r="F579"/>
  <c r="I579" s="1"/>
  <c r="F578"/>
  <c r="I578" s="1"/>
  <c r="F577"/>
  <c r="I577" s="1"/>
  <c r="F576"/>
  <c r="F575"/>
  <c r="I575" s="1"/>
  <c r="F506" i="9"/>
  <c r="F506" i="11"/>
  <c r="I506" s="1"/>
  <c r="F506" i="12"/>
  <c r="I506" s="1"/>
  <c r="F506" i="13"/>
  <c r="I506" s="1"/>
  <c r="F506" i="14"/>
  <c r="I506" s="1"/>
  <c r="F506" i="15"/>
  <c r="I506" s="1"/>
  <c r="F506" i="16"/>
  <c r="I506" s="1"/>
  <c r="F506" i="1"/>
  <c r="I506" s="1"/>
  <c r="F506" i="2"/>
  <c r="I506" s="1"/>
  <c r="F506" i="3"/>
  <c r="I506" s="1"/>
  <c r="F506" i="4"/>
  <c r="I506" s="1"/>
  <c r="F506" i="5"/>
  <c r="I506" s="1"/>
  <c r="F506" i="6"/>
  <c r="I506" s="1"/>
  <c r="F506" i="7"/>
  <c r="I506" s="1"/>
  <c r="F506" i="8"/>
  <c r="I506" s="1"/>
  <c r="F506" i="17"/>
  <c r="I506" s="1"/>
  <c r="F506" i="18"/>
  <c r="I506" s="1"/>
  <c r="F506" i="19"/>
  <c r="I506" s="1"/>
  <c r="F506" i="20"/>
  <c r="I506" s="1"/>
  <c r="F506" i="21"/>
  <c r="I506" s="1"/>
  <c r="F506" i="22"/>
  <c r="I506" s="1"/>
  <c r="F506" i="23"/>
  <c r="I506" s="1"/>
  <c r="F506" i="24"/>
  <c r="I506" s="1"/>
  <c r="F506" i="26"/>
  <c r="I506" s="1"/>
  <c r="F506" i="27"/>
  <c r="I506" s="1"/>
  <c r="F506" i="28"/>
  <c r="I506" s="1"/>
  <c r="F506" i="29"/>
  <c r="I506" s="1"/>
  <c r="F506" i="30"/>
  <c r="I506" s="1"/>
  <c r="F506" i="31"/>
  <c r="I506" s="1"/>
  <c r="F506" i="32"/>
  <c r="I506" s="1"/>
  <c r="F506" i="33"/>
  <c r="I506" s="1"/>
  <c r="F506" i="34"/>
  <c r="I506" s="1"/>
  <c r="F506" i="35"/>
  <c r="I506" s="1"/>
  <c r="F506" i="37"/>
  <c r="I506" s="1"/>
  <c r="F506" i="36"/>
  <c r="I506" s="1"/>
  <c r="F506" i="38"/>
  <c r="I506" s="1"/>
  <c r="F506" i="39"/>
  <c r="I506" s="1"/>
  <c r="F506" i="40"/>
  <c r="I506" s="1"/>
  <c r="F506" i="41"/>
  <c r="I506" s="1"/>
  <c r="F506" i="42"/>
  <c r="I506" s="1"/>
  <c r="F506" i="43"/>
  <c r="I506" s="1"/>
  <c r="F506" i="44"/>
  <c r="I506" s="1"/>
  <c r="F506" i="46"/>
  <c r="I506" s="1"/>
  <c r="F469" i="9"/>
  <c r="F468"/>
  <c r="F467"/>
  <c r="F466"/>
  <c r="F465"/>
  <c r="F464"/>
  <c r="F463"/>
  <c r="F462"/>
  <c r="F461"/>
  <c r="F460"/>
  <c r="F458" s="1"/>
  <c r="F459"/>
  <c r="F469" i="11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12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13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14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15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16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1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4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5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6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7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8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17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18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19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0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1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2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3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4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6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7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8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29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0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1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2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3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4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5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7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6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8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39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40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41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42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43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44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69" i="46"/>
  <c r="I469" s="1"/>
  <c r="F468"/>
  <c r="I468" s="1"/>
  <c r="F467"/>
  <c r="I467" s="1"/>
  <c r="F466"/>
  <c r="I466" s="1"/>
  <c r="F465"/>
  <c r="I465" s="1"/>
  <c r="F464"/>
  <c r="I464" s="1"/>
  <c r="F463"/>
  <c r="I463" s="1"/>
  <c r="F462"/>
  <c r="I462" s="1"/>
  <c r="F461"/>
  <c r="I461" s="1"/>
  <c r="F460"/>
  <c r="F459"/>
  <c r="I459" s="1"/>
  <c r="F432" i="9"/>
  <c r="F431"/>
  <c r="F430"/>
  <c r="F429"/>
  <c r="F428"/>
  <c r="F427"/>
  <c r="F426"/>
  <c r="F425"/>
  <c r="F424"/>
  <c r="F423"/>
  <c r="F422"/>
  <c r="F432" i="11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12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13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14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15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16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1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4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5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6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7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8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17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18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19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0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1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2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3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4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6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7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8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29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0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1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2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3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4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5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7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6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8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39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40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41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42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43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44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432" i="46"/>
  <c r="I432" s="1"/>
  <c r="F431"/>
  <c r="I431" s="1"/>
  <c r="F430"/>
  <c r="I430" s="1"/>
  <c r="F429"/>
  <c r="I429" s="1"/>
  <c r="F428"/>
  <c r="I428" s="1"/>
  <c r="F427"/>
  <c r="I427" s="1"/>
  <c r="F426"/>
  <c r="I426" s="1"/>
  <c r="F425"/>
  <c r="I425" s="1"/>
  <c r="F424"/>
  <c r="I424" s="1"/>
  <c r="F423"/>
  <c r="F422"/>
  <c r="I422" s="1"/>
  <c r="F394" i="9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1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2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3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4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5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6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4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5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6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7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8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7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8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19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0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1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2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3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4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6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7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8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29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0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1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2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3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4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5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7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6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8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39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40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41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42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43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44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94" i="46"/>
  <c r="I394" s="1"/>
  <c r="F393"/>
  <c r="I393" s="1"/>
  <c r="F392"/>
  <c r="I392" s="1"/>
  <c r="F391"/>
  <c r="I391" s="1"/>
  <c r="F390"/>
  <c r="I390" s="1"/>
  <c r="F389"/>
  <c r="I389" s="1"/>
  <c r="F388"/>
  <c r="I388" s="1"/>
  <c r="F387"/>
  <c r="I387" s="1"/>
  <c r="F386"/>
  <c r="I386" s="1"/>
  <c r="F385"/>
  <c r="F384"/>
  <c r="I384" s="1"/>
  <c r="F366" i="9"/>
  <c r="F365"/>
  <c r="F364"/>
  <c r="F362"/>
  <c r="F357"/>
  <c r="F356"/>
  <c r="F355"/>
  <c r="F354"/>
  <c r="F353"/>
  <c r="F352"/>
  <c r="F351"/>
  <c r="F366" i="11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12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13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14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15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16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1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4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5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6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7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8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17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18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19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0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1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2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3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4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6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7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8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29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0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1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2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3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4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5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7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6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8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39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40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41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42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43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44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366" i="46"/>
  <c r="I366" s="1"/>
  <c r="F365"/>
  <c r="I365" s="1"/>
  <c r="F364"/>
  <c r="I364" s="1"/>
  <c r="F362"/>
  <c r="I362" s="1"/>
  <c r="F357"/>
  <c r="I357" s="1"/>
  <c r="F356"/>
  <c r="I356" s="1"/>
  <c r="F355"/>
  <c r="I355" s="1"/>
  <c r="F354"/>
  <c r="I354" s="1"/>
  <c r="F353"/>
  <c r="I353" s="1"/>
  <c r="F352"/>
  <c r="F351"/>
  <c r="I351" s="1"/>
  <c r="F493" i="9"/>
  <c r="F492"/>
  <c r="F491"/>
  <c r="F489"/>
  <c r="F488"/>
  <c r="F487"/>
  <c r="F486"/>
  <c r="F485"/>
  <c r="F484"/>
  <c r="F483"/>
  <c r="H482"/>
  <c r="E482"/>
  <c r="D482"/>
  <c r="F456"/>
  <c r="F455"/>
  <c r="F454"/>
  <c r="F453"/>
  <c r="F452"/>
  <c r="F451"/>
  <c r="F450"/>
  <c r="F449"/>
  <c r="F448"/>
  <c r="F447"/>
  <c r="F446"/>
  <c r="F493" i="11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12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13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14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15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16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1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4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5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6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7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8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17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18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19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0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1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2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3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4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6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7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8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29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0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1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2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3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4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5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7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6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8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39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40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41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42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43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44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493" i="46"/>
  <c r="I493" s="1"/>
  <c r="F492"/>
  <c r="I492" s="1"/>
  <c r="F491"/>
  <c r="I491" s="1"/>
  <c r="F489"/>
  <c r="I489" s="1"/>
  <c r="F488"/>
  <c r="I488" s="1"/>
  <c r="F487"/>
  <c r="I487" s="1"/>
  <c r="F486"/>
  <c r="I486" s="1"/>
  <c r="F485"/>
  <c r="I485" s="1"/>
  <c r="F484"/>
  <c r="I484" s="1"/>
  <c r="F483"/>
  <c r="I483" s="1"/>
  <c r="H482"/>
  <c r="E482"/>
  <c r="D482"/>
  <c r="F456"/>
  <c r="I456" s="1"/>
  <c r="F455"/>
  <c r="I455" s="1"/>
  <c r="F454"/>
  <c r="I454" s="1"/>
  <c r="F453"/>
  <c r="I453" s="1"/>
  <c r="F452"/>
  <c r="I452" s="1"/>
  <c r="F451"/>
  <c r="I451" s="1"/>
  <c r="F450"/>
  <c r="I450" s="1"/>
  <c r="F449"/>
  <c r="I449" s="1"/>
  <c r="F448"/>
  <c r="I448" s="1"/>
  <c r="F447"/>
  <c r="F446"/>
  <c r="I446" s="1"/>
  <c r="F377" i="9"/>
  <c r="F377" i="11"/>
  <c r="I377" s="1"/>
  <c r="F377" i="12"/>
  <c r="I377" s="1"/>
  <c r="F377" i="13"/>
  <c r="I377" s="1"/>
  <c r="F377" i="14"/>
  <c r="I377" s="1"/>
  <c r="F377" i="15"/>
  <c r="I377" s="1"/>
  <c r="F377" i="16"/>
  <c r="I377" s="1"/>
  <c r="F377" i="1"/>
  <c r="I377" s="1"/>
  <c r="F377" i="2"/>
  <c r="I377" s="1"/>
  <c r="F377" i="3"/>
  <c r="I377" s="1"/>
  <c r="F377" i="4"/>
  <c r="I377" s="1"/>
  <c r="F377" i="5"/>
  <c r="I377" s="1"/>
  <c r="F377" i="6"/>
  <c r="I377" s="1"/>
  <c r="F377" i="7"/>
  <c r="I377" s="1"/>
  <c r="F377" i="8"/>
  <c r="I377" s="1"/>
  <c r="F377" i="17"/>
  <c r="I377" s="1"/>
  <c r="F377" i="18"/>
  <c r="I377" s="1"/>
  <c r="F377" i="19"/>
  <c r="I377" s="1"/>
  <c r="F377" i="20"/>
  <c r="I377" s="1"/>
  <c r="F377" i="21"/>
  <c r="I377" s="1"/>
  <c r="F377" i="22"/>
  <c r="I377" s="1"/>
  <c r="F377" i="23"/>
  <c r="I377" s="1"/>
  <c r="F377" i="24"/>
  <c r="I377" s="1"/>
  <c r="F377" i="26"/>
  <c r="I377" s="1"/>
  <c r="F377" i="27"/>
  <c r="I377" s="1"/>
  <c r="F377" i="28"/>
  <c r="I377" s="1"/>
  <c r="F377" i="29"/>
  <c r="I377" s="1"/>
  <c r="F377" i="30"/>
  <c r="I377" s="1"/>
  <c r="F377" i="31"/>
  <c r="I377" s="1"/>
  <c r="F377" i="32"/>
  <c r="I377" s="1"/>
  <c r="F377" i="33"/>
  <c r="I377" s="1"/>
  <c r="F377" i="34"/>
  <c r="I377" s="1"/>
  <c r="F377" i="35"/>
  <c r="I377" s="1"/>
  <c r="F377" i="37"/>
  <c r="I377" s="1"/>
  <c r="F377" i="36"/>
  <c r="I377" s="1"/>
  <c r="F377" i="38"/>
  <c r="I377" s="1"/>
  <c r="F377" i="39"/>
  <c r="I377" s="1"/>
  <c r="F377" i="40"/>
  <c r="I377" s="1"/>
  <c r="F377" i="41"/>
  <c r="I377" s="1"/>
  <c r="F377" i="42"/>
  <c r="I377" s="1"/>
  <c r="F377" i="43"/>
  <c r="I377" s="1"/>
  <c r="F377" i="44"/>
  <c r="I377" s="1"/>
  <c r="F377" i="46"/>
  <c r="I377" s="1"/>
  <c r="F260" i="9"/>
  <c r="I260" s="1"/>
  <c r="F259"/>
  <c r="F260" i="11"/>
  <c r="I260" s="1"/>
  <c r="F259"/>
  <c r="F260" i="12"/>
  <c r="I260" s="1"/>
  <c r="F259"/>
  <c r="F260" i="13"/>
  <c r="I260" s="1"/>
  <c r="F259"/>
  <c r="F260" i="14"/>
  <c r="I260" s="1"/>
  <c r="F259"/>
  <c r="F260" i="15"/>
  <c r="I260" s="1"/>
  <c r="F259"/>
  <c r="F260" i="16"/>
  <c r="I260" s="1"/>
  <c r="F259"/>
  <c r="F260" i="1"/>
  <c r="I260" s="1"/>
  <c r="F259"/>
  <c r="F260" i="2"/>
  <c r="I260" s="1"/>
  <c r="F259"/>
  <c r="F260" i="3"/>
  <c r="I260" s="1"/>
  <c r="F259"/>
  <c r="F260" i="4"/>
  <c r="I260" s="1"/>
  <c r="F259"/>
  <c r="F260" i="5"/>
  <c r="I260" s="1"/>
  <c r="F259"/>
  <c r="F260" i="6"/>
  <c r="I260" s="1"/>
  <c r="F259"/>
  <c r="F260" i="7"/>
  <c r="I260" s="1"/>
  <c r="F259"/>
  <c r="F260" i="8"/>
  <c r="I260" s="1"/>
  <c r="F259"/>
  <c r="F260" i="17"/>
  <c r="I260" s="1"/>
  <c r="F259"/>
  <c r="F260" i="18"/>
  <c r="I260" s="1"/>
  <c r="F259"/>
  <c r="F260" i="19"/>
  <c r="I260" s="1"/>
  <c r="F259"/>
  <c r="F260" i="20"/>
  <c r="I260" s="1"/>
  <c r="F259"/>
  <c r="F260" i="21"/>
  <c r="I260" s="1"/>
  <c r="F259"/>
  <c r="F260" i="22"/>
  <c r="I260" s="1"/>
  <c r="F259"/>
  <c r="F260" i="23"/>
  <c r="I260" s="1"/>
  <c r="F259"/>
  <c r="F260" i="24"/>
  <c r="I260" s="1"/>
  <c r="F259"/>
  <c r="F260" i="26"/>
  <c r="I260" s="1"/>
  <c r="F259"/>
  <c r="F260" i="27"/>
  <c r="I260" s="1"/>
  <c r="F259"/>
  <c r="F260" i="28"/>
  <c r="I260" s="1"/>
  <c r="F259"/>
  <c r="F260" i="29"/>
  <c r="I260" s="1"/>
  <c r="F259"/>
  <c r="F260" i="30"/>
  <c r="I260" s="1"/>
  <c r="F259"/>
  <c r="F260" i="31"/>
  <c r="I260" s="1"/>
  <c r="F259"/>
  <c r="F260" i="32"/>
  <c r="I260" s="1"/>
  <c r="F259"/>
  <c r="F260" i="33"/>
  <c r="I260" s="1"/>
  <c r="F259"/>
  <c r="F260" i="34"/>
  <c r="I260" s="1"/>
  <c r="F259"/>
  <c r="F260" i="35"/>
  <c r="I260" s="1"/>
  <c r="F259"/>
  <c r="F260" i="37"/>
  <c r="I260" s="1"/>
  <c r="F259"/>
  <c r="F260" i="36"/>
  <c r="I260" s="1"/>
  <c r="F259"/>
  <c r="F260" i="38"/>
  <c r="I260" s="1"/>
  <c r="F259"/>
  <c r="F260" i="39"/>
  <c r="I260" s="1"/>
  <c r="F259"/>
  <c r="F260" i="40"/>
  <c r="I260" s="1"/>
  <c r="F259"/>
  <c r="F260" i="41"/>
  <c r="I260" s="1"/>
  <c r="F259"/>
  <c r="F260" i="42"/>
  <c r="I260" s="1"/>
  <c r="F259"/>
  <c r="F260" i="43"/>
  <c r="I260" s="1"/>
  <c r="F259"/>
  <c r="F260" i="44"/>
  <c r="I260" s="1"/>
  <c r="F259"/>
  <c r="F260" i="46"/>
  <c r="I260" s="1"/>
  <c r="F259"/>
  <c r="F268" i="9"/>
  <c r="I268" s="1"/>
  <c r="F267"/>
  <c r="F268" i="11"/>
  <c r="I268" s="1"/>
  <c r="F267"/>
  <c r="F268" i="12"/>
  <c r="I268" s="1"/>
  <c r="F267"/>
  <c r="F268" i="13"/>
  <c r="I268" s="1"/>
  <c r="F267"/>
  <c r="F268" i="14"/>
  <c r="I268" s="1"/>
  <c r="F267"/>
  <c r="F268" i="15"/>
  <c r="I268" s="1"/>
  <c r="F267"/>
  <c r="F268" i="16"/>
  <c r="I268" s="1"/>
  <c r="F267"/>
  <c r="F268" i="1"/>
  <c r="I268" s="1"/>
  <c r="F267"/>
  <c r="F268" i="2"/>
  <c r="I268" s="1"/>
  <c r="F267"/>
  <c r="F268" i="3"/>
  <c r="I268" s="1"/>
  <c r="F267"/>
  <c r="F268" i="4"/>
  <c r="I268" s="1"/>
  <c r="F267"/>
  <c r="F268" i="5"/>
  <c r="I268" s="1"/>
  <c r="F267"/>
  <c r="F268" i="6"/>
  <c r="I268" s="1"/>
  <c r="F267"/>
  <c r="F268" i="7"/>
  <c r="I268" s="1"/>
  <c r="F267"/>
  <c r="F268" i="8"/>
  <c r="I268" s="1"/>
  <c r="F267"/>
  <c r="F268" i="17"/>
  <c r="I268" s="1"/>
  <c r="F267"/>
  <c r="F268" i="18"/>
  <c r="I268" s="1"/>
  <c r="F267"/>
  <c r="F268" i="19"/>
  <c r="I268" s="1"/>
  <c r="F267"/>
  <c r="F268" i="20"/>
  <c r="I268" s="1"/>
  <c r="F267"/>
  <c r="F268" i="21"/>
  <c r="I268" s="1"/>
  <c r="F267"/>
  <c r="F268" i="22"/>
  <c r="I268" s="1"/>
  <c r="F267"/>
  <c r="F268" i="23"/>
  <c r="I268" s="1"/>
  <c r="F267"/>
  <c r="F268" i="24"/>
  <c r="I268" s="1"/>
  <c r="F267"/>
  <c r="F268" i="26"/>
  <c r="I268" s="1"/>
  <c r="F267"/>
  <c r="F268" i="27"/>
  <c r="I268" s="1"/>
  <c r="F267"/>
  <c r="F268" i="28"/>
  <c r="I268" s="1"/>
  <c r="F267"/>
  <c r="F268" i="29"/>
  <c r="I268" s="1"/>
  <c r="F267"/>
  <c r="F268" i="30"/>
  <c r="I268" s="1"/>
  <c r="F267"/>
  <c r="F268" i="31"/>
  <c r="I268" s="1"/>
  <c r="F267"/>
  <c r="F268" i="32"/>
  <c r="I268" s="1"/>
  <c r="F267"/>
  <c r="F268" i="33"/>
  <c r="I268" s="1"/>
  <c r="F267"/>
  <c r="F268" i="34"/>
  <c r="I268" s="1"/>
  <c r="F267"/>
  <c r="F268" i="35"/>
  <c r="I268" s="1"/>
  <c r="F267"/>
  <c r="F268" i="37"/>
  <c r="I268" s="1"/>
  <c r="F267"/>
  <c r="F268" i="36"/>
  <c r="I268" s="1"/>
  <c r="F267"/>
  <c r="F268" i="38"/>
  <c r="I268" s="1"/>
  <c r="F267"/>
  <c r="F268" i="39"/>
  <c r="I268" s="1"/>
  <c r="F267"/>
  <c r="F268" i="40"/>
  <c r="I268" s="1"/>
  <c r="F267"/>
  <c r="F268" i="41"/>
  <c r="I268" s="1"/>
  <c r="F267"/>
  <c r="F268" i="42"/>
  <c r="I268" s="1"/>
  <c r="F267"/>
  <c r="F268" i="43"/>
  <c r="I268" s="1"/>
  <c r="F267"/>
  <c r="F268" i="44"/>
  <c r="I268" s="1"/>
  <c r="F267"/>
  <c r="F268" i="46"/>
  <c r="I268" s="1"/>
  <c r="F267"/>
  <c r="F276" i="9"/>
  <c r="I276" s="1"/>
  <c r="F275"/>
  <c r="F276" i="11"/>
  <c r="I276" s="1"/>
  <c r="F275"/>
  <c r="F276" i="12"/>
  <c r="I276" s="1"/>
  <c r="F275"/>
  <c r="F276" i="13"/>
  <c r="I276" s="1"/>
  <c r="F275"/>
  <c r="F276" i="14"/>
  <c r="I276" s="1"/>
  <c r="F275"/>
  <c r="F276" i="15"/>
  <c r="I276" s="1"/>
  <c r="F275"/>
  <c r="F276" i="16"/>
  <c r="I276" s="1"/>
  <c r="F275"/>
  <c r="F276" i="1"/>
  <c r="I276" s="1"/>
  <c r="F275"/>
  <c r="F276" i="2"/>
  <c r="I276" s="1"/>
  <c r="F275"/>
  <c r="F276" i="3"/>
  <c r="I276" s="1"/>
  <c r="F275"/>
  <c r="F276" i="4"/>
  <c r="I276" s="1"/>
  <c r="F275"/>
  <c r="F276" i="5"/>
  <c r="I276" s="1"/>
  <c r="F275"/>
  <c r="F276" i="6"/>
  <c r="I276" s="1"/>
  <c r="F275"/>
  <c r="F276" i="7"/>
  <c r="I276" s="1"/>
  <c r="F275"/>
  <c r="F276" i="8"/>
  <c r="I276" s="1"/>
  <c r="F275"/>
  <c r="F276" i="17"/>
  <c r="I276" s="1"/>
  <c r="F275"/>
  <c r="F276" i="18"/>
  <c r="I276" s="1"/>
  <c r="F275"/>
  <c r="F276" i="19"/>
  <c r="I276" s="1"/>
  <c r="F275"/>
  <c r="F276" i="20"/>
  <c r="I276" s="1"/>
  <c r="F275"/>
  <c r="F276" i="21"/>
  <c r="I276" s="1"/>
  <c r="F275"/>
  <c r="F276" i="22"/>
  <c r="I276" s="1"/>
  <c r="F275"/>
  <c r="F276" i="23"/>
  <c r="I276" s="1"/>
  <c r="F275"/>
  <c r="F276" i="24"/>
  <c r="I276" s="1"/>
  <c r="F275"/>
  <c r="F276" i="26"/>
  <c r="I276" s="1"/>
  <c r="F275"/>
  <c r="F276" i="27"/>
  <c r="I276" s="1"/>
  <c r="F275"/>
  <c r="F276" i="28"/>
  <c r="I276" s="1"/>
  <c r="F275"/>
  <c r="F276" i="29"/>
  <c r="I276" s="1"/>
  <c r="F275"/>
  <c r="F276" i="30"/>
  <c r="I276" s="1"/>
  <c r="F275"/>
  <c r="F276" i="31"/>
  <c r="I276" s="1"/>
  <c r="F275"/>
  <c r="F276" i="32"/>
  <c r="I276" s="1"/>
  <c r="F275"/>
  <c r="F276" i="33"/>
  <c r="I276" s="1"/>
  <c r="F275"/>
  <c r="F276" i="34"/>
  <c r="I276" s="1"/>
  <c r="F275"/>
  <c r="F276" i="35"/>
  <c r="I276" s="1"/>
  <c r="F275"/>
  <c r="F276" i="37"/>
  <c r="I276" s="1"/>
  <c r="F275"/>
  <c r="F276" i="36"/>
  <c r="I276" s="1"/>
  <c r="F275"/>
  <c r="F276" i="38"/>
  <c r="I276" s="1"/>
  <c r="F275"/>
  <c r="F276" i="39"/>
  <c r="I276" s="1"/>
  <c r="F275"/>
  <c r="F276" i="40"/>
  <c r="I276" s="1"/>
  <c r="F275"/>
  <c r="F276" i="41"/>
  <c r="I276" s="1"/>
  <c r="F275"/>
  <c r="F276" i="42"/>
  <c r="I276" s="1"/>
  <c r="F275"/>
  <c r="F276" i="43"/>
  <c r="I276" s="1"/>
  <c r="F275"/>
  <c r="F276" i="44"/>
  <c r="I276" s="1"/>
  <c r="F275"/>
  <c r="F276" i="46"/>
  <c r="I276" s="1"/>
  <c r="F275"/>
  <c r="F284" i="9"/>
  <c r="I284" s="1"/>
  <c r="F283"/>
  <c r="F284" i="11"/>
  <c r="I284" s="1"/>
  <c r="F283"/>
  <c r="F284" i="12"/>
  <c r="I284" s="1"/>
  <c r="F283"/>
  <c r="F284" i="13"/>
  <c r="I284" s="1"/>
  <c r="F283"/>
  <c r="F284" i="14"/>
  <c r="I284" s="1"/>
  <c r="F283"/>
  <c r="F284" i="15"/>
  <c r="I284" s="1"/>
  <c r="F283"/>
  <c r="F284" i="16"/>
  <c r="I284" s="1"/>
  <c r="F283"/>
  <c r="F284" i="1"/>
  <c r="I284" s="1"/>
  <c r="F283"/>
  <c r="F284" i="2"/>
  <c r="I284" s="1"/>
  <c r="F283"/>
  <c r="F284" i="3"/>
  <c r="I284" s="1"/>
  <c r="F283"/>
  <c r="F284" i="4"/>
  <c r="I284" s="1"/>
  <c r="F283"/>
  <c r="F284" i="5"/>
  <c r="I284" s="1"/>
  <c r="F283"/>
  <c r="F284" i="6"/>
  <c r="I284" s="1"/>
  <c r="F283"/>
  <c r="F284" i="7"/>
  <c r="I284" s="1"/>
  <c r="F283"/>
  <c r="F284" i="8"/>
  <c r="I284" s="1"/>
  <c r="F283"/>
  <c r="F284" i="17"/>
  <c r="I284" s="1"/>
  <c r="F283"/>
  <c r="F284" i="18"/>
  <c r="I284" s="1"/>
  <c r="F283"/>
  <c r="F284" i="19"/>
  <c r="I284" s="1"/>
  <c r="F283"/>
  <c r="F284" i="20"/>
  <c r="I284" s="1"/>
  <c r="F283"/>
  <c r="F284" i="21"/>
  <c r="I284" s="1"/>
  <c r="F283"/>
  <c r="F284" i="22"/>
  <c r="I284" s="1"/>
  <c r="F283"/>
  <c r="F284" i="23"/>
  <c r="I284" s="1"/>
  <c r="F283"/>
  <c r="F284" i="24"/>
  <c r="I284" s="1"/>
  <c r="F283"/>
  <c r="F284" i="26"/>
  <c r="I284" s="1"/>
  <c r="F283"/>
  <c r="F284" i="27"/>
  <c r="I284" s="1"/>
  <c r="F283"/>
  <c r="F284" i="28"/>
  <c r="I284" s="1"/>
  <c r="F283"/>
  <c r="F284" i="29"/>
  <c r="I284" s="1"/>
  <c r="F283"/>
  <c r="F284" i="30"/>
  <c r="I284" s="1"/>
  <c r="F283"/>
  <c r="F284" i="31"/>
  <c r="I284" s="1"/>
  <c r="F283"/>
  <c r="F284" i="32"/>
  <c r="I284" s="1"/>
  <c r="F283"/>
  <c r="F284" i="33"/>
  <c r="I284" s="1"/>
  <c r="F283"/>
  <c r="F284" i="34"/>
  <c r="I284" s="1"/>
  <c r="F283"/>
  <c r="F284" i="35"/>
  <c r="I284" s="1"/>
  <c r="F283"/>
  <c r="F284" i="37"/>
  <c r="I284" s="1"/>
  <c r="F283"/>
  <c r="F284" i="36"/>
  <c r="I284" s="1"/>
  <c r="F283"/>
  <c r="F284" i="38"/>
  <c r="I284" s="1"/>
  <c r="F283"/>
  <c r="F284" i="39"/>
  <c r="I284" s="1"/>
  <c r="F283"/>
  <c r="F284" i="40"/>
  <c r="I284" s="1"/>
  <c r="F283"/>
  <c r="F284" i="41"/>
  <c r="I284" s="1"/>
  <c r="F283"/>
  <c r="F284" i="42"/>
  <c r="I284" s="1"/>
  <c r="F283"/>
  <c r="F284" i="43"/>
  <c r="I284" s="1"/>
  <c r="F283"/>
  <c r="F284" i="44"/>
  <c r="I284" s="1"/>
  <c r="F283"/>
  <c r="F284" i="46"/>
  <c r="I284" s="1"/>
  <c r="F283"/>
  <c r="F291" i="9"/>
  <c r="I291" s="1"/>
  <c r="F291" i="11"/>
  <c r="I291" s="1"/>
  <c r="F291" i="12"/>
  <c r="I291" s="1"/>
  <c r="F291" i="13"/>
  <c r="I291" s="1"/>
  <c r="F291" i="14"/>
  <c r="I291" s="1"/>
  <c r="F291" i="15"/>
  <c r="I291" s="1"/>
  <c r="F291" i="16"/>
  <c r="I291" s="1"/>
  <c r="F291" i="1"/>
  <c r="I291" s="1"/>
  <c r="F291" i="2"/>
  <c r="I291" s="1"/>
  <c r="F291" i="3"/>
  <c r="I291" s="1"/>
  <c r="F291" i="4"/>
  <c r="I291" s="1"/>
  <c r="F291" i="5"/>
  <c r="I291" s="1"/>
  <c r="F291" i="6"/>
  <c r="I291" s="1"/>
  <c r="F291" i="7"/>
  <c r="I291" s="1"/>
  <c r="F291" i="8"/>
  <c r="I291" s="1"/>
  <c r="F291" i="17"/>
  <c r="I291" s="1"/>
  <c r="F291" i="18"/>
  <c r="I291" s="1"/>
  <c r="F291" i="19"/>
  <c r="I291" s="1"/>
  <c r="F291" i="20"/>
  <c r="I291" s="1"/>
  <c r="F291" i="21"/>
  <c r="I291" s="1"/>
  <c r="F291" i="22"/>
  <c r="I291" s="1"/>
  <c r="F291" i="23"/>
  <c r="I291" s="1"/>
  <c r="F291" i="24"/>
  <c r="I291" s="1"/>
  <c r="F291" i="26"/>
  <c r="I291" s="1"/>
  <c r="F291" i="27"/>
  <c r="I291" s="1"/>
  <c r="F291" i="28"/>
  <c r="I291" s="1"/>
  <c r="F291" i="29"/>
  <c r="I291" s="1"/>
  <c r="F291" i="30"/>
  <c r="I291" s="1"/>
  <c r="F291" i="31"/>
  <c r="I291" s="1"/>
  <c r="F291" i="32"/>
  <c r="I291" s="1"/>
  <c r="F291" i="33"/>
  <c r="I291" s="1"/>
  <c r="F291" i="34"/>
  <c r="I291" s="1"/>
  <c r="F291" i="35"/>
  <c r="I291" s="1"/>
  <c r="F291" i="37"/>
  <c r="I291" s="1"/>
  <c r="F291" i="36"/>
  <c r="I291" s="1"/>
  <c r="F291" i="38"/>
  <c r="I291" s="1"/>
  <c r="F291" i="39"/>
  <c r="I291" s="1"/>
  <c r="F291" i="40"/>
  <c r="I291" s="1"/>
  <c r="F291" i="41"/>
  <c r="I291" s="1"/>
  <c r="F291" i="42"/>
  <c r="I291" s="1"/>
  <c r="F291" i="43"/>
  <c r="I291" s="1"/>
  <c r="F291" i="44"/>
  <c r="I291" s="1"/>
  <c r="F291" i="46"/>
  <c r="I291" s="1"/>
  <c r="F271" i="9"/>
  <c r="I271" s="1"/>
  <c r="F271" i="11"/>
  <c r="I271" s="1"/>
  <c r="F271" i="12"/>
  <c r="I271" s="1"/>
  <c r="F271" i="13"/>
  <c r="I271" s="1"/>
  <c r="F271" i="14"/>
  <c r="I271" s="1"/>
  <c r="F271" i="15"/>
  <c r="I271" s="1"/>
  <c r="F271" i="16"/>
  <c r="I271" s="1"/>
  <c r="F271" i="1"/>
  <c r="I271" s="1"/>
  <c r="F271" i="2"/>
  <c r="I271" s="1"/>
  <c r="F271" i="3"/>
  <c r="I271" s="1"/>
  <c r="F271" i="4"/>
  <c r="I271" s="1"/>
  <c r="F271" i="5"/>
  <c r="I271" s="1"/>
  <c r="F271" i="6"/>
  <c r="I271" s="1"/>
  <c r="F271" i="7"/>
  <c r="I271" s="1"/>
  <c r="F271" i="8"/>
  <c r="I271" s="1"/>
  <c r="F271" i="17"/>
  <c r="I271" s="1"/>
  <c r="F271" i="18"/>
  <c r="I271" s="1"/>
  <c r="F271" i="19"/>
  <c r="I271" s="1"/>
  <c r="F271" i="20"/>
  <c r="I271" s="1"/>
  <c r="F271" i="21"/>
  <c r="I271" s="1"/>
  <c r="F271" i="22"/>
  <c r="I271" s="1"/>
  <c r="F271" i="23"/>
  <c r="I271" s="1"/>
  <c r="F271" i="24"/>
  <c r="I271" s="1"/>
  <c r="F271" i="26"/>
  <c r="I271" s="1"/>
  <c r="F271" i="27"/>
  <c r="I271" s="1"/>
  <c r="F271" i="28"/>
  <c r="I271" s="1"/>
  <c r="F271" i="29"/>
  <c r="I271" s="1"/>
  <c r="F271" i="30"/>
  <c r="I271" s="1"/>
  <c r="F271" i="31"/>
  <c r="I271" s="1"/>
  <c r="F271" i="32"/>
  <c r="I271" s="1"/>
  <c r="F271" i="33"/>
  <c r="I271" s="1"/>
  <c r="F271" i="34"/>
  <c r="I271" s="1"/>
  <c r="F271" i="35"/>
  <c r="I271" s="1"/>
  <c r="F271" i="37"/>
  <c r="I271" s="1"/>
  <c r="F271" i="36"/>
  <c r="I271" s="1"/>
  <c r="F271" i="38"/>
  <c r="I271" s="1"/>
  <c r="F271" i="39"/>
  <c r="I271" s="1"/>
  <c r="F271" i="40"/>
  <c r="I271" s="1"/>
  <c r="F271" i="41"/>
  <c r="I271" s="1"/>
  <c r="F271" i="42"/>
  <c r="I271" s="1"/>
  <c r="F271" i="43"/>
  <c r="I271" s="1"/>
  <c r="F271" i="44"/>
  <c r="I271" s="1"/>
  <c r="F271" i="46"/>
  <c r="I271" s="1"/>
  <c r="F265" i="9"/>
  <c r="I265" s="1"/>
  <c r="F265" i="11"/>
  <c r="I265" s="1"/>
  <c r="F265" i="12"/>
  <c r="I265" s="1"/>
  <c r="F265" i="13"/>
  <c r="I265" s="1"/>
  <c r="F265" i="14"/>
  <c r="I265" s="1"/>
  <c r="F265" i="15"/>
  <c r="I265" s="1"/>
  <c r="F265" i="16"/>
  <c r="I265" s="1"/>
  <c r="F265" i="1"/>
  <c r="I265" s="1"/>
  <c r="F265" i="2"/>
  <c r="I265" s="1"/>
  <c r="F265" i="3"/>
  <c r="I265" s="1"/>
  <c r="F265" i="4"/>
  <c r="I265" s="1"/>
  <c r="F265" i="5"/>
  <c r="I265" s="1"/>
  <c r="F265" i="6"/>
  <c r="I265" s="1"/>
  <c r="F265" i="7"/>
  <c r="I265" s="1"/>
  <c r="F265" i="8"/>
  <c r="I265" s="1"/>
  <c r="F265" i="17"/>
  <c r="I265" s="1"/>
  <c r="F265" i="18"/>
  <c r="I265" s="1"/>
  <c r="F265" i="19"/>
  <c r="I265" s="1"/>
  <c r="F265" i="20"/>
  <c r="I265" s="1"/>
  <c r="F265" i="21"/>
  <c r="I265" s="1"/>
  <c r="F265" i="22"/>
  <c r="I265" s="1"/>
  <c r="F265" i="23"/>
  <c r="I265" s="1"/>
  <c r="F265" i="24"/>
  <c r="I265" s="1"/>
  <c r="F265" i="26"/>
  <c r="I265" s="1"/>
  <c r="F265" i="27"/>
  <c r="I265" s="1"/>
  <c r="F265" i="28"/>
  <c r="I265" s="1"/>
  <c r="F265" i="29"/>
  <c r="I265" s="1"/>
  <c r="F265" i="30"/>
  <c r="I265" s="1"/>
  <c r="F265" i="31"/>
  <c r="I265" s="1"/>
  <c r="F265" i="32"/>
  <c r="I265" s="1"/>
  <c r="F265" i="33"/>
  <c r="I265" s="1"/>
  <c r="F265" i="34"/>
  <c r="I265" s="1"/>
  <c r="F265" i="35"/>
  <c r="I265" s="1"/>
  <c r="F265" i="37"/>
  <c r="I265" s="1"/>
  <c r="F265" i="36"/>
  <c r="I265" s="1"/>
  <c r="F265" i="38"/>
  <c r="I265" s="1"/>
  <c r="F265" i="39"/>
  <c r="I265" s="1"/>
  <c r="F265" i="40"/>
  <c r="I265" s="1"/>
  <c r="F265" i="41"/>
  <c r="I265" s="1"/>
  <c r="F265" i="42"/>
  <c r="I265" s="1"/>
  <c r="F265" i="43"/>
  <c r="I265" s="1"/>
  <c r="F265" i="44"/>
  <c r="I265" s="1"/>
  <c r="F265" i="46"/>
  <c r="I265" s="1"/>
  <c r="F257" i="9"/>
  <c r="I257" s="1"/>
  <c r="F257" i="11"/>
  <c r="I257" s="1"/>
  <c r="F257" i="12"/>
  <c r="I257" s="1"/>
  <c r="F257" i="13"/>
  <c r="I257" s="1"/>
  <c r="F257" i="14"/>
  <c r="I257" s="1"/>
  <c r="F257" i="15"/>
  <c r="I257" s="1"/>
  <c r="F257" i="16"/>
  <c r="I257" s="1"/>
  <c r="F257" i="1"/>
  <c r="I257" s="1"/>
  <c r="F257" i="2"/>
  <c r="I257" s="1"/>
  <c r="F257" i="3"/>
  <c r="I257" s="1"/>
  <c r="F257" i="4"/>
  <c r="I257" s="1"/>
  <c r="F257" i="5"/>
  <c r="I257" s="1"/>
  <c r="F257" i="6"/>
  <c r="I257" s="1"/>
  <c r="F257" i="7"/>
  <c r="I257" s="1"/>
  <c r="F257" i="8"/>
  <c r="I257" s="1"/>
  <c r="F257" i="17"/>
  <c r="I257" s="1"/>
  <c r="F257" i="18"/>
  <c r="I257" s="1"/>
  <c r="F257" i="19"/>
  <c r="I257" s="1"/>
  <c r="F257" i="20"/>
  <c r="I257" s="1"/>
  <c r="F257" i="21"/>
  <c r="I257" s="1"/>
  <c r="F257" i="22"/>
  <c r="I257" s="1"/>
  <c r="F257" i="23"/>
  <c r="I257" s="1"/>
  <c r="F257" i="24"/>
  <c r="I257" s="1"/>
  <c r="F257" i="26"/>
  <c r="I257" s="1"/>
  <c r="F257" i="27"/>
  <c r="I257" s="1"/>
  <c r="F257" i="28"/>
  <c r="I257" s="1"/>
  <c r="F257" i="29"/>
  <c r="I257" s="1"/>
  <c r="F257" i="30"/>
  <c r="I257" s="1"/>
  <c r="F257" i="31"/>
  <c r="I257" s="1"/>
  <c r="F257" i="32"/>
  <c r="I257" s="1"/>
  <c r="F257" i="33"/>
  <c r="I257" s="1"/>
  <c r="F257" i="34"/>
  <c r="I257" s="1"/>
  <c r="F257" i="35"/>
  <c r="I257" s="1"/>
  <c r="F257" i="37"/>
  <c r="I257" s="1"/>
  <c r="F257" i="36"/>
  <c r="I257" s="1"/>
  <c r="F257" i="38"/>
  <c r="I257" s="1"/>
  <c r="F257" i="39"/>
  <c r="I257" s="1"/>
  <c r="F257" i="40"/>
  <c r="I257" s="1"/>
  <c r="F257" i="41"/>
  <c r="I257" s="1"/>
  <c r="F257" i="42"/>
  <c r="I257" s="1"/>
  <c r="F257" i="43"/>
  <c r="I257" s="1"/>
  <c r="F257" i="44"/>
  <c r="I257" s="1"/>
  <c r="F257" i="46"/>
  <c r="I257" s="1"/>
  <c r="F210" i="9"/>
  <c r="I210" s="1"/>
  <c r="F210" i="11"/>
  <c r="I210" s="1"/>
  <c r="F210" i="12"/>
  <c r="I210" s="1"/>
  <c r="F210" i="13"/>
  <c r="I210" s="1"/>
  <c r="F210" i="14"/>
  <c r="I210" s="1"/>
  <c r="F210" i="15"/>
  <c r="I210" s="1"/>
  <c r="F210" i="16"/>
  <c r="I210" s="1"/>
  <c r="F210" i="1"/>
  <c r="I210" s="1"/>
  <c r="F210" i="2"/>
  <c r="I210" s="1"/>
  <c r="F210" i="3"/>
  <c r="I210" s="1"/>
  <c r="F210" i="4"/>
  <c r="I210" s="1"/>
  <c r="F210" i="5"/>
  <c r="I210" s="1"/>
  <c r="F210" i="6"/>
  <c r="I210" s="1"/>
  <c r="F210" i="7"/>
  <c r="I210" s="1"/>
  <c r="F210" i="8"/>
  <c r="I210" s="1"/>
  <c r="F210" i="17"/>
  <c r="I210" s="1"/>
  <c r="F210" i="18"/>
  <c r="I210" s="1"/>
  <c r="F210" i="19"/>
  <c r="I210" s="1"/>
  <c r="F210" i="20"/>
  <c r="I210" s="1"/>
  <c r="F210" i="21"/>
  <c r="I210" s="1"/>
  <c r="F210" i="22"/>
  <c r="I210" s="1"/>
  <c r="F210" i="23"/>
  <c r="I210" s="1"/>
  <c r="F210" i="24"/>
  <c r="I210" s="1"/>
  <c r="F210" i="26"/>
  <c r="I210" s="1"/>
  <c r="F210" i="27"/>
  <c r="I210" s="1"/>
  <c r="F210" i="28"/>
  <c r="I210" s="1"/>
  <c r="F210" i="29"/>
  <c r="I210" s="1"/>
  <c r="F210" i="30"/>
  <c r="I210" s="1"/>
  <c r="F210" i="31"/>
  <c r="I210" s="1"/>
  <c r="F210" i="32"/>
  <c r="I210" s="1"/>
  <c r="F210" i="33"/>
  <c r="I210" s="1"/>
  <c r="F210" i="34"/>
  <c r="I210" s="1"/>
  <c r="F210" i="35"/>
  <c r="I210" s="1"/>
  <c r="F210" i="37"/>
  <c r="I210" s="1"/>
  <c r="F210" i="36"/>
  <c r="I210" s="1"/>
  <c r="F210" i="38"/>
  <c r="I210" s="1"/>
  <c r="F210" i="39"/>
  <c r="I210" s="1"/>
  <c r="F210" i="40"/>
  <c r="I210" s="1"/>
  <c r="F210" i="41"/>
  <c r="I210" s="1"/>
  <c r="F210" i="42"/>
  <c r="I210" s="1"/>
  <c r="F210" i="43"/>
  <c r="I210" s="1"/>
  <c r="F210" i="44"/>
  <c r="I210" s="1"/>
  <c r="F210" i="46"/>
  <c r="I210" s="1"/>
  <c r="F172" i="9"/>
  <c r="I172" s="1"/>
  <c r="F172" i="11"/>
  <c r="I172" s="1"/>
  <c r="F172" i="12"/>
  <c r="I172" s="1"/>
  <c r="F172" i="13"/>
  <c r="I172" s="1"/>
  <c r="F172" i="14"/>
  <c r="I172" s="1"/>
  <c r="F172" i="15"/>
  <c r="I172" s="1"/>
  <c r="F172" i="16"/>
  <c r="I172" s="1"/>
  <c r="F172" i="1"/>
  <c r="I172" s="1"/>
  <c r="F172" i="2"/>
  <c r="I172" s="1"/>
  <c r="F172" i="3"/>
  <c r="I172" s="1"/>
  <c r="F172" i="4"/>
  <c r="I172" s="1"/>
  <c r="F172" i="5"/>
  <c r="I172" s="1"/>
  <c r="F172" i="6"/>
  <c r="I172" s="1"/>
  <c r="F172" i="7"/>
  <c r="I172" s="1"/>
  <c r="F172" i="8"/>
  <c r="I172" s="1"/>
  <c r="F172" i="17"/>
  <c r="I172" s="1"/>
  <c r="F172" i="18"/>
  <c r="I172" s="1"/>
  <c r="F172" i="19"/>
  <c r="I172" s="1"/>
  <c r="F172" i="20"/>
  <c r="I172" s="1"/>
  <c r="F172" i="21"/>
  <c r="I172" s="1"/>
  <c r="F172" i="22"/>
  <c r="I172" s="1"/>
  <c r="F172" i="23"/>
  <c r="I172" s="1"/>
  <c r="F172" i="24"/>
  <c r="I172" s="1"/>
  <c r="F172" i="26"/>
  <c r="I172" s="1"/>
  <c r="F172" i="27"/>
  <c r="I172" s="1"/>
  <c r="F172" i="28"/>
  <c r="I172" s="1"/>
  <c r="F172" i="29"/>
  <c r="I172" s="1"/>
  <c r="F172" i="30"/>
  <c r="I172" s="1"/>
  <c r="F172" i="31"/>
  <c r="I172" s="1"/>
  <c r="F172" i="32"/>
  <c r="I172" s="1"/>
  <c r="F172" i="33"/>
  <c r="I172" s="1"/>
  <c r="F172" i="34"/>
  <c r="I172" s="1"/>
  <c r="F172" i="35"/>
  <c r="I172" s="1"/>
  <c r="F172" i="37"/>
  <c r="I172" s="1"/>
  <c r="F172" i="36"/>
  <c r="I172" s="1"/>
  <c r="F172" i="38"/>
  <c r="I172" s="1"/>
  <c r="F172" i="39"/>
  <c r="I172" s="1"/>
  <c r="F172" i="40"/>
  <c r="I172" s="1"/>
  <c r="F172" i="41"/>
  <c r="I172" s="1"/>
  <c r="F172" i="42"/>
  <c r="I172" s="1"/>
  <c r="F172" i="43"/>
  <c r="I172" s="1"/>
  <c r="F172" i="44"/>
  <c r="I172" s="1"/>
  <c r="F172" i="46"/>
  <c r="I172" s="1"/>
  <c r="F166" i="9"/>
  <c r="I166" s="1"/>
  <c r="F166" i="11"/>
  <c r="I166" s="1"/>
  <c r="F166" i="12"/>
  <c r="I166" s="1"/>
  <c r="F166" i="13"/>
  <c r="I166" s="1"/>
  <c r="F166" i="14"/>
  <c r="I166" s="1"/>
  <c r="F166" i="15"/>
  <c r="I166" s="1"/>
  <c r="F166" i="16"/>
  <c r="I166" s="1"/>
  <c r="F166" i="1"/>
  <c r="I166" s="1"/>
  <c r="F166" i="2"/>
  <c r="I166" s="1"/>
  <c r="F166" i="3"/>
  <c r="I166" s="1"/>
  <c r="F166" i="4"/>
  <c r="I166" s="1"/>
  <c r="F166" i="5"/>
  <c r="I166" s="1"/>
  <c r="F166" i="6"/>
  <c r="I166" s="1"/>
  <c r="F166" i="7"/>
  <c r="I166" s="1"/>
  <c r="F166" i="8"/>
  <c r="I166" s="1"/>
  <c r="F166" i="17"/>
  <c r="I166" s="1"/>
  <c r="F166" i="18"/>
  <c r="I166" s="1"/>
  <c r="F166" i="19"/>
  <c r="I166" s="1"/>
  <c r="F166" i="20"/>
  <c r="I166" s="1"/>
  <c r="F166" i="21"/>
  <c r="I166" s="1"/>
  <c r="F166" i="22"/>
  <c r="I166" s="1"/>
  <c r="F166" i="23"/>
  <c r="I166" s="1"/>
  <c r="F166" i="24"/>
  <c r="I166" s="1"/>
  <c r="F166" i="26"/>
  <c r="I166" s="1"/>
  <c r="F166" i="27"/>
  <c r="I166" s="1"/>
  <c r="F166" i="28"/>
  <c r="I166" s="1"/>
  <c r="F166" i="29"/>
  <c r="I166" s="1"/>
  <c r="F166" i="30"/>
  <c r="I166" s="1"/>
  <c r="F166" i="31"/>
  <c r="I166" s="1"/>
  <c r="F166" i="32"/>
  <c r="I166" s="1"/>
  <c r="F166" i="33"/>
  <c r="I166" s="1"/>
  <c r="F166" i="34"/>
  <c r="I166" s="1"/>
  <c r="F166" i="35"/>
  <c r="I166" s="1"/>
  <c r="F166" i="37"/>
  <c r="I166" s="1"/>
  <c r="F166" i="36"/>
  <c r="I166" s="1"/>
  <c r="F166" i="38"/>
  <c r="I166" s="1"/>
  <c r="F166" i="39"/>
  <c r="I166" s="1"/>
  <c r="F166" i="40"/>
  <c r="I166" s="1"/>
  <c r="F166" i="41"/>
  <c r="I166" s="1"/>
  <c r="F166" i="42"/>
  <c r="I166" s="1"/>
  <c r="F166" i="43"/>
  <c r="I166" s="1"/>
  <c r="F166" i="44"/>
  <c r="I166" s="1"/>
  <c r="F166" i="46"/>
  <c r="I166" s="1"/>
  <c r="F156" i="9"/>
  <c r="I156" s="1"/>
  <c r="F156" i="11"/>
  <c r="I156" s="1"/>
  <c r="F156" i="12"/>
  <c r="I156" s="1"/>
  <c r="F156" i="13"/>
  <c r="I156" s="1"/>
  <c r="F156" i="14"/>
  <c r="I156" s="1"/>
  <c r="F156" i="15"/>
  <c r="I156" s="1"/>
  <c r="F156" i="16"/>
  <c r="I156" s="1"/>
  <c r="F156" i="1"/>
  <c r="I156" s="1"/>
  <c r="F156" i="2"/>
  <c r="I156" s="1"/>
  <c r="F156" i="3"/>
  <c r="I156" s="1"/>
  <c r="F156" i="4"/>
  <c r="I156" s="1"/>
  <c r="F156" i="5"/>
  <c r="I156" s="1"/>
  <c r="F156" i="6"/>
  <c r="I156" s="1"/>
  <c r="F156" i="7"/>
  <c r="I156" s="1"/>
  <c r="F156" i="8"/>
  <c r="I156" s="1"/>
  <c r="F156" i="17"/>
  <c r="I156" s="1"/>
  <c r="F156" i="18"/>
  <c r="I156" s="1"/>
  <c r="F156" i="19"/>
  <c r="I156" s="1"/>
  <c r="F156" i="20"/>
  <c r="I156" s="1"/>
  <c r="F156" i="21"/>
  <c r="I156" s="1"/>
  <c r="F156" i="22"/>
  <c r="I156" s="1"/>
  <c r="F156" i="23"/>
  <c r="I156" s="1"/>
  <c r="F156" i="24"/>
  <c r="I156" s="1"/>
  <c r="F156" i="26"/>
  <c r="I156" s="1"/>
  <c r="F156" i="27"/>
  <c r="I156" s="1"/>
  <c r="F156" i="28"/>
  <c r="I156" s="1"/>
  <c r="F156" i="29"/>
  <c r="I156" s="1"/>
  <c r="F156" i="30"/>
  <c r="I156" s="1"/>
  <c r="F156" i="31"/>
  <c r="I156" s="1"/>
  <c r="F156" i="32"/>
  <c r="I156" s="1"/>
  <c r="F156" i="33"/>
  <c r="I156" s="1"/>
  <c r="F156" i="34"/>
  <c r="I156" s="1"/>
  <c r="F156" i="35"/>
  <c r="I156" s="1"/>
  <c r="F156" i="37"/>
  <c r="I156" s="1"/>
  <c r="F156" i="36"/>
  <c r="I156" s="1"/>
  <c r="F156" i="38"/>
  <c r="I156" s="1"/>
  <c r="F156" i="39"/>
  <c r="I156" s="1"/>
  <c r="F156" i="40"/>
  <c r="I156" s="1"/>
  <c r="F156" i="41"/>
  <c r="I156" s="1"/>
  <c r="F156" i="42"/>
  <c r="I156" s="1"/>
  <c r="F156" i="43"/>
  <c r="I156" s="1"/>
  <c r="F156" i="44"/>
  <c r="I156" s="1"/>
  <c r="F156" i="46"/>
  <c r="I156" s="1"/>
  <c r="F112" i="9"/>
  <c r="I112" s="1"/>
  <c r="F112" i="11"/>
  <c r="I112" s="1"/>
  <c r="F112" i="12"/>
  <c r="I112" s="1"/>
  <c r="F112" i="13"/>
  <c r="I112" s="1"/>
  <c r="F112" i="14"/>
  <c r="I112" s="1"/>
  <c r="F112" i="15"/>
  <c r="I112" s="1"/>
  <c r="F112" i="16"/>
  <c r="I112" s="1"/>
  <c r="F112" i="1"/>
  <c r="I112" s="1"/>
  <c r="F112" i="2"/>
  <c r="I112" s="1"/>
  <c r="F112" i="3"/>
  <c r="I112" s="1"/>
  <c r="F112" i="4"/>
  <c r="I112" s="1"/>
  <c r="F112" i="5"/>
  <c r="I112" s="1"/>
  <c r="F112" i="6"/>
  <c r="I112" s="1"/>
  <c r="F112" i="7"/>
  <c r="I112" s="1"/>
  <c r="F112" i="8"/>
  <c r="I112" s="1"/>
  <c r="F112" i="17"/>
  <c r="I112" s="1"/>
  <c r="F112" i="18"/>
  <c r="I112" s="1"/>
  <c r="F112" i="19"/>
  <c r="I112" s="1"/>
  <c r="F112" i="20"/>
  <c r="I112" s="1"/>
  <c r="F112" i="21"/>
  <c r="I112" s="1"/>
  <c r="F112" i="22"/>
  <c r="I112" s="1"/>
  <c r="F112" i="23"/>
  <c r="I112" s="1"/>
  <c r="F112" i="24"/>
  <c r="I112" s="1"/>
  <c r="F112" i="26"/>
  <c r="I112" s="1"/>
  <c r="F112" i="27"/>
  <c r="I112" s="1"/>
  <c r="F112" i="28"/>
  <c r="I112" s="1"/>
  <c r="F112" i="29"/>
  <c r="I112" s="1"/>
  <c r="F112" i="30"/>
  <c r="I112" s="1"/>
  <c r="F112" i="31"/>
  <c r="I112" s="1"/>
  <c r="F112" i="32"/>
  <c r="I112" s="1"/>
  <c r="F112" i="33"/>
  <c r="I112" s="1"/>
  <c r="F112" i="34"/>
  <c r="I112" s="1"/>
  <c r="F112" i="35"/>
  <c r="I112" s="1"/>
  <c r="F112" i="37"/>
  <c r="I112" s="1"/>
  <c r="F112" i="36"/>
  <c r="I112" s="1"/>
  <c r="F112" i="38"/>
  <c r="I112" s="1"/>
  <c r="F112" i="39"/>
  <c r="I112" s="1"/>
  <c r="F112" i="40"/>
  <c r="I112" s="1"/>
  <c r="F112" i="41"/>
  <c r="I112" s="1"/>
  <c r="F112" i="42"/>
  <c r="I112" s="1"/>
  <c r="F112" i="43"/>
  <c r="I112" s="1"/>
  <c r="F112" i="44"/>
  <c r="I112" s="1"/>
  <c r="F112" i="46"/>
  <c r="I112" s="1"/>
  <c r="F87" i="9"/>
  <c r="F87" i="11"/>
  <c r="I87" s="1"/>
  <c r="F87" i="12"/>
  <c r="I87" s="1"/>
  <c r="F87" i="13"/>
  <c r="I87" s="1"/>
  <c r="F87" i="14"/>
  <c r="I87" s="1"/>
  <c r="F87" i="15"/>
  <c r="I87" s="1"/>
  <c r="F87" i="16"/>
  <c r="I87" s="1"/>
  <c r="F87" i="1"/>
  <c r="I87" s="1"/>
  <c r="F87" i="2"/>
  <c r="I87" s="1"/>
  <c r="F87" i="3"/>
  <c r="I87" s="1"/>
  <c r="F87" i="4"/>
  <c r="I87" s="1"/>
  <c r="F87" i="5"/>
  <c r="I87" s="1"/>
  <c r="F87" i="6"/>
  <c r="I87" s="1"/>
  <c r="F87" i="7"/>
  <c r="I87" s="1"/>
  <c r="F87" i="8"/>
  <c r="I87" s="1"/>
  <c r="F87" i="17"/>
  <c r="I87" s="1"/>
  <c r="F87" i="18"/>
  <c r="I87" s="1"/>
  <c r="F87" i="19"/>
  <c r="I87" s="1"/>
  <c r="F87" i="20"/>
  <c r="I87" s="1"/>
  <c r="F87" i="21"/>
  <c r="I87" s="1"/>
  <c r="F87" i="22"/>
  <c r="I87" s="1"/>
  <c r="F87" i="23"/>
  <c r="I87" s="1"/>
  <c r="F87" i="24"/>
  <c r="I87" s="1"/>
  <c r="F87" i="26"/>
  <c r="I87" s="1"/>
  <c r="F87" i="27"/>
  <c r="I87" s="1"/>
  <c r="F87" i="28"/>
  <c r="I87" s="1"/>
  <c r="F87" i="29"/>
  <c r="I87" s="1"/>
  <c r="F87" i="30"/>
  <c r="I87" s="1"/>
  <c r="F87" i="31"/>
  <c r="I87" s="1"/>
  <c r="F87" i="32"/>
  <c r="I87" s="1"/>
  <c r="F87" i="33"/>
  <c r="I87" s="1"/>
  <c r="F87" i="34"/>
  <c r="I87" s="1"/>
  <c r="F87" i="35"/>
  <c r="I87" s="1"/>
  <c r="F87" i="37"/>
  <c r="I87" s="1"/>
  <c r="F87" i="36"/>
  <c r="I87" s="1"/>
  <c r="F87" i="38"/>
  <c r="I87" s="1"/>
  <c r="F87" i="39"/>
  <c r="I87" s="1"/>
  <c r="F87" i="40"/>
  <c r="I87" s="1"/>
  <c r="F87" i="41"/>
  <c r="I87" s="1"/>
  <c r="F87" i="42"/>
  <c r="I87" s="1"/>
  <c r="F87" i="43"/>
  <c r="I87" s="1"/>
  <c r="F87" i="44"/>
  <c r="I87" s="1"/>
  <c r="F87" i="46"/>
  <c r="I87" s="1"/>
  <c r="F54" i="11"/>
  <c r="I54" s="1"/>
  <c r="F54" i="12"/>
  <c r="I54" s="1"/>
  <c r="F54" i="13"/>
  <c r="I54" s="1"/>
  <c r="F54" i="14"/>
  <c r="I54" s="1"/>
  <c r="F54" i="15"/>
  <c r="I54" s="1"/>
  <c r="F54" i="16"/>
  <c r="I54" s="1"/>
  <c r="F54" i="1"/>
  <c r="I54" s="1"/>
  <c r="F54" i="2"/>
  <c r="I54" s="1"/>
  <c r="F54" i="3"/>
  <c r="I54" s="1"/>
  <c r="F54" i="4"/>
  <c r="I54" s="1"/>
  <c r="F54" i="5"/>
  <c r="I54" s="1"/>
  <c r="F54" i="6"/>
  <c r="I54" s="1"/>
  <c r="F54" i="7"/>
  <c r="I54" s="1"/>
  <c r="F54" i="8"/>
  <c r="I54" s="1"/>
  <c r="F54" i="17"/>
  <c r="I54" s="1"/>
  <c r="F54" i="18"/>
  <c r="I54" s="1"/>
  <c r="F54" i="19"/>
  <c r="I54" s="1"/>
  <c r="F54" i="20"/>
  <c r="I54" s="1"/>
  <c r="F54" i="21"/>
  <c r="I54" s="1"/>
  <c r="F54" i="22"/>
  <c r="I54" s="1"/>
  <c r="F54" i="23"/>
  <c r="I54" s="1"/>
  <c r="F54" i="24"/>
  <c r="I54" s="1"/>
  <c r="F54" i="26"/>
  <c r="I54" s="1"/>
  <c r="F54" i="27"/>
  <c r="I54" s="1"/>
  <c r="F54" i="28"/>
  <c r="I54" s="1"/>
  <c r="F54" i="29"/>
  <c r="I54" s="1"/>
  <c r="F54" i="30"/>
  <c r="I54" s="1"/>
  <c r="F54" i="31"/>
  <c r="I54" s="1"/>
  <c r="F54" i="32"/>
  <c r="I54" s="1"/>
  <c r="F54" i="33"/>
  <c r="I54" s="1"/>
  <c r="F54" i="34"/>
  <c r="I54" s="1"/>
  <c r="F54" i="35"/>
  <c r="I54" s="1"/>
  <c r="F54" i="37"/>
  <c r="I54" s="1"/>
  <c r="F54" i="36"/>
  <c r="I54" s="1"/>
  <c r="F54" i="38"/>
  <c r="I54" s="1"/>
  <c r="F54" i="39"/>
  <c r="I54" s="1"/>
  <c r="F54" i="40"/>
  <c r="I54" s="1"/>
  <c r="F54" i="41"/>
  <c r="I54" s="1"/>
  <c r="F54" i="42"/>
  <c r="I54" s="1"/>
  <c r="F54" i="43"/>
  <c r="I54" s="1"/>
  <c r="F54" i="44"/>
  <c r="I54" s="1"/>
  <c r="F54" i="46"/>
  <c r="I54" s="1"/>
  <c r="F54" i="9"/>
  <c r="I54" s="1"/>
  <c r="F74" i="11"/>
  <c r="I74" s="1"/>
  <c r="F74" i="12"/>
  <c r="I74" s="1"/>
  <c r="F74" i="13"/>
  <c r="I74" s="1"/>
  <c r="F74" i="14"/>
  <c r="I74" s="1"/>
  <c r="F74" i="15"/>
  <c r="I74" s="1"/>
  <c r="F74" i="16"/>
  <c r="I74" s="1"/>
  <c r="F74" i="1"/>
  <c r="I74" s="1"/>
  <c r="F74" i="2"/>
  <c r="I74" s="1"/>
  <c r="F74" i="3"/>
  <c r="I74" s="1"/>
  <c r="F74" i="4"/>
  <c r="I74" s="1"/>
  <c r="F74" i="5"/>
  <c r="I74" s="1"/>
  <c r="F74" i="6"/>
  <c r="I74" s="1"/>
  <c r="F74" i="7"/>
  <c r="I74" s="1"/>
  <c r="F74" i="8"/>
  <c r="I74" s="1"/>
  <c r="F74" i="17"/>
  <c r="I74" s="1"/>
  <c r="F74" i="18"/>
  <c r="I74" s="1"/>
  <c r="F74" i="19"/>
  <c r="I74" s="1"/>
  <c r="F74" i="20"/>
  <c r="I74" s="1"/>
  <c r="F74" i="21"/>
  <c r="I74" s="1"/>
  <c r="F74" i="22"/>
  <c r="I74" s="1"/>
  <c r="F74" i="23"/>
  <c r="I74" s="1"/>
  <c r="F74" i="24"/>
  <c r="I74" s="1"/>
  <c r="F74" i="26"/>
  <c r="I74" s="1"/>
  <c r="F74" i="27"/>
  <c r="I74" s="1"/>
  <c r="F74" i="28"/>
  <c r="I74" s="1"/>
  <c r="F74" i="29"/>
  <c r="I74" s="1"/>
  <c r="F74" i="30"/>
  <c r="I74" s="1"/>
  <c r="F74" i="31"/>
  <c r="I74" s="1"/>
  <c r="F74" i="32"/>
  <c r="I74" s="1"/>
  <c r="F74" i="33"/>
  <c r="I74" s="1"/>
  <c r="F74" i="34"/>
  <c r="I74" s="1"/>
  <c r="F74" i="35"/>
  <c r="I74" s="1"/>
  <c r="F74" i="37"/>
  <c r="I74" s="1"/>
  <c r="F74" i="36"/>
  <c r="I74" s="1"/>
  <c r="F74" i="38"/>
  <c r="I74" s="1"/>
  <c r="F74" i="39"/>
  <c r="I74" s="1"/>
  <c r="F74" i="40"/>
  <c r="I74" s="1"/>
  <c r="F74" i="41"/>
  <c r="I74" s="1"/>
  <c r="F74" i="42"/>
  <c r="I74" s="1"/>
  <c r="F74" i="43"/>
  <c r="I74" s="1"/>
  <c r="F74" i="44"/>
  <c r="I74" s="1"/>
  <c r="F74" i="46"/>
  <c r="I74" s="1"/>
  <c r="F74" i="9"/>
  <c r="I74" s="1"/>
  <c r="F11" i="11"/>
  <c r="F12"/>
  <c r="I12" s="1"/>
  <c r="F11" i="12"/>
  <c r="F12"/>
  <c r="I12" s="1"/>
  <c r="F11" i="13"/>
  <c r="F12"/>
  <c r="I12" s="1"/>
  <c r="F11" i="14"/>
  <c r="F12"/>
  <c r="I12" s="1"/>
  <c r="F11" i="15"/>
  <c r="F12"/>
  <c r="I12" s="1"/>
  <c r="F11" i="16"/>
  <c r="F12"/>
  <c r="I12" s="1"/>
  <c r="F11" i="1"/>
  <c r="F12"/>
  <c r="I12" s="1"/>
  <c r="F11" i="2"/>
  <c r="F12"/>
  <c r="I12" s="1"/>
  <c r="F11" i="3"/>
  <c r="F12"/>
  <c r="I12" s="1"/>
  <c r="F11" i="4"/>
  <c r="F12"/>
  <c r="I12" s="1"/>
  <c r="F11" i="5"/>
  <c r="F12"/>
  <c r="I12" s="1"/>
  <c r="F11" i="6"/>
  <c r="F12"/>
  <c r="I12" s="1"/>
  <c r="F11" i="7"/>
  <c r="F12"/>
  <c r="I12" s="1"/>
  <c r="F11" i="8"/>
  <c r="F12"/>
  <c r="I12" s="1"/>
  <c r="F11" i="17"/>
  <c r="F12"/>
  <c r="I12" s="1"/>
  <c r="F11" i="18"/>
  <c r="F12"/>
  <c r="I12" s="1"/>
  <c r="F11" i="19"/>
  <c r="F12"/>
  <c r="I12" s="1"/>
  <c r="F11" i="20"/>
  <c r="F12"/>
  <c r="I12" s="1"/>
  <c r="F11" i="21"/>
  <c r="F12"/>
  <c r="I12" s="1"/>
  <c r="F11" i="22"/>
  <c r="F12"/>
  <c r="I12" s="1"/>
  <c r="F11" i="23"/>
  <c r="F12"/>
  <c r="I12" s="1"/>
  <c r="F11" i="24"/>
  <c r="F12"/>
  <c r="I12" s="1"/>
  <c r="F11" i="26"/>
  <c r="F12"/>
  <c r="I12" s="1"/>
  <c r="F11" i="27"/>
  <c r="F12"/>
  <c r="I12" s="1"/>
  <c r="F11" i="28"/>
  <c r="F12"/>
  <c r="I12" s="1"/>
  <c r="F11" i="29"/>
  <c r="F12"/>
  <c r="I12" s="1"/>
  <c r="F11" i="30"/>
  <c r="F12"/>
  <c r="I12" s="1"/>
  <c r="F11" i="31"/>
  <c r="F12"/>
  <c r="I12" s="1"/>
  <c r="F11" i="32"/>
  <c r="F12"/>
  <c r="I12" s="1"/>
  <c r="F11" i="33"/>
  <c r="F12"/>
  <c r="I12" s="1"/>
  <c r="F11" i="34"/>
  <c r="F12"/>
  <c r="I12" s="1"/>
  <c r="F11" i="35"/>
  <c r="F12"/>
  <c r="I12" s="1"/>
  <c r="F11" i="37"/>
  <c r="F12"/>
  <c r="I12" s="1"/>
  <c r="F11" i="36"/>
  <c r="F12"/>
  <c r="I12" s="1"/>
  <c r="F11" i="38"/>
  <c r="F12"/>
  <c r="I12" s="1"/>
  <c r="F11" i="39"/>
  <c r="F12"/>
  <c r="I12" s="1"/>
  <c r="F11" i="40"/>
  <c r="F12"/>
  <c r="I12" s="1"/>
  <c r="F11" i="41"/>
  <c r="F12"/>
  <c r="I12" s="1"/>
  <c r="F11" i="42"/>
  <c r="F12"/>
  <c r="I12" s="1"/>
  <c r="F11" i="43"/>
  <c r="F12"/>
  <c r="I12" s="1"/>
  <c r="F11" i="44"/>
  <c r="F12"/>
  <c r="I12" s="1"/>
  <c r="F11" i="46"/>
  <c r="F12"/>
  <c r="I12" s="1"/>
  <c r="D11" i="48"/>
  <c r="D11" i="49" s="1"/>
  <c r="E11" i="48"/>
  <c r="E11" i="49" s="1"/>
  <c r="H11" i="48"/>
  <c r="H11" i="49" s="1"/>
  <c r="F11" i="9"/>
  <c r="F12"/>
  <c r="I12" s="1"/>
  <c r="D18" i="49" l="1"/>
  <c r="I812" i="4"/>
  <c r="I705" i="16"/>
  <c r="F705" i="48"/>
  <c r="I705" s="1"/>
  <c r="D702"/>
  <c r="D595"/>
  <c r="E636"/>
  <c r="H724"/>
  <c r="D744"/>
  <c r="E811"/>
  <c r="D826"/>
  <c r="E861"/>
  <c r="H744"/>
  <c r="E789"/>
  <c r="D636"/>
  <c r="E702"/>
  <c r="D724"/>
  <c r="H789"/>
  <c r="D811"/>
  <c r="E848"/>
  <c r="D861"/>
  <c r="D584"/>
  <c r="E595"/>
  <c r="E584"/>
  <c r="H584"/>
  <c r="D563"/>
  <c r="E552"/>
  <c r="I460" i="44"/>
  <c r="I458" s="1"/>
  <c r="F458"/>
  <c r="I460" i="40"/>
  <c r="I458" s="1"/>
  <c r="F458"/>
  <c r="F457" s="1"/>
  <c r="I460" i="37"/>
  <c r="I458" s="1"/>
  <c r="F458"/>
  <c r="I460" i="32"/>
  <c r="I458" s="1"/>
  <c r="F458"/>
  <c r="F457" s="1"/>
  <c r="I460" i="28"/>
  <c r="I458" s="1"/>
  <c r="F458"/>
  <c r="I460" i="23"/>
  <c r="I458" s="1"/>
  <c r="F458"/>
  <c r="I460" i="19"/>
  <c r="I458" s="1"/>
  <c r="F458"/>
  <c r="I460" i="7"/>
  <c r="I458" s="1"/>
  <c r="F458"/>
  <c r="F457" s="1"/>
  <c r="I460" i="3"/>
  <c r="I458" s="1"/>
  <c r="F458"/>
  <c r="I460" i="15"/>
  <c r="I458" s="1"/>
  <c r="F458"/>
  <c r="F457" s="1"/>
  <c r="I460" i="11"/>
  <c r="I458" s="1"/>
  <c r="F458"/>
  <c r="D498" i="48"/>
  <c r="H616"/>
  <c r="H656"/>
  <c r="H691"/>
  <c r="H777"/>
  <c r="H899"/>
  <c r="I460" i="35"/>
  <c r="I458" s="1"/>
  <c r="F458"/>
  <c r="F457" s="1"/>
  <c r="I460" i="27"/>
  <c r="I458" s="1"/>
  <c r="F458"/>
  <c r="I460" i="22"/>
  <c r="I458" s="1"/>
  <c r="F458"/>
  <c r="F457" s="1"/>
  <c r="I460" i="2"/>
  <c r="I458" s="1"/>
  <c r="F458"/>
  <c r="I460" i="14"/>
  <c r="I458" s="1"/>
  <c r="F458"/>
  <c r="I460" i="46"/>
  <c r="I458" s="1"/>
  <c r="F458"/>
  <c r="I460" i="41"/>
  <c r="I458" s="1"/>
  <c r="I457" s="1"/>
  <c r="F458"/>
  <c r="I460" i="36"/>
  <c r="I458" s="1"/>
  <c r="F458"/>
  <c r="I460" i="33"/>
  <c r="I458" s="1"/>
  <c r="I457" s="1"/>
  <c r="F458"/>
  <c r="I460" i="29"/>
  <c r="I458" s="1"/>
  <c r="F458"/>
  <c r="I460" i="24"/>
  <c r="I458" s="1"/>
  <c r="I457" s="1"/>
  <c r="F458"/>
  <c r="I460" i="20"/>
  <c r="I458" s="1"/>
  <c r="F458"/>
  <c r="I460" i="8"/>
  <c r="I458" s="1"/>
  <c r="F458"/>
  <c r="I460" i="4"/>
  <c r="I458" s="1"/>
  <c r="F458"/>
  <c r="I460" i="16"/>
  <c r="I458" s="1"/>
  <c r="F458"/>
  <c r="I460" i="12"/>
  <c r="I458" s="1"/>
  <c r="F458"/>
  <c r="E680" i="48"/>
  <c r="E679" s="1"/>
  <c r="H826"/>
  <c r="D884"/>
  <c r="I460" i="43"/>
  <c r="I458" s="1"/>
  <c r="I457" s="1"/>
  <c r="F458"/>
  <c r="I460" i="39"/>
  <c r="F458"/>
  <c r="I460" i="31"/>
  <c r="I458" s="1"/>
  <c r="I457" s="1"/>
  <c r="F458"/>
  <c r="I460" i="18"/>
  <c r="I458" s="1"/>
  <c r="F458"/>
  <c r="I460" i="6"/>
  <c r="I458" s="1"/>
  <c r="F458"/>
  <c r="F445" i="9"/>
  <c r="I460" i="42"/>
  <c r="I458" s="1"/>
  <c r="F458"/>
  <c r="I458" i="39"/>
  <c r="I460" i="38"/>
  <c r="I458" s="1"/>
  <c r="F458"/>
  <c r="I460" i="34"/>
  <c r="I458" s="1"/>
  <c r="I457" s="1"/>
  <c r="F458"/>
  <c r="I460" i="30"/>
  <c r="I458" s="1"/>
  <c r="F458"/>
  <c r="I460" i="26"/>
  <c r="I458" s="1"/>
  <c r="F458"/>
  <c r="I460" i="21"/>
  <c r="I458" s="1"/>
  <c r="F458"/>
  <c r="I460" i="17"/>
  <c r="I458" s="1"/>
  <c r="F458"/>
  <c r="I460" i="5"/>
  <c r="I458" s="1"/>
  <c r="F458"/>
  <c r="I460" i="1"/>
  <c r="I458" s="1"/>
  <c r="I457" s="1"/>
  <c r="F458"/>
  <c r="I460" i="13"/>
  <c r="I458" s="1"/>
  <c r="F458"/>
  <c r="D458" i="48"/>
  <c r="D507"/>
  <c r="H679"/>
  <c r="H703"/>
  <c r="H702" s="1"/>
  <c r="E725"/>
  <c r="E724" s="1"/>
  <c r="D777"/>
  <c r="H812"/>
  <c r="H811" s="1"/>
  <c r="H848"/>
  <c r="D899"/>
  <c r="I460" i="47"/>
  <c r="I458" s="1"/>
  <c r="F458"/>
  <c r="I499"/>
  <c r="I498" s="1"/>
  <c r="I497" s="1"/>
  <c r="F498"/>
  <c r="F497" s="1"/>
  <c r="E507" i="48"/>
  <c r="H507"/>
  <c r="H527" i="49" s="1"/>
  <c r="H520" s="1"/>
  <c r="H636" i="48"/>
  <c r="E777"/>
  <c r="H872"/>
  <c r="H861" s="1"/>
  <c r="E899"/>
  <c r="I127" i="47"/>
  <c r="I323"/>
  <c r="I337"/>
  <c r="I508"/>
  <c r="I507" s="1"/>
  <c r="F10" i="13"/>
  <c r="F9" s="1"/>
  <c r="F8" s="1"/>
  <c r="F7" s="1"/>
  <c r="I328" i="47"/>
  <c r="I333"/>
  <c r="I447" i="46"/>
  <c r="I445" s="1"/>
  <c r="F445"/>
  <c r="I447" i="44"/>
  <c r="I445" s="1"/>
  <c r="F445"/>
  <c r="I447" i="43"/>
  <c r="I445" s="1"/>
  <c r="F445"/>
  <c r="I447" i="42"/>
  <c r="I445" s="1"/>
  <c r="F445"/>
  <c r="I447" i="41"/>
  <c r="I445" s="1"/>
  <c r="F445"/>
  <c r="I447" i="40"/>
  <c r="I445" s="1"/>
  <c r="F445"/>
  <c r="I447" i="39"/>
  <c r="I445" s="1"/>
  <c r="F445"/>
  <c r="I447" i="38"/>
  <c r="I445" s="1"/>
  <c r="F445"/>
  <c r="I447" i="36"/>
  <c r="I445" s="1"/>
  <c r="F445"/>
  <c r="I447" i="37"/>
  <c r="I445" s="1"/>
  <c r="F445"/>
  <c r="I447" i="35"/>
  <c r="I445" s="1"/>
  <c r="F445"/>
  <c r="I447" i="34"/>
  <c r="I445" s="1"/>
  <c r="F445"/>
  <c r="I447" i="33"/>
  <c r="I445" s="1"/>
  <c r="F445"/>
  <c r="I447" i="32"/>
  <c r="I445" s="1"/>
  <c r="F445"/>
  <c r="I447" i="31"/>
  <c r="I445" s="1"/>
  <c r="F445"/>
  <c r="I447" i="30"/>
  <c r="I445" s="1"/>
  <c r="F445"/>
  <c r="I447" i="29"/>
  <c r="I445" s="1"/>
  <c r="F445"/>
  <c r="I447" i="28"/>
  <c r="I445" s="1"/>
  <c r="F445"/>
  <c r="I447" i="27"/>
  <c r="I445" s="1"/>
  <c r="F445"/>
  <c r="I447" i="26"/>
  <c r="I445" s="1"/>
  <c r="F445"/>
  <c r="I447" i="24"/>
  <c r="I445" s="1"/>
  <c r="F445"/>
  <c r="I447" i="23"/>
  <c r="I445" s="1"/>
  <c r="F445"/>
  <c r="I447" i="22"/>
  <c r="I445" s="1"/>
  <c r="F445"/>
  <c r="I447" i="21"/>
  <c r="I445" s="1"/>
  <c r="F445"/>
  <c r="I447" i="20"/>
  <c r="I445" s="1"/>
  <c r="F445"/>
  <c r="I447" i="19"/>
  <c r="I445" s="1"/>
  <c r="F445"/>
  <c r="I447" i="18"/>
  <c r="I445" s="1"/>
  <c r="F445"/>
  <c r="I447" i="17"/>
  <c r="I445" s="1"/>
  <c r="F445"/>
  <c r="I447" i="8"/>
  <c r="I445" s="1"/>
  <c r="F445"/>
  <c r="I447" i="7"/>
  <c r="I445" s="1"/>
  <c r="F445"/>
  <c r="I447" i="6"/>
  <c r="I445" s="1"/>
  <c r="F445"/>
  <c r="I447" i="5"/>
  <c r="I445" s="1"/>
  <c r="F445"/>
  <c r="I447" i="4"/>
  <c r="I445" s="1"/>
  <c r="F445"/>
  <c r="I447" i="3"/>
  <c r="I445" s="1"/>
  <c r="F445"/>
  <c r="I447" i="2"/>
  <c r="I445" s="1"/>
  <c r="F445"/>
  <c r="I447" i="1"/>
  <c r="I445" s="1"/>
  <c r="F445"/>
  <c r="I447" i="16"/>
  <c r="I445" s="1"/>
  <c r="F445"/>
  <c r="I447" i="15"/>
  <c r="I445" s="1"/>
  <c r="F445"/>
  <c r="I447" i="14"/>
  <c r="I445" s="1"/>
  <c r="F445"/>
  <c r="I447" i="13"/>
  <c r="I445" s="1"/>
  <c r="F445"/>
  <c r="I447" i="12"/>
  <c r="I445" s="1"/>
  <c r="F445"/>
  <c r="I447" i="11"/>
  <c r="I445" s="1"/>
  <c r="F445"/>
  <c r="I447" i="47"/>
  <c r="I445" s="1"/>
  <c r="F445"/>
  <c r="I148"/>
  <c r="I913" s="1"/>
  <c r="E77" i="49"/>
  <c r="H261" i="48"/>
  <c r="E350" i="49"/>
  <c r="H367"/>
  <c r="D46"/>
  <c r="D44" i="48"/>
  <c r="H116" i="49"/>
  <c r="H115" s="1"/>
  <c r="H115" i="48"/>
  <c r="E134" i="49"/>
  <c r="E133" s="1"/>
  <c r="E133" i="48"/>
  <c r="H309" i="49"/>
  <c r="H308" s="1"/>
  <c r="H305" s="1"/>
  <c r="H308" i="48"/>
  <c r="H305" s="1"/>
  <c r="I207" i="47"/>
  <c r="I206" s="1"/>
  <c r="F206"/>
  <c r="I11" i="9"/>
  <c r="F10"/>
  <c r="F9" s="1"/>
  <c r="F8" s="1"/>
  <c r="F7" s="1"/>
  <c r="I283" i="46"/>
  <c r="F277"/>
  <c r="I283" i="43"/>
  <c r="F277"/>
  <c r="I283" i="41"/>
  <c r="F277"/>
  <c r="I283" i="39"/>
  <c r="F277"/>
  <c r="I283" i="36"/>
  <c r="F277"/>
  <c r="I283" i="35"/>
  <c r="F277"/>
  <c r="I283" i="33"/>
  <c r="F277"/>
  <c r="I283" i="31"/>
  <c r="F277"/>
  <c r="I283" i="29"/>
  <c r="F277"/>
  <c r="I283" i="27"/>
  <c r="F277"/>
  <c r="I283" i="24"/>
  <c r="F277"/>
  <c r="I283" i="22"/>
  <c r="F277"/>
  <c r="I283" i="20"/>
  <c r="F277"/>
  <c r="I283" i="18"/>
  <c r="F277"/>
  <c r="I283" i="8"/>
  <c r="F277"/>
  <c r="I283" i="6"/>
  <c r="F277"/>
  <c r="I283" i="4"/>
  <c r="F277"/>
  <c r="I283" i="2"/>
  <c r="F277"/>
  <c r="I283" i="16"/>
  <c r="F277"/>
  <c r="I283" i="14"/>
  <c r="F277"/>
  <c r="I283" i="12"/>
  <c r="F277"/>
  <c r="I283" i="9"/>
  <c r="F277"/>
  <c r="I275" i="44"/>
  <c r="F269"/>
  <c r="I275" i="42"/>
  <c r="F269"/>
  <c r="I275" i="40"/>
  <c r="F269"/>
  <c r="I275" i="38"/>
  <c r="F269"/>
  <c r="I275" i="37"/>
  <c r="F269"/>
  <c r="I275" i="34"/>
  <c r="F269"/>
  <c r="I275" i="32"/>
  <c r="F269"/>
  <c r="I275" i="30"/>
  <c r="F269"/>
  <c r="I275" i="28"/>
  <c r="F269"/>
  <c r="I275" i="26"/>
  <c r="F269"/>
  <c r="I275" i="23"/>
  <c r="F269"/>
  <c r="I275" i="21"/>
  <c r="F269"/>
  <c r="I275" i="19"/>
  <c r="F269"/>
  <c r="I275" i="17"/>
  <c r="F269"/>
  <c r="I275" i="7"/>
  <c r="F269"/>
  <c r="I275" i="5"/>
  <c r="F269"/>
  <c r="I275" i="3"/>
  <c r="F269"/>
  <c r="I275" i="1"/>
  <c r="F269"/>
  <c r="I275" i="15"/>
  <c r="F269"/>
  <c r="I275" i="13"/>
  <c r="F269"/>
  <c r="I275" i="11"/>
  <c r="F269"/>
  <c r="I267" i="46"/>
  <c r="F261"/>
  <c r="I267" i="43"/>
  <c r="F261"/>
  <c r="I267" i="41"/>
  <c r="F261"/>
  <c r="I267" i="39"/>
  <c r="F261"/>
  <c r="I267" i="36"/>
  <c r="F261"/>
  <c r="I267" i="35"/>
  <c r="F261"/>
  <c r="I267" i="33"/>
  <c r="F261"/>
  <c r="I267" i="31"/>
  <c r="F261"/>
  <c r="I267" i="29"/>
  <c r="F261"/>
  <c r="I267" i="27"/>
  <c r="F261"/>
  <c r="I267" i="24"/>
  <c r="F261"/>
  <c r="I267" i="22"/>
  <c r="F261"/>
  <c r="I267" i="20"/>
  <c r="F261"/>
  <c r="I267" i="18"/>
  <c r="F261"/>
  <c r="I267" i="8"/>
  <c r="F261"/>
  <c r="I267" i="6"/>
  <c r="F261"/>
  <c r="I267" i="4"/>
  <c r="F261"/>
  <c r="I267" i="2"/>
  <c r="F261"/>
  <c r="I267" i="16"/>
  <c r="F261"/>
  <c r="I267" i="14"/>
  <c r="F261"/>
  <c r="I267" i="12"/>
  <c r="F261"/>
  <c r="I267" i="9"/>
  <c r="F261"/>
  <c r="I259" i="44"/>
  <c r="F253"/>
  <c r="I259" i="42"/>
  <c r="F253"/>
  <c r="I259" i="40"/>
  <c r="F253"/>
  <c r="I259" i="38"/>
  <c r="F253"/>
  <c r="I259" i="37"/>
  <c r="F253"/>
  <c r="I259" i="34"/>
  <c r="F253"/>
  <c r="I259" i="32"/>
  <c r="F253"/>
  <c r="I259" i="30"/>
  <c r="F253"/>
  <c r="I259" i="28"/>
  <c r="F253"/>
  <c r="I259" i="26"/>
  <c r="F253"/>
  <c r="I259" i="23"/>
  <c r="F253"/>
  <c r="I259" i="21"/>
  <c r="F253"/>
  <c r="I259" i="19"/>
  <c r="F253"/>
  <c r="I259" i="17"/>
  <c r="F253"/>
  <c r="I259" i="7"/>
  <c r="F253"/>
  <c r="I259" i="5"/>
  <c r="F253"/>
  <c r="I259" i="3"/>
  <c r="F253"/>
  <c r="I259" i="1"/>
  <c r="F253"/>
  <c r="I259" i="15"/>
  <c r="F253"/>
  <c r="I259" i="13"/>
  <c r="F253"/>
  <c r="I259" i="11"/>
  <c r="F253"/>
  <c r="I352" i="46"/>
  <c r="I350" s="1"/>
  <c r="F350"/>
  <c r="I352" i="41"/>
  <c r="I350" s="1"/>
  <c r="F350"/>
  <c r="I352" i="36"/>
  <c r="I350" s="1"/>
  <c r="F350"/>
  <c r="I352" i="33"/>
  <c r="I350" s="1"/>
  <c r="F350"/>
  <c r="I352" i="29"/>
  <c r="I350" s="1"/>
  <c r="F350"/>
  <c r="I352" i="24"/>
  <c r="I350" s="1"/>
  <c r="F350"/>
  <c r="I352" i="20"/>
  <c r="I350" s="1"/>
  <c r="F350"/>
  <c r="I352" i="8"/>
  <c r="I350" s="1"/>
  <c r="F350"/>
  <c r="I352" i="4"/>
  <c r="I350" s="1"/>
  <c r="F350"/>
  <c r="I352" i="16"/>
  <c r="I350" s="1"/>
  <c r="F350"/>
  <c r="I352" i="12"/>
  <c r="I350" s="1"/>
  <c r="F350"/>
  <c r="I385" i="44"/>
  <c r="I383" s="1"/>
  <c r="F383"/>
  <c r="I385" i="40"/>
  <c r="I383" s="1"/>
  <c r="F383"/>
  <c r="I385" i="37"/>
  <c r="I383" s="1"/>
  <c r="F383"/>
  <c r="I385" i="32"/>
  <c r="I383" s="1"/>
  <c r="F383"/>
  <c r="I385" i="28"/>
  <c r="I383" s="1"/>
  <c r="F383"/>
  <c r="I385" i="23"/>
  <c r="I383" s="1"/>
  <c r="F383"/>
  <c r="I385" i="19"/>
  <c r="I383" s="1"/>
  <c r="F383"/>
  <c r="I385" i="7"/>
  <c r="I383" s="1"/>
  <c r="F383"/>
  <c r="I385" i="3"/>
  <c r="I383" s="1"/>
  <c r="F383"/>
  <c r="I385" i="15"/>
  <c r="I383" s="1"/>
  <c r="F383"/>
  <c r="I385" i="11"/>
  <c r="I383" s="1"/>
  <c r="F383"/>
  <c r="I423" i="43"/>
  <c r="I421" s="1"/>
  <c r="F421"/>
  <c r="F420" s="1"/>
  <c r="I423" i="39"/>
  <c r="I421" s="1"/>
  <c r="F421"/>
  <c r="F420" s="1"/>
  <c r="I423" i="35"/>
  <c r="I421" s="1"/>
  <c r="F421"/>
  <c r="F420" s="1"/>
  <c r="I423" i="31"/>
  <c r="I421" s="1"/>
  <c r="I420" s="1"/>
  <c r="F421"/>
  <c r="F420" s="1"/>
  <c r="I423" i="27"/>
  <c r="I421" s="1"/>
  <c r="F421"/>
  <c r="F420" s="1"/>
  <c r="I423" i="22"/>
  <c r="I421" s="1"/>
  <c r="I420" s="1"/>
  <c r="F421"/>
  <c r="F420" s="1"/>
  <c r="I423" i="18"/>
  <c r="I421" s="1"/>
  <c r="F421"/>
  <c r="F420" s="1"/>
  <c r="I423" i="6"/>
  <c r="I421" s="1"/>
  <c r="I420" s="1"/>
  <c r="F421"/>
  <c r="F420" s="1"/>
  <c r="I423" i="2"/>
  <c r="I421" s="1"/>
  <c r="F421"/>
  <c r="F420" s="1"/>
  <c r="I423" i="14"/>
  <c r="I421" s="1"/>
  <c r="I420" s="1"/>
  <c r="F421"/>
  <c r="F420" s="1"/>
  <c r="F421" i="9"/>
  <c r="F420" s="1"/>
  <c r="D58" i="49"/>
  <c r="D57" s="1"/>
  <c r="D57" i="48"/>
  <c r="H65" i="49"/>
  <c r="H64" s="1"/>
  <c r="H64" i="48"/>
  <c r="H77" i="49"/>
  <c r="E91"/>
  <c r="E90" s="1"/>
  <c r="E90" i="48"/>
  <c r="D103" i="49"/>
  <c r="D102" s="1"/>
  <c r="D102" i="48"/>
  <c r="E128" i="49"/>
  <c r="E127" s="1"/>
  <c r="E127" i="48"/>
  <c r="H134" i="49"/>
  <c r="H133" s="1"/>
  <c r="H133" i="48"/>
  <c r="H149" i="49"/>
  <c r="H148" s="1"/>
  <c r="H148" i="48"/>
  <c r="E153" i="49"/>
  <c r="E152" s="1"/>
  <c r="E152" i="48"/>
  <c r="D178" i="49"/>
  <c r="D177" s="1"/>
  <c r="D177" i="48"/>
  <c r="E192" i="49"/>
  <c r="E191" s="1"/>
  <c r="E191" i="48"/>
  <c r="E205" i="49"/>
  <c r="E204" s="1"/>
  <c r="E204" i="48"/>
  <c r="E916" s="1"/>
  <c r="H207" i="49"/>
  <c r="H206" s="1"/>
  <c r="H206" i="48"/>
  <c r="D254" i="49"/>
  <c r="D253" s="1"/>
  <c r="D253" i="48"/>
  <c r="H270" i="49"/>
  <c r="H269" s="1"/>
  <c r="H269" i="48"/>
  <c r="D278" i="49"/>
  <c r="D277" s="1"/>
  <c r="D277" i="48"/>
  <c r="E319" i="49"/>
  <c r="E318" s="1"/>
  <c r="E318" i="48"/>
  <c r="E324" i="49"/>
  <c r="E323" s="1"/>
  <c r="E323" i="48"/>
  <c r="E329" i="49"/>
  <c r="E328" s="1"/>
  <c r="E328" i="48"/>
  <c r="E334" i="49"/>
  <c r="E333" s="1"/>
  <c r="E333" i="48"/>
  <c r="E917" s="1"/>
  <c r="D338" i="49"/>
  <c r="D337" s="1"/>
  <c r="D337" i="48"/>
  <c r="E344" i="49"/>
  <c r="E343" s="1"/>
  <c r="E343" i="48"/>
  <c r="H350" i="49"/>
  <c r="H349" s="1"/>
  <c r="D384"/>
  <c r="D383" s="1"/>
  <c r="D383" i="48"/>
  <c r="D405" i="49"/>
  <c r="D405" i="48"/>
  <c r="E421" i="49"/>
  <c r="D445"/>
  <c r="D445" i="48"/>
  <c r="I115" i="47"/>
  <c r="D114"/>
  <c r="I133"/>
  <c r="F140"/>
  <c r="I221"/>
  <c r="I220" s="1"/>
  <c r="F220"/>
  <c r="I234"/>
  <c r="I233" s="1"/>
  <c r="I925" s="1"/>
  <c r="F233"/>
  <c r="F925" s="1"/>
  <c r="I267"/>
  <c r="I261" s="1"/>
  <c r="F261"/>
  <c r="I343"/>
  <c r="I369"/>
  <c r="I367" s="1"/>
  <c r="F367"/>
  <c r="I423"/>
  <c r="I421" s="1"/>
  <c r="I420" s="1"/>
  <c r="F421"/>
  <c r="F420" s="1"/>
  <c r="I11" i="44"/>
  <c r="F10"/>
  <c r="F9" s="1"/>
  <c r="F8" s="1"/>
  <c r="F7" s="1"/>
  <c r="I11" i="40"/>
  <c r="F10"/>
  <c r="F9" s="1"/>
  <c r="F8" s="1"/>
  <c r="F7" s="1"/>
  <c r="I11" i="37"/>
  <c r="F10"/>
  <c r="F9" s="1"/>
  <c r="F8" s="1"/>
  <c r="F7" s="1"/>
  <c r="I11" i="32"/>
  <c r="F10"/>
  <c r="F9" s="1"/>
  <c r="F8" s="1"/>
  <c r="F7" s="1"/>
  <c r="I11" i="30"/>
  <c r="F10"/>
  <c r="F9" s="1"/>
  <c r="F8" s="1"/>
  <c r="F7" s="1"/>
  <c r="I11" i="26"/>
  <c r="F10"/>
  <c r="F9" s="1"/>
  <c r="F8" s="1"/>
  <c r="F7" s="1"/>
  <c r="I11" i="23"/>
  <c r="F10"/>
  <c r="F9" s="1"/>
  <c r="F8" s="1"/>
  <c r="F7" s="1"/>
  <c r="I11" i="19"/>
  <c r="F10"/>
  <c r="F9" s="1"/>
  <c r="F8" s="1"/>
  <c r="F7" s="1"/>
  <c r="I11" i="17"/>
  <c r="F10"/>
  <c r="F9" s="1"/>
  <c r="F8" s="1"/>
  <c r="F7" s="1"/>
  <c r="I11" i="7"/>
  <c r="F10"/>
  <c r="F9" s="1"/>
  <c r="F8" s="1"/>
  <c r="F7" s="1"/>
  <c r="I11" i="5"/>
  <c r="F10"/>
  <c r="F9" s="1"/>
  <c r="F8" s="1"/>
  <c r="F7" s="1"/>
  <c r="I11" i="3"/>
  <c r="F10"/>
  <c r="F9" s="1"/>
  <c r="F8" s="1"/>
  <c r="F7" s="1"/>
  <c r="I11" i="1"/>
  <c r="F10"/>
  <c r="F9" s="1"/>
  <c r="F8" s="1"/>
  <c r="F7" s="1"/>
  <c r="I11" i="15"/>
  <c r="F10"/>
  <c r="F9" s="1"/>
  <c r="F8" s="1"/>
  <c r="F7" s="1"/>
  <c r="I11" i="11"/>
  <c r="F10"/>
  <c r="F9" s="1"/>
  <c r="F8" s="1"/>
  <c r="F7" s="1"/>
  <c r="I352" i="37"/>
  <c r="I350" s="1"/>
  <c r="F350"/>
  <c r="I352" i="32"/>
  <c r="I350" s="1"/>
  <c r="F350"/>
  <c r="I352" i="11"/>
  <c r="I350" s="1"/>
  <c r="F350"/>
  <c r="I385" i="39"/>
  <c r="F383"/>
  <c r="I385" i="18"/>
  <c r="I383" s="1"/>
  <c r="F383"/>
  <c r="I385" i="6"/>
  <c r="I383" s="1"/>
  <c r="F383"/>
  <c r="I385" i="2"/>
  <c r="I383" s="1"/>
  <c r="F383"/>
  <c r="I385" i="14"/>
  <c r="I383" s="1"/>
  <c r="F383"/>
  <c r="I385" i="9"/>
  <c r="I383" s="1"/>
  <c r="F383"/>
  <c r="I423" i="42"/>
  <c r="I421" s="1"/>
  <c r="I420" s="1"/>
  <c r="F421"/>
  <c r="F420" s="1"/>
  <c r="I423" i="34"/>
  <c r="I421" s="1"/>
  <c r="I420" s="1"/>
  <c r="F421"/>
  <c r="F420" s="1"/>
  <c r="I423" i="21"/>
  <c r="I421" s="1"/>
  <c r="I420" s="1"/>
  <c r="F421"/>
  <c r="F420" s="1"/>
  <c r="I423" i="17"/>
  <c r="I421" s="1"/>
  <c r="I420" s="1"/>
  <c r="F421"/>
  <c r="F420" s="1"/>
  <c r="D91" i="49"/>
  <c r="D90" s="1"/>
  <c r="D90" i="48"/>
  <c r="D128" i="49"/>
  <c r="D127" s="1"/>
  <c r="D127" i="48"/>
  <c r="H141" i="49"/>
  <c r="H140" s="1"/>
  <c r="H140" i="48"/>
  <c r="E149" i="49"/>
  <c r="E148" s="1"/>
  <c r="E913" s="1"/>
  <c r="E148" i="48"/>
  <c r="E913" s="1"/>
  <c r="D192" i="49"/>
  <c r="D191" s="1"/>
  <c r="D191" i="48"/>
  <c r="D205" i="49"/>
  <c r="D204" s="1"/>
  <c r="D204" i="48"/>
  <c r="D916" s="1"/>
  <c r="D344" i="49"/>
  <c r="D343" s="1"/>
  <c r="D343" i="48"/>
  <c r="I65" i="47"/>
  <c r="I64" s="1"/>
  <c r="I920" s="1"/>
  <c r="F64"/>
  <c r="I171"/>
  <c r="F167"/>
  <c r="I309"/>
  <c r="I308" s="1"/>
  <c r="I305" s="1"/>
  <c r="F308"/>
  <c r="F305" s="1"/>
  <c r="I385"/>
  <c r="I383" s="1"/>
  <c r="F383"/>
  <c r="I11" i="46"/>
  <c r="F10"/>
  <c r="F9" s="1"/>
  <c r="F8" s="1"/>
  <c r="F7" s="1"/>
  <c r="I11" i="43"/>
  <c r="F10"/>
  <c r="F9" s="1"/>
  <c r="F8" s="1"/>
  <c r="F7" s="1"/>
  <c r="I11" i="41"/>
  <c r="F10"/>
  <c r="F9" s="1"/>
  <c r="F8" s="1"/>
  <c r="F7" s="1"/>
  <c r="I11" i="39"/>
  <c r="F10"/>
  <c r="F9" s="1"/>
  <c r="F8" s="1"/>
  <c r="F7" s="1"/>
  <c r="I11" i="36"/>
  <c r="F10"/>
  <c r="F9" s="1"/>
  <c r="F8" s="1"/>
  <c r="F7" s="1"/>
  <c r="I11" i="35"/>
  <c r="F10"/>
  <c r="F9" s="1"/>
  <c r="F8" s="1"/>
  <c r="F7" s="1"/>
  <c r="I11" i="33"/>
  <c r="F10"/>
  <c r="F9" s="1"/>
  <c r="F8" s="1"/>
  <c r="F7" s="1"/>
  <c r="I11" i="31"/>
  <c r="F10"/>
  <c r="F9" s="1"/>
  <c r="F8" s="1"/>
  <c r="F7" s="1"/>
  <c r="I11" i="29"/>
  <c r="F10"/>
  <c r="F9" s="1"/>
  <c r="F8" s="1"/>
  <c r="F7" s="1"/>
  <c r="I11" i="27"/>
  <c r="F10"/>
  <c r="F9" s="1"/>
  <c r="F8" s="1"/>
  <c r="F7" s="1"/>
  <c r="I11" i="24"/>
  <c r="F10"/>
  <c r="F9" s="1"/>
  <c r="F8" s="1"/>
  <c r="F7" s="1"/>
  <c r="I11" i="22"/>
  <c r="F10"/>
  <c r="F9" s="1"/>
  <c r="F8" s="1"/>
  <c r="F7" s="1"/>
  <c r="I11" i="20"/>
  <c r="F10"/>
  <c r="F9" s="1"/>
  <c r="F8" s="1"/>
  <c r="F7" s="1"/>
  <c r="I11" i="18"/>
  <c r="F10"/>
  <c r="F9" s="1"/>
  <c r="F8" s="1"/>
  <c r="F7" s="1"/>
  <c r="I11" i="8"/>
  <c r="F10"/>
  <c r="F9" s="1"/>
  <c r="F8" s="1"/>
  <c r="F7" s="1"/>
  <c r="I11" i="6"/>
  <c r="F10"/>
  <c r="F9" s="1"/>
  <c r="F8" s="1"/>
  <c r="F7" s="1"/>
  <c r="I11" i="4"/>
  <c r="F10"/>
  <c r="F9" s="1"/>
  <c r="F8" s="1"/>
  <c r="F7" s="1"/>
  <c r="I11" i="2"/>
  <c r="F10"/>
  <c r="F9" s="1"/>
  <c r="F8" s="1"/>
  <c r="F7" s="1"/>
  <c r="I11" i="16"/>
  <c r="F10"/>
  <c r="F9" s="1"/>
  <c r="F8" s="1"/>
  <c r="F7" s="1"/>
  <c r="I11" i="14"/>
  <c r="F10"/>
  <c r="F9" s="1"/>
  <c r="F8" s="1"/>
  <c r="F7" s="1"/>
  <c r="I11" i="12"/>
  <c r="F10"/>
  <c r="F9" s="1"/>
  <c r="F8" s="1"/>
  <c r="F7" s="1"/>
  <c r="I352" i="42"/>
  <c r="I350" s="1"/>
  <c r="F350"/>
  <c r="I352" i="38"/>
  <c r="I350" s="1"/>
  <c r="F350"/>
  <c r="I352" i="34"/>
  <c r="I350" s="1"/>
  <c r="F350"/>
  <c r="I352" i="30"/>
  <c r="I350" s="1"/>
  <c r="F350"/>
  <c r="I352" i="26"/>
  <c r="I350" s="1"/>
  <c r="F350"/>
  <c r="I352" i="21"/>
  <c r="I350" s="1"/>
  <c r="F350"/>
  <c r="I352" i="17"/>
  <c r="I350" s="1"/>
  <c r="F350"/>
  <c r="I352" i="5"/>
  <c r="I350" s="1"/>
  <c r="F350"/>
  <c r="I352" i="1"/>
  <c r="I350" s="1"/>
  <c r="F350"/>
  <c r="I352" i="13"/>
  <c r="I350" s="1"/>
  <c r="F350"/>
  <c r="I385" i="46"/>
  <c r="I383" s="1"/>
  <c r="F383"/>
  <c r="I385" i="41"/>
  <c r="I383" s="1"/>
  <c r="F383"/>
  <c r="I385" i="36"/>
  <c r="I383" s="1"/>
  <c r="F383"/>
  <c r="I385" i="33"/>
  <c r="I383" s="1"/>
  <c r="F383"/>
  <c r="I385" i="29"/>
  <c r="I383" s="1"/>
  <c r="F383"/>
  <c r="I385" i="24"/>
  <c r="I383" s="1"/>
  <c r="F383"/>
  <c r="I385" i="20"/>
  <c r="I383" s="1"/>
  <c r="F383"/>
  <c r="I385" i="8"/>
  <c r="I383" s="1"/>
  <c r="F383"/>
  <c r="I385" i="4"/>
  <c r="I383" s="1"/>
  <c r="F383"/>
  <c r="I385" i="16"/>
  <c r="I383" s="1"/>
  <c r="F383"/>
  <c r="I385" i="12"/>
  <c r="I383" s="1"/>
  <c r="F383"/>
  <c r="I423" i="44"/>
  <c r="I421" s="1"/>
  <c r="I420" s="1"/>
  <c r="F421"/>
  <c r="F420" s="1"/>
  <c r="I423" i="40"/>
  <c r="I421" s="1"/>
  <c r="I420" s="1"/>
  <c r="F421"/>
  <c r="F420" s="1"/>
  <c r="I423" i="37"/>
  <c r="I421" s="1"/>
  <c r="I420" s="1"/>
  <c r="F421"/>
  <c r="F420" s="1"/>
  <c r="I423" i="32"/>
  <c r="I421" s="1"/>
  <c r="I420" s="1"/>
  <c r="F421"/>
  <c r="F420" s="1"/>
  <c r="I423" i="28"/>
  <c r="I421" s="1"/>
  <c r="I420" s="1"/>
  <c r="F421"/>
  <c r="F420" s="1"/>
  <c r="I423" i="23"/>
  <c r="I421" s="1"/>
  <c r="I420" s="1"/>
  <c r="F421"/>
  <c r="F420" s="1"/>
  <c r="I423" i="19"/>
  <c r="I421" s="1"/>
  <c r="I420" s="1"/>
  <c r="F421"/>
  <c r="F420" s="1"/>
  <c r="I423" i="7"/>
  <c r="I421" s="1"/>
  <c r="I420" s="1"/>
  <c r="F421"/>
  <c r="F420" s="1"/>
  <c r="I423" i="3"/>
  <c r="I421" s="1"/>
  <c r="I420" s="1"/>
  <c r="F421"/>
  <c r="F420" s="1"/>
  <c r="I423" i="15"/>
  <c r="I421" s="1"/>
  <c r="I420" s="1"/>
  <c r="F421"/>
  <c r="F420" s="1"/>
  <c r="I423" i="11"/>
  <c r="I421" s="1"/>
  <c r="I420" s="1"/>
  <c r="F421"/>
  <c r="F420" s="1"/>
  <c r="E58" i="49"/>
  <c r="E57" s="1"/>
  <c r="E57" i="48"/>
  <c r="H91" i="49"/>
  <c r="H90" s="1"/>
  <c r="H90" i="48"/>
  <c r="E103" i="49"/>
  <c r="E102" s="1"/>
  <c r="E102" i="48"/>
  <c r="D116" i="49"/>
  <c r="D115" s="1"/>
  <c r="D115" i="48"/>
  <c r="E122" i="49"/>
  <c r="E121" s="1"/>
  <c r="E121" i="48"/>
  <c r="H128" i="49"/>
  <c r="H127" s="1"/>
  <c r="H127" i="48"/>
  <c r="D141" i="49"/>
  <c r="D140" s="1"/>
  <c r="D140" i="48"/>
  <c r="H153" i="49"/>
  <c r="H152" s="1"/>
  <c r="H152" i="48"/>
  <c r="D168" i="49"/>
  <c r="D167" s="1"/>
  <c r="D167" i="48"/>
  <c r="E178" i="49"/>
  <c r="E177" s="1"/>
  <c r="E177" i="48"/>
  <c r="H192" i="49"/>
  <c r="H191" s="1"/>
  <c r="H191" i="48"/>
  <c r="H205" i="49"/>
  <c r="H204" s="1"/>
  <c r="H204" i="48"/>
  <c r="H916" s="1"/>
  <c r="D221" i="49"/>
  <c r="D220" s="1"/>
  <c r="D220" i="48"/>
  <c r="D234" i="49"/>
  <c r="D233" s="1"/>
  <c r="D925" s="1"/>
  <c r="D233" i="48"/>
  <c r="D925" s="1"/>
  <c r="D244" i="49"/>
  <c r="D243" s="1"/>
  <c r="D243" i="48"/>
  <c r="E254" i="49"/>
  <c r="E253" s="1"/>
  <c r="E253" i="48"/>
  <c r="D262" i="49"/>
  <c r="D261" s="1"/>
  <c r="D261" i="48"/>
  <c r="E278" i="49"/>
  <c r="E277" s="1"/>
  <c r="E277" i="48"/>
  <c r="D286" i="49"/>
  <c r="D285" s="1"/>
  <c r="D285" i="48"/>
  <c r="D309" i="49"/>
  <c r="D308" s="1"/>
  <c r="D305" s="1"/>
  <c r="D308" i="48"/>
  <c r="D305" s="1"/>
  <c r="H319" i="49"/>
  <c r="H318" s="1"/>
  <c r="H318" i="48"/>
  <c r="H324" i="49"/>
  <c r="H323" s="1"/>
  <c r="H323" i="48"/>
  <c r="H329" i="49"/>
  <c r="H328" s="1"/>
  <c r="H328" i="48"/>
  <c r="H334" i="49"/>
  <c r="H333" s="1"/>
  <c r="H333" i="48"/>
  <c r="H917" s="1"/>
  <c r="E338" i="49"/>
  <c r="E337" s="1"/>
  <c r="E337" i="48"/>
  <c r="H344" i="49"/>
  <c r="H343" s="1"/>
  <c r="H343" i="48"/>
  <c r="D368" i="49"/>
  <c r="D367" s="1"/>
  <c r="D367" i="48"/>
  <c r="E384" i="49"/>
  <c r="E383" s="1"/>
  <c r="E383" i="48"/>
  <c r="E382" s="1"/>
  <c r="E405" i="49"/>
  <c r="H421"/>
  <c r="E445"/>
  <c r="I45" i="47"/>
  <c r="I44" s="1"/>
  <c r="F44"/>
  <c r="I58"/>
  <c r="I57" s="1"/>
  <c r="I915" s="1"/>
  <c r="F57"/>
  <c r="F915" s="1"/>
  <c r="I103"/>
  <c r="I102" s="1"/>
  <c r="F102"/>
  <c r="I167"/>
  <c r="I178"/>
  <c r="I177" s="1"/>
  <c r="F177"/>
  <c r="I243"/>
  <c r="I283"/>
  <c r="I277" s="1"/>
  <c r="F277"/>
  <c r="D317"/>
  <c r="I352"/>
  <c r="I350" s="1"/>
  <c r="I349" s="1"/>
  <c r="F350"/>
  <c r="F349" s="1"/>
  <c r="I11" i="42"/>
  <c r="F10"/>
  <c r="F9" s="1"/>
  <c r="F8" s="1"/>
  <c r="F7" s="1"/>
  <c r="I11" i="38"/>
  <c r="F10"/>
  <c r="F9" s="1"/>
  <c r="F8" s="1"/>
  <c r="F7" s="1"/>
  <c r="I11" i="34"/>
  <c r="F10"/>
  <c r="F9" s="1"/>
  <c r="F8" s="1"/>
  <c r="F7" s="1"/>
  <c r="I11" i="28"/>
  <c r="F10"/>
  <c r="F9" s="1"/>
  <c r="F8" s="1"/>
  <c r="F7" s="1"/>
  <c r="I11" i="21"/>
  <c r="F10"/>
  <c r="F9" s="1"/>
  <c r="F8" s="1"/>
  <c r="F7" s="1"/>
  <c r="I352" i="44"/>
  <c r="I350" s="1"/>
  <c r="F350"/>
  <c r="I352" i="40"/>
  <c r="I350" s="1"/>
  <c r="F350"/>
  <c r="I352" i="28"/>
  <c r="I350" s="1"/>
  <c r="F350"/>
  <c r="I352" i="23"/>
  <c r="I350" s="1"/>
  <c r="F350"/>
  <c r="I352" i="19"/>
  <c r="I350" s="1"/>
  <c r="F350"/>
  <c r="I352" i="7"/>
  <c r="I350" s="1"/>
  <c r="F350"/>
  <c r="I352" i="3"/>
  <c r="I350" s="1"/>
  <c r="F350"/>
  <c r="I352" i="15"/>
  <c r="I350" s="1"/>
  <c r="F350"/>
  <c r="I385" i="43"/>
  <c r="I383" s="1"/>
  <c r="F383"/>
  <c r="I385" i="35"/>
  <c r="I383" s="1"/>
  <c r="F383"/>
  <c r="I385" i="31"/>
  <c r="I383" s="1"/>
  <c r="F383"/>
  <c r="I385" i="27"/>
  <c r="I383" s="1"/>
  <c r="F383"/>
  <c r="I385" i="22"/>
  <c r="I383" s="1"/>
  <c r="F383"/>
  <c r="I423" i="38"/>
  <c r="I421" s="1"/>
  <c r="I420" s="1"/>
  <c r="F421"/>
  <c r="F420" s="1"/>
  <c r="I423" i="30"/>
  <c r="I421" s="1"/>
  <c r="I420" s="1"/>
  <c r="F421"/>
  <c r="F420" s="1"/>
  <c r="I423" i="26"/>
  <c r="I421" s="1"/>
  <c r="I420" s="1"/>
  <c r="F421"/>
  <c r="F420" s="1"/>
  <c r="I423" i="5"/>
  <c r="I421" s="1"/>
  <c r="I420" s="1"/>
  <c r="F421"/>
  <c r="F420" s="1"/>
  <c r="I423" i="1"/>
  <c r="I421" s="1"/>
  <c r="I420" s="1"/>
  <c r="F421"/>
  <c r="F420" s="1"/>
  <c r="I423" i="13"/>
  <c r="I421" s="1"/>
  <c r="I420" s="1"/>
  <c r="F421"/>
  <c r="F420" s="1"/>
  <c r="E65" i="49"/>
  <c r="E64" s="1"/>
  <c r="E64" i="48"/>
  <c r="D153" i="49"/>
  <c r="D152" s="1"/>
  <c r="D152" i="48"/>
  <c r="H168" i="49"/>
  <c r="H167" s="1"/>
  <c r="H167" i="48"/>
  <c r="E207" i="49"/>
  <c r="E206" s="1"/>
  <c r="E206" i="48"/>
  <c r="H221" i="49"/>
  <c r="H220" s="1"/>
  <c r="H220" i="48"/>
  <c r="H234" i="49"/>
  <c r="H233" s="1"/>
  <c r="H925" s="1"/>
  <c r="H233" i="48"/>
  <c r="H925" s="1"/>
  <c r="H244" i="49"/>
  <c r="H243" s="1"/>
  <c r="H243" i="48"/>
  <c r="E270" i="49"/>
  <c r="E269" s="1"/>
  <c r="E269" i="48"/>
  <c r="H286" i="49"/>
  <c r="H285" s="1"/>
  <c r="H285" i="48"/>
  <c r="D319" i="49"/>
  <c r="D318" s="1"/>
  <c r="D318" i="48"/>
  <c r="D912" s="1"/>
  <c r="D334" i="49"/>
  <c r="D333" s="1"/>
  <c r="D333" i="48"/>
  <c r="D917" s="1"/>
  <c r="D421" i="49"/>
  <c r="D421" i="48"/>
  <c r="D420" s="1"/>
  <c r="I78" i="47"/>
  <c r="I77" s="1"/>
  <c r="F77"/>
  <c r="I286"/>
  <c r="I285" s="1"/>
  <c r="F285"/>
  <c r="I283" i="44"/>
  <c r="F277"/>
  <c r="I283" i="42"/>
  <c r="F277"/>
  <c r="I283" i="40"/>
  <c r="F277"/>
  <c r="I283" i="38"/>
  <c r="F277"/>
  <c r="I283" i="37"/>
  <c r="F277"/>
  <c r="I283" i="34"/>
  <c r="F277"/>
  <c r="I283" i="32"/>
  <c r="F277"/>
  <c r="I283" i="30"/>
  <c r="F277"/>
  <c r="I283" i="28"/>
  <c r="F277"/>
  <c r="I283" i="26"/>
  <c r="F277"/>
  <c r="I283" i="23"/>
  <c r="F277"/>
  <c r="I283" i="21"/>
  <c r="F277"/>
  <c r="I283" i="19"/>
  <c r="F277"/>
  <c r="I283" i="17"/>
  <c r="F277"/>
  <c r="I283" i="7"/>
  <c r="F277"/>
  <c r="I283" i="5"/>
  <c r="F277"/>
  <c r="I283" i="3"/>
  <c r="F277"/>
  <c r="I283" i="1"/>
  <c r="F277"/>
  <c r="I283" i="15"/>
  <c r="F277"/>
  <c r="I283" i="13"/>
  <c r="F277"/>
  <c r="I283" i="11"/>
  <c r="F277"/>
  <c r="I275" i="46"/>
  <c r="F269"/>
  <c r="I275" i="43"/>
  <c r="F269"/>
  <c r="I275" i="41"/>
  <c r="F269"/>
  <c r="I275" i="39"/>
  <c r="F269"/>
  <c r="I275" i="36"/>
  <c r="F269"/>
  <c r="I275" i="35"/>
  <c r="F269"/>
  <c r="I275" i="33"/>
  <c r="F269"/>
  <c r="I275" i="31"/>
  <c r="F269"/>
  <c r="I275" i="29"/>
  <c r="F269"/>
  <c r="I275" i="27"/>
  <c r="F269"/>
  <c r="I275" i="24"/>
  <c r="F269"/>
  <c r="I275" i="22"/>
  <c r="F269"/>
  <c r="I275" i="20"/>
  <c r="F269"/>
  <c r="I275" i="18"/>
  <c r="F269"/>
  <c r="I275" i="8"/>
  <c r="F269"/>
  <c r="I275" i="6"/>
  <c r="F269"/>
  <c r="I275" i="4"/>
  <c r="F269"/>
  <c r="I275" i="2"/>
  <c r="F269"/>
  <c r="I275" i="16"/>
  <c r="F269"/>
  <c r="I275" i="14"/>
  <c r="F269"/>
  <c r="I275" i="12"/>
  <c r="F269"/>
  <c r="I275" i="9"/>
  <c r="F269"/>
  <c r="I267" i="44"/>
  <c r="F261"/>
  <c r="I267" i="42"/>
  <c r="F261"/>
  <c r="I267" i="40"/>
  <c r="F261"/>
  <c r="I267" i="38"/>
  <c r="F261"/>
  <c r="I267" i="37"/>
  <c r="F261"/>
  <c r="I267" i="34"/>
  <c r="F261"/>
  <c r="I267" i="32"/>
  <c r="F261"/>
  <c r="I267" i="30"/>
  <c r="F261"/>
  <c r="I267" i="28"/>
  <c r="F261"/>
  <c r="I267" i="26"/>
  <c r="F261"/>
  <c r="I267" i="23"/>
  <c r="F261"/>
  <c r="I267" i="21"/>
  <c r="F261"/>
  <c r="I267" i="19"/>
  <c r="F261"/>
  <c r="I267" i="17"/>
  <c r="F261"/>
  <c r="I267" i="7"/>
  <c r="F261"/>
  <c r="I267" i="5"/>
  <c r="F261"/>
  <c r="I267" i="3"/>
  <c r="F261"/>
  <c r="I267" i="1"/>
  <c r="F261"/>
  <c r="I267" i="15"/>
  <c r="F261"/>
  <c r="I267" i="13"/>
  <c r="F261"/>
  <c r="I267" i="11"/>
  <c r="F261"/>
  <c r="I259" i="46"/>
  <c r="F253"/>
  <c r="I259" i="43"/>
  <c r="F253"/>
  <c r="I259" i="41"/>
  <c r="F253"/>
  <c r="I259" i="39"/>
  <c r="F253"/>
  <c r="I259" i="36"/>
  <c r="F253"/>
  <c r="I259" i="35"/>
  <c r="F253"/>
  <c r="I259" i="33"/>
  <c r="F253"/>
  <c r="I259" i="31"/>
  <c r="F253"/>
  <c r="I259" i="29"/>
  <c r="F253"/>
  <c r="I259" i="27"/>
  <c r="F253"/>
  <c r="I259" i="24"/>
  <c r="F253"/>
  <c r="I259" i="22"/>
  <c r="F253"/>
  <c r="I259" i="20"/>
  <c r="F253"/>
  <c r="I259" i="18"/>
  <c r="F253"/>
  <c r="I259" i="8"/>
  <c r="F253"/>
  <c r="I259" i="6"/>
  <c r="F253"/>
  <c r="I259" i="4"/>
  <c r="F253"/>
  <c r="I259" i="2"/>
  <c r="F253"/>
  <c r="I259" i="16"/>
  <c r="F253"/>
  <c r="I259" i="14"/>
  <c r="F253"/>
  <c r="I259" i="12"/>
  <c r="F253"/>
  <c r="I259" i="9"/>
  <c r="F253"/>
  <c r="I352" i="43"/>
  <c r="I350" s="1"/>
  <c r="F350"/>
  <c r="I352" i="39"/>
  <c r="I350" s="1"/>
  <c r="F350"/>
  <c r="I352" i="35"/>
  <c r="I350" s="1"/>
  <c r="F350"/>
  <c r="I352" i="31"/>
  <c r="I350" s="1"/>
  <c r="F350"/>
  <c r="I352" i="27"/>
  <c r="I350" s="1"/>
  <c r="F350"/>
  <c r="I352" i="22"/>
  <c r="I350" s="1"/>
  <c r="F350"/>
  <c r="I352" i="18"/>
  <c r="I350" s="1"/>
  <c r="F350"/>
  <c r="I352" i="6"/>
  <c r="I350" s="1"/>
  <c r="F350"/>
  <c r="I352" i="2"/>
  <c r="I350" s="1"/>
  <c r="F350"/>
  <c r="I352" i="14"/>
  <c r="I350" s="1"/>
  <c r="F350"/>
  <c r="F350" i="9"/>
  <c r="I385" i="42"/>
  <c r="I383" s="1"/>
  <c r="F383"/>
  <c r="I383" i="39"/>
  <c r="I385" i="38"/>
  <c r="I383" s="1"/>
  <c r="F383"/>
  <c r="I385" i="34"/>
  <c r="I383" s="1"/>
  <c r="I382" s="1"/>
  <c r="F383"/>
  <c r="F382" s="1"/>
  <c r="I385" i="30"/>
  <c r="I383" s="1"/>
  <c r="F383"/>
  <c r="I385" i="26"/>
  <c r="I383" s="1"/>
  <c r="F383"/>
  <c r="I385" i="21"/>
  <c r="I383" s="1"/>
  <c r="F383"/>
  <c r="I385" i="17"/>
  <c r="I383" s="1"/>
  <c r="F383"/>
  <c r="I385" i="5"/>
  <c r="I383" s="1"/>
  <c r="F383"/>
  <c r="I385" i="1"/>
  <c r="I383" s="1"/>
  <c r="F383"/>
  <c r="I385" i="13"/>
  <c r="I383" s="1"/>
  <c r="F383"/>
  <c r="I423" i="46"/>
  <c r="I421" s="1"/>
  <c r="F421"/>
  <c r="F420" s="1"/>
  <c r="I423" i="41"/>
  <c r="I421" s="1"/>
  <c r="F421"/>
  <c r="F420" s="1"/>
  <c r="I423" i="36"/>
  <c r="I421" s="1"/>
  <c r="F421"/>
  <c r="F420" s="1"/>
  <c r="I423" i="33"/>
  <c r="I421" s="1"/>
  <c r="F421"/>
  <c r="F420" s="1"/>
  <c r="I423" i="29"/>
  <c r="I421" s="1"/>
  <c r="F421"/>
  <c r="F420" s="1"/>
  <c r="I423" i="24"/>
  <c r="I421" s="1"/>
  <c r="F421"/>
  <c r="F420" s="1"/>
  <c r="I423" i="20"/>
  <c r="I421" s="1"/>
  <c r="F421"/>
  <c r="F420" s="1"/>
  <c r="I423" i="8"/>
  <c r="I421" s="1"/>
  <c r="F421"/>
  <c r="F420" s="1"/>
  <c r="I423" i="4"/>
  <c r="I421" s="1"/>
  <c r="F421"/>
  <c r="F420" s="1"/>
  <c r="I423" i="16"/>
  <c r="I421" s="1"/>
  <c r="F421"/>
  <c r="F420" s="1"/>
  <c r="I423" i="12"/>
  <c r="I421" s="1"/>
  <c r="F421"/>
  <c r="F420" s="1"/>
  <c r="H58" i="49"/>
  <c r="H57" s="1"/>
  <c r="H57" i="48"/>
  <c r="D65" i="49"/>
  <c r="D64" s="1"/>
  <c r="D64" i="48"/>
  <c r="D920" s="1"/>
  <c r="D78" i="49"/>
  <c r="D77" s="1"/>
  <c r="D77" i="48"/>
  <c r="H103" i="49"/>
  <c r="H102" i="48"/>
  <c r="H924" s="1"/>
  <c r="E116" i="49"/>
  <c r="E115" s="1"/>
  <c r="E115" i="48"/>
  <c r="H122" i="49"/>
  <c r="H121" s="1"/>
  <c r="H121" i="48"/>
  <c r="D134" i="49"/>
  <c r="D133" s="1"/>
  <c r="D133" i="48"/>
  <c r="E141" i="49"/>
  <c r="E140" s="1"/>
  <c r="E140" i="48"/>
  <c r="D149" i="49"/>
  <c r="D148" s="1"/>
  <c r="D148" i="48"/>
  <c r="E168" i="49"/>
  <c r="E167" s="1"/>
  <c r="E167" i="48"/>
  <c r="H178" i="49"/>
  <c r="H177" s="1"/>
  <c r="H177" i="48"/>
  <c r="D207" i="49"/>
  <c r="D206" s="1"/>
  <c r="D206" i="48"/>
  <c r="E221" i="49"/>
  <c r="E220" s="1"/>
  <c r="E220" i="48"/>
  <c r="E234" i="49"/>
  <c r="E233" s="1"/>
  <c r="E925" s="1"/>
  <c r="E233" i="48"/>
  <c r="E925" s="1"/>
  <c r="E244" i="49"/>
  <c r="E243" s="1"/>
  <c r="E243" i="48"/>
  <c r="H254" i="49"/>
  <c r="H253" s="1"/>
  <c r="H253" i="48"/>
  <c r="E262" i="49"/>
  <c r="E261" s="1"/>
  <c r="E261" i="48"/>
  <c r="D270" i="49"/>
  <c r="D269" s="1"/>
  <c r="D269" i="48"/>
  <c r="H278" i="49"/>
  <c r="H277" s="1"/>
  <c r="H277" i="48"/>
  <c r="E286" i="49"/>
  <c r="E285" s="1"/>
  <c r="E285" i="48"/>
  <c r="E309" i="49"/>
  <c r="E308" s="1"/>
  <c r="E305" s="1"/>
  <c r="E308" i="48"/>
  <c r="E305" s="1"/>
  <c r="H338" i="49"/>
  <c r="H337" s="1"/>
  <c r="H337" i="48"/>
  <c r="D351" i="49"/>
  <c r="D350" s="1"/>
  <c r="D349" s="1"/>
  <c r="D350" i="48"/>
  <c r="D349" s="1"/>
  <c r="E367" i="49"/>
  <c r="H384"/>
  <c r="H383" s="1"/>
  <c r="H383" i="48"/>
  <c r="H382" s="1"/>
  <c r="H405" i="49"/>
  <c r="H445"/>
  <c r="I91" i="47"/>
  <c r="I90" s="1"/>
  <c r="F90"/>
  <c r="F922" s="1"/>
  <c r="I121"/>
  <c r="I153"/>
  <c r="I152" s="1"/>
  <c r="F152"/>
  <c r="I192"/>
  <c r="I191" s="1"/>
  <c r="F191"/>
  <c r="I259"/>
  <c r="I253" s="1"/>
  <c r="F253"/>
  <c r="I275"/>
  <c r="I269" s="1"/>
  <c r="F269"/>
  <c r="I318"/>
  <c r="I407"/>
  <c r="I405" s="1"/>
  <c r="F405"/>
  <c r="I447" i="9"/>
  <c r="I451"/>
  <c r="I455"/>
  <c r="I486"/>
  <c r="I491"/>
  <c r="I353"/>
  <c r="I357"/>
  <c r="I357" i="49" s="1"/>
  <c r="F357"/>
  <c r="M357" s="1"/>
  <c r="I366" i="9"/>
  <c r="I366" i="49" s="1"/>
  <c r="F366"/>
  <c r="M366" s="1"/>
  <c r="I425" i="9"/>
  <c r="I429"/>
  <c r="I460"/>
  <c r="I464"/>
  <c r="I468"/>
  <c r="I506"/>
  <c r="I448"/>
  <c r="I452"/>
  <c r="I456"/>
  <c r="I483"/>
  <c r="I487"/>
  <c r="I492"/>
  <c r="I354"/>
  <c r="I362"/>
  <c r="I362" i="49" s="1"/>
  <c r="F362"/>
  <c r="M362" s="1"/>
  <c r="I422" i="9"/>
  <c r="I426"/>
  <c r="I430"/>
  <c r="I461"/>
  <c r="I465"/>
  <c r="I469"/>
  <c r="I377"/>
  <c r="I377" i="49" s="1"/>
  <c r="F377"/>
  <c r="M377" s="1"/>
  <c r="I449" i="9"/>
  <c r="I453"/>
  <c r="I484"/>
  <c r="I488"/>
  <c r="I493"/>
  <c r="I351"/>
  <c r="I355"/>
  <c r="I364"/>
  <c r="I364" i="49" s="1"/>
  <c r="F364"/>
  <c r="M364" s="1"/>
  <c r="I423" i="9"/>
  <c r="I427"/>
  <c r="I431"/>
  <c r="I462"/>
  <c r="I466"/>
  <c r="I87"/>
  <c r="I87" i="48" s="1"/>
  <c r="F87"/>
  <c r="I446" i="9"/>
  <c r="I450"/>
  <c r="I454"/>
  <c r="I485"/>
  <c r="I489"/>
  <c r="I352"/>
  <c r="I356"/>
  <c r="I365"/>
  <c r="I365" i="49" s="1"/>
  <c r="F365"/>
  <c r="M365" s="1"/>
  <c r="I424" i="9"/>
  <c r="I428"/>
  <c r="I432"/>
  <c r="I459"/>
  <c r="I463"/>
  <c r="I467"/>
  <c r="I539" i="47"/>
  <c r="I496"/>
  <c r="I482" i="39"/>
  <c r="I11" i="13"/>
  <c r="I16" i="48"/>
  <c r="F119" i="49"/>
  <c r="F180"/>
  <c r="F129"/>
  <c r="F134"/>
  <c r="F138"/>
  <c r="F144"/>
  <c r="F154"/>
  <c r="F158"/>
  <c r="F162"/>
  <c r="F166"/>
  <c r="F171"/>
  <c r="F175"/>
  <c r="I854" i="34"/>
  <c r="H262" i="49"/>
  <c r="H261" s="1"/>
  <c r="I262" i="48"/>
  <c r="H113" i="49"/>
  <c r="I113" i="48"/>
  <c r="I278" i="47"/>
  <c r="F262" i="49"/>
  <c r="I273" i="48"/>
  <c r="F276" i="49"/>
  <c r="F281"/>
  <c r="F290"/>
  <c r="F320"/>
  <c r="F330"/>
  <c r="F335"/>
  <c r="F340"/>
  <c r="F345"/>
  <c r="F355"/>
  <c r="F369"/>
  <c r="I134" i="47"/>
  <c r="I141"/>
  <c r="I140" s="1"/>
  <c r="I22"/>
  <c r="H9"/>
  <c r="H8" s="1"/>
  <c r="H7" s="1"/>
  <c r="F325" i="49"/>
  <c r="F74" i="48"/>
  <c r="I74" s="1"/>
  <c r="E30" i="49"/>
  <c r="F257"/>
  <c r="F21"/>
  <c r="I21" s="1"/>
  <c r="F27"/>
  <c r="I27" s="1"/>
  <c r="F47"/>
  <c r="F55"/>
  <c r="F60"/>
  <c r="F65"/>
  <c r="F73"/>
  <c r="F78"/>
  <c r="F82"/>
  <c r="F86"/>
  <c r="F92"/>
  <c r="F96"/>
  <c r="F100"/>
  <c r="F109"/>
  <c r="F113"/>
  <c r="M113" s="1"/>
  <c r="F117"/>
  <c r="F122"/>
  <c r="F156"/>
  <c r="F160"/>
  <c r="F182"/>
  <c r="F186"/>
  <c r="F195"/>
  <c r="F199"/>
  <c r="F203"/>
  <c r="F213"/>
  <c r="F217"/>
  <c r="F226"/>
  <c r="F245"/>
  <c r="F258"/>
  <c r="F267"/>
  <c r="H853"/>
  <c r="F112"/>
  <c r="F130"/>
  <c r="F124"/>
  <c r="F373"/>
  <c r="F386"/>
  <c r="F390"/>
  <c r="F394"/>
  <c r="F235"/>
  <c r="F56"/>
  <c r="F391"/>
  <c r="D853"/>
  <c r="F12"/>
  <c r="I12" s="1"/>
  <c r="F16"/>
  <c r="I16" s="1"/>
  <c r="F32"/>
  <c r="I32" s="1"/>
  <c r="F120"/>
  <c r="F125"/>
  <c r="F135"/>
  <c r="F155"/>
  <c r="F159"/>
  <c r="F172"/>
  <c r="F176"/>
  <c r="F225"/>
  <c r="F266"/>
  <c r="F282"/>
  <c r="F287"/>
  <c r="F291"/>
  <c r="F309"/>
  <c r="F321"/>
  <c r="F326"/>
  <c r="F331"/>
  <c r="F336"/>
  <c r="F352"/>
  <c r="F356"/>
  <c r="F387"/>
  <c r="F163"/>
  <c r="F28"/>
  <c r="I28" s="1"/>
  <c r="F34"/>
  <c r="I34" s="1"/>
  <c r="F48"/>
  <c r="F52"/>
  <c r="F61"/>
  <c r="F66"/>
  <c r="F70"/>
  <c r="F79"/>
  <c r="F83"/>
  <c r="F87"/>
  <c r="F93"/>
  <c r="F97"/>
  <c r="F101"/>
  <c r="F103"/>
  <c r="F106"/>
  <c r="F147"/>
  <c r="F183"/>
  <c r="F187"/>
  <c r="F192"/>
  <c r="F196"/>
  <c r="F210"/>
  <c r="F214"/>
  <c r="F218"/>
  <c r="F223"/>
  <c r="F227"/>
  <c r="F228"/>
  <c r="F231"/>
  <c r="F236"/>
  <c r="F240"/>
  <c r="F246"/>
  <c r="F255"/>
  <c r="F264"/>
  <c r="F268"/>
  <c r="F273"/>
  <c r="F275"/>
  <c r="F280"/>
  <c r="F284"/>
  <c r="F289"/>
  <c r="F348"/>
  <c r="F354"/>
  <c r="F372"/>
  <c r="F389"/>
  <c r="F393"/>
  <c r="F142"/>
  <c r="D22"/>
  <c r="F20"/>
  <c r="F268" i="48"/>
  <c r="I268" s="1"/>
  <c r="I576" i="40"/>
  <c r="I577" i="9"/>
  <c r="I838" i="44"/>
  <c r="I838" i="34"/>
  <c r="I838" i="33"/>
  <c r="I829" i="9"/>
  <c r="I833"/>
  <c r="I840"/>
  <c r="I851" i="33"/>
  <c r="I866" i="36"/>
  <c r="I776" i="9"/>
  <c r="I839" i="43"/>
  <c r="I838" i="32"/>
  <c r="I839" i="29"/>
  <c r="I701" i="9"/>
  <c r="I854" i="46"/>
  <c r="I854" i="38"/>
  <c r="I854" i="21"/>
  <c r="I864" i="31"/>
  <c r="I864" i="6"/>
  <c r="I874" i="11"/>
  <c r="I866" i="9"/>
  <c r="I879"/>
  <c r="I838" i="35"/>
  <c r="I817" i="12"/>
  <c r="I818" i="11"/>
  <c r="I855" i="9"/>
  <c r="I873" i="29"/>
  <c r="I874" i="28"/>
  <c r="I863" i="24"/>
  <c r="I874" i="19"/>
  <c r="I864" i="9"/>
  <c r="I868"/>
  <c r="I874"/>
  <c r="I581"/>
  <c r="I839" i="30"/>
  <c r="I844" i="9"/>
  <c r="I573"/>
  <c r="I854" i="13"/>
  <c r="F275" i="48"/>
  <c r="I275" s="1"/>
  <c r="I666" i="9"/>
  <c r="I858" i="28"/>
  <c r="I855" i="11"/>
  <c r="I863" i="16"/>
  <c r="I870" i="9"/>
  <c r="F210" i="48"/>
  <c r="I210" s="1"/>
  <c r="F291"/>
  <c r="I291" s="1"/>
  <c r="I839" i="31"/>
  <c r="I838" i="28"/>
  <c r="I855" i="37"/>
  <c r="I855" i="19"/>
  <c r="I878" i="30"/>
  <c r="I863" i="29"/>
  <c r="I873" i="5"/>
  <c r="E22" i="49"/>
  <c r="F286"/>
  <c r="F172" i="48"/>
  <c r="I172" s="1"/>
  <c r="F265"/>
  <c r="I265" s="1"/>
  <c r="F271"/>
  <c r="I271" s="1"/>
  <c r="F276"/>
  <c r="I276" s="1"/>
  <c r="F482" i="8"/>
  <c r="I578" i="9"/>
  <c r="I830"/>
  <c r="I834"/>
  <c r="I841"/>
  <c r="I845"/>
  <c r="I667"/>
  <c r="I858"/>
  <c r="F857" i="48"/>
  <c r="I877" i="9"/>
  <c r="D323" i="49"/>
  <c r="F368"/>
  <c r="F257" i="48"/>
  <c r="I257" s="1"/>
  <c r="F283"/>
  <c r="I283" s="1"/>
  <c r="F482" i="26"/>
  <c r="I575" i="9"/>
  <c r="I579"/>
  <c r="I583"/>
  <c r="I831"/>
  <c r="I835"/>
  <c r="I842"/>
  <c r="I847"/>
  <c r="I859"/>
  <c r="I854" i="42"/>
  <c r="I855" i="40"/>
  <c r="I854" i="26"/>
  <c r="I855" i="23"/>
  <c r="I855" i="17"/>
  <c r="I854" i="1"/>
  <c r="I855" i="15"/>
  <c r="I856" i="9"/>
  <c r="I873" i="44"/>
  <c r="I863" i="43"/>
  <c r="I863" i="41"/>
  <c r="I863" i="33"/>
  <c r="I873" i="26"/>
  <c r="I863" i="20"/>
  <c r="I874" i="7"/>
  <c r="I864" i="4"/>
  <c r="I864" i="2"/>
  <c r="I873" i="1"/>
  <c r="I863" i="12"/>
  <c r="I875" i="9"/>
  <c r="F837" i="48"/>
  <c r="D9" i="47"/>
  <c r="D8" s="1"/>
  <c r="D7" s="1"/>
  <c r="F136" i="49"/>
  <c r="F351"/>
  <c r="I582" i="9"/>
  <c r="I678"/>
  <c r="I690"/>
  <c r="I816"/>
  <c r="I852"/>
  <c r="F319" i="49"/>
  <c r="F329"/>
  <c r="D328"/>
  <c r="F385"/>
  <c r="F12" i="48"/>
  <c r="I12" s="1"/>
  <c r="F54"/>
  <c r="I54" s="1"/>
  <c r="F112"/>
  <c r="I112" s="1"/>
  <c r="F156"/>
  <c r="I156" s="1"/>
  <c r="F166"/>
  <c r="I166" s="1"/>
  <c r="F284"/>
  <c r="I284" s="1"/>
  <c r="F267"/>
  <c r="I267" s="1"/>
  <c r="F482" i="41"/>
  <c r="I576" i="9"/>
  <c r="I580"/>
  <c r="I828"/>
  <c r="I832"/>
  <c r="I839"/>
  <c r="I843"/>
  <c r="I605"/>
  <c r="I705"/>
  <c r="I799"/>
  <c r="I850"/>
  <c r="F849" i="48"/>
  <c r="I860" i="9"/>
  <c r="I855" i="44"/>
  <c r="I855" i="28"/>
  <c r="I855" i="3"/>
  <c r="I854" i="9"/>
  <c r="I874" i="32"/>
  <c r="I864" i="27"/>
  <c r="I864" i="22"/>
  <c r="I874" i="3"/>
  <c r="I864" i="14"/>
  <c r="I863" i="9"/>
  <c r="I865"/>
  <c r="I867"/>
  <c r="I869"/>
  <c r="I871"/>
  <c r="I873"/>
  <c r="I878"/>
  <c r="I882"/>
  <c r="I775"/>
  <c r="F67" i="49"/>
  <c r="F76"/>
  <c r="F259" i="48"/>
  <c r="I259" s="1"/>
  <c r="F260"/>
  <c r="I260" s="1"/>
  <c r="F14" i="49"/>
  <c r="I14" s="1"/>
  <c r="F15"/>
  <c r="I15" s="1"/>
  <c r="F108"/>
  <c r="F118"/>
  <c r="F123"/>
  <c r="F132"/>
  <c r="F137"/>
  <c r="F143"/>
  <c r="F153"/>
  <c r="F157"/>
  <c r="F161"/>
  <c r="F165"/>
  <c r="F170"/>
  <c r="F174"/>
  <c r="F179"/>
  <c r="F370"/>
  <c r="F209"/>
  <c r="F288"/>
  <c r="F322"/>
  <c r="F339"/>
  <c r="I10" i="47"/>
  <c r="F10"/>
  <c r="F30"/>
  <c r="I582"/>
  <c r="I588"/>
  <c r="F62" i="49"/>
  <c r="F219"/>
  <c r="F244"/>
  <c r="F260"/>
  <c r="E9" i="47"/>
  <c r="E8" s="1"/>
  <c r="E7" s="1"/>
  <c r="I641"/>
  <c r="F72" i="49"/>
  <c r="F198"/>
  <c r="F13"/>
  <c r="I13" s="1"/>
  <c r="H10"/>
  <c r="F17"/>
  <c r="I17" s="1"/>
  <c r="H33"/>
  <c r="I632" i="47"/>
  <c r="F173" i="49"/>
  <c r="F193"/>
  <c r="F25"/>
  <c r="I25" s="1"/>
  <c r="F29"/>
  <c r="I29" s="1"/>
  <c r="F31"/>
  <c r="I31" s="1"/>
  <c r="I30" s="1"/>
  <c r="D30"/>
  <c r="F46"/>
  <c r="F49"/>
  <c r="F50"/>
  <c r="F51"/>
  <c r="F54"/>
  <c r="F59"/>
  <c r="F63"/>
  <c r="F68"/>
  <c r="F69"/>
  <c r="F74"/>
  <c r="F80"/>
  <c r="F81"/>
  <c r="F84"/>
  <c r="F85"/>
  <c r="F95"/>
  <c r="F99"/>
  <c r="F104"/>
  <c r="F105"/>
  <c r="F110"/>
  <c r="F185"/>
  <c r="F189"/>
  <c r="F190"/>
  <c r="F194"/>
  <c r="F200"/>
  <c r="F202"/>
  <c r="F208"/>
  <c r="F211"/>
  <c r="F212"/>
  <c r="F216"/>
  <c r="F221"/>
  <c r="F222"/>
  <c r="F229"/>
  <c r="F230"/>
  <c r="F238"/>
  <c r="F239"/>
  <c r="F247"/>
  <c r="F248"/>
  <c r="F263"/>
  <c r="F270"/>
  <c r="F271"/>
  <c r="F272"/>
  <c r="I26" i="47"/>
  <c r="I594"/>
  <c r="I718"/>
  <c r="F98" i="49"/>
  <c r="F237"/>
  <c r="F279"/>
  <c r="F332"/>
  <c r="F23"/>
  <c r="I23" s="1"/>
  <c r="H22"/>
  <c r="E26"/>
  <c r="H26"/>
  <c r="F141"/>
  <c r="F145"/>
  <c r="F150"/>
  <c r="F259"/>
  <c r="F278"/>
  <c r="F341"/>
  <c r="F346"/>
  <c r="I33" i="47"/>
  <c r="I726"/>
  <c r="D33" i="49"/>
  <c r="F24"/>
  <c r="I24" s="1"/>
  <c r="H30"/>
  <c r="E33"/>
  <c r="F35"/>
  <c r="I35" s="1"/>
  <c r="F53"/>
  <c r="F58"/>
  <c r="F71"/>
  <c r="F75"/>
  <c r="F88"/>
  <c r="F94"/>
  <c r="F107"/>
  <c r="F111"/>
  <c r="F126"/>
  <c r="F131"/>
  <c r="F146"/>
  <c r="F151"/>
  <c r="F164"/>
  <c r="F169"/>
  <c r="F184"/>
  <c r="F188"/>
  <c r="F197"/>
  <c r="F201"/>
  <c r="F207"/>
  <c r="F215"/>
  <c r="F224"/>
  <c r="F232"/>
  <c r="F241"/>
  <c r="F256"/>
  <c r="F265"/>
  <c r="F274"/>
  <c r="F283"/>
  <c r="F292"/>
  <c r="F310"/>
  <c r="F327"/>
  <c r="F338"/>
  <c r="F342"/>
  <c r="F347"/>
  <c r="F353"/>
  <c r="F371"/>
  <c r="F388"/>
  <c r="F392"/>
  <c r="I18" i="47"/>
  <c r="I681"/>
  <c r="I767"/>
  <c r="I858"/>
  <c r="F482"/>
  <c r="I670"/>
  <c r="I756"/>
  <c r="D10" i="49"/>
  <c r="D121"/>
  <c r="F168"/>
  <c r="F181"/>
  <c r="E10"/>
  <c r="F11"/>
  <c r="I11" s="1"/>
  <c r="I30" i="47"/>
  <c r="F22"/>
  <c r="F18"/>
  <c r="F26"/>
  <c r="F33"/>
  <c r="I482"/>
  <c r="I565"/>
  <c r="I608"/>
  <c r="I619"/>
  <c r="I705"/>
  <c r="I829"/>
  <c r="I874"/>
  <c r="I886"/>
  <c r="E853" i="49"/>
  <c r="I874" i="41"/>
  <c r="I864" i="40"/>
  <c r="I874" i="36"/>
  <c r="I864" i="37"/>
  <c r="I874" i="33"/>
  <c r="I864" i="32"/>
  <c r="I864" i="28"/>
  <c r="I874" i="24"/>
  <c r="I864" i="23"/>
  <c r="I874" i="20"/>
  <c r="I864" i="19"/>
  <c r="I874" i="8"/>
  <c r="I864" i="7"/>
  <c r="I874" i="4"/>
  <c r="I864" i="3"/>
  <c r="I874" i="16"/>
  <c r="I864" i="15"/>
  <c r="I874" i="12"/>
  <c r="I864" i="11"/>
  <c r="I850" i="41"/>
  <c r="I850" i="37"/>
  <c r="I858" i="21"/>
  <c r="I858" i="20"/>
  <c r="I850" i="14"/>
  <c r="I855" i="41"/>
  <c r="I855" i="36"/>
  <c r="I855" i="33"/>
  <c r="I855" i="29"/>
  <c r="I855" i="24"/>
  <c r="I855" i="20"/>
  <c r="I855" i="8"/>
  <c r="I855" i="4"/>
  <c r="I855" i="16"/>
  <c r="I855" i="12"/>
  <c r="I850" i="16"/>
  <c r="I858" i="35"/>
  <c r="I858" i="26"/>
  <c r="I858" i="42"/>
  <c r="I858" i="41"/>
  <c r="I860" i="38"/>
  <c r="I851" i="36"/>
  <c r="I850" i="32"/>
  <c r="I858" i="29"/>
  <c r="I850" i="23"/>
  <c r="I859"/>
  <c r="I851" i="21"/>
  <c r="I850" i="19"/>
  <c r="I851" i="6"/>
  <c r="I858" i="5"/>
  <c r="I859" i="2"/>
  <c r="I859" i="15"/>
  <c r="I851" i="13"/>
  <c r="I850" i="11"/>
  <c r="I850" i="40"/>
  <c r="I859" i="37"/>
  <c r="F482" i="6"/>
  <c r="I576" i="23"/>
  <c r="I859" i="44"/>
  <c r="I851" i="34"/>
  <c r="I858"/>
  <c r="I858" i="33"/>
  <c r="I859" i="32"/>
  <c r="I859" i="30"/>
  <c r="I850" i="29"/>
  <c r="I850" i="28"/>
  <c r="I858" i="24"/>
  <c r="I859" i="22"/>
  <c r="I850" i="20"/>
  <c r="I859" i="19"/>
  <c r="I851" i="17"/>
  <c r="I858"/>
  <c r="I851" i="2"/>
  <c r="I859" i="16"/>
  <c r="I851" i="15"/>
  <c r="I859" i="14"/>
  <c r="I850" i="12"/>
  <c r="I859" i="11"/>
  <c r="I851" i="9"/>
  <c r="I828" i="38"/>
  <c r="I828" i="31"/>
  <c r="I828" i="27"/>
  <c r="F482" i="4"/>
  <c r="I828" i="22"/>
  <c r="I828" i="14"/>
  <c r="F482" i="31"/>
  <c r="F482" i="30"/>
  <c r="F482" i="29"/>
  <c r="F482" i="27"/>
  <c r="F482" i="43"/>
  <c r="F482" i="42"/>
  <c r="F482" i="40"/>
  <c r="F482" i="36"/>
  <c r="F482" i="22"/>
  <c r="F482" i="20"/>
  <c r="F482" i="16"/>
  <c r="F482" i="9"/>
  <c r="F457" s="1"/>
  <c r="F482" i="46"/>
  <c r="F482" i="44"/>
  <c r="F482" i="24"/>
  <c r="F482" i="23"/>
  <c r="I482"/>
  <c r="I482" i="8"/>
  <c r="F482" i="2"/>
  <c r="F482" i="14"/>
  <c r="F482" i="12"/>
  <c r="I575" i="30"/>
  <c r="I838" i="26"/>
  <c r="I828" i="42"/>
  <c r="I828" i="41"/>
  <c r="I828" i="34"/>
  <c r="I828" i="24"/>
  <c r="I828" i="20"/>
  <c r="I839" i="24"/>
  <c r="I829" i="23"/>
  <c r="I839" i="20"/>
  <c r="I829" i="19"/>
  <c r="I839" i="8"/>
  <c r="I839" i="4"/>
  <c r="I829" i="3"/>
  <c r="I839" i="16"/>
  <c r="I829" i="15"/>
  <c r="I839" i="12"/>
  <c r="I576" i="46"/>
  <c r="I576" i="41"/>
  <c r="I576" i="36"/>
  <c r="I576" i="33"/>
  <c r="I482" i="46"/>
  <c r="I482" i="30"/>
  <c r="I482" i="28"/>
  <c r="I482" i="17"/>
  <c r="I482" i="35"/>
  <c r="I482" i="21"/>
  <c r="I482" i="42"/>
  <c r="I482" i="36"/>
  <c r="I482" i="31"/>
  <c r="I482" i="29"/>
  <c r="F482" i="28"/>
  <c r="I482" i="26"/>
  <c r="I482" i="24"/>
  <c r="I482" i="22"/>
  <c r="F482" i="21"/>
  <c r="I482" i="6"/>
  <c r="I482" i="4"/>
  <c r="I482" i="14"/>
  <c r="F482" i="39"/>
  <c r="F482" i="33"/>
  <c r="I482" i="7"/>
  <c r="I482" i="15"/>
  <c r="F482" i="35"/>
  <c r="I482" i="27"/>
  <c r="I482" i="20"/>
  <c r="I482" i="34"/>
  <c r="I482" i="12"/>
  <c r="I482" i="41"/>
  <c r="I482" i="40"/>
  <c r="I482" i="33"/>
  <c r="I482" i="32"/>
  <c r="I482" i="38"/>
  <c r="I482" i="44"/>
  <c r="I482" i="43"/>
  <c r="I482" i="37"/>
  <c r="I482" i="19"/>
  <c r="F482"/>
  <c r="I482" i="5"/>
  <c r="I482" i="2"/>
  <c r="I482" i="13"/>
  <c r="F482" i="38"/>
  <c r="F482" i="37"/>
  <c r="F482" i="34"/>
  <c r="F482" i="32"/>
  <c r="F482" i="18"/>
  <c r="I482" i="3"/>
  <c r="I482" i="16"/>
  <c r="I482" i="11"/>
  <c r="I482" i="18"/>
  <c r="I482" i="1"/>
  <c r="F482" i="17"/>
  <c r="F482" i="7"/>
  <c r="F482" i="5"/>
  <c r="F482" i="3"/>
  <c r="F482" i="1"/>
  <c r="F482" i="15"/>
  <c r="F482" i="13"/>
  <c r="F482" i="11"/>
  <c r="F11" i="48"/>
  <c r="I11" s="1"/>
  <c r="E912" l="1"/>
  <c r="H921"/>
  <c r="I20" i="49"/>
  <c r="I18" s="1"/>
  <c r="F18"/>
  <c r="H912" i="48"/>
  <c r="I923" i="47"/>
  <c r="H913" i="49"/>
  <c r="I457" i="47"/>
  <c r="I457" i="17"/>
  <c r="I457" i="26"/>
  <c r="F457" i="42"/>
  <c r="I457" i="6"/>
  <c r="I457" i="16"/>
  <c r="I457" i="8"/>
  <c r="F457" i="14"/>
  <c r="M523" i="49"/>
  <c r="F457" i="23"/>
  <c r="F234" i="49"/>
  <c r="F91"/>
  <c r="F872" i="48"/>
  <c r="F853"/>
  <c r="F848" s="1"/>
  <c r="F324" i="49"/>
  <c r="I922" i="47"/>
  <c r="E349" i="49"/>
  <c r="I420" i="12"/>
  <c r="I420" i="4"/>
  <c r="I420" i="20"/>
  <c r="I420" i="29"/>
  <c r="I420" i="36"/>
  <c r="I420" i="46"/>
  <c r="D420" i="49"/>
  <c r="F924" i="47"/>
  <c r="F919"/>
  <c r="E924" i="48"/>
  <c r="E915"/>
  <c r="D922"/>
  <c r="D924"/>
  <c r="H921" i="49"/>
  <c r="D919" i="48"/>
  <c r="D527" i="49"/>
  <c r="F457" i="13"/>
  <c r="F457" i="5"/>
  <c r="F457" i="21"/>
  <c r="F457" i="30"/>
  <c r="F457" i="38"/>
  <c r="I457" i="42"/>
  <c r="F457" i="18"/>
  <c r="F457" i="39"/>
  <c r="F457" i="12"/>
  <c r="F457" i="4"/>
  <c r="F458" i="48" s="1"/>
  <c r="F457" i="20"/>
  <c r="F457" i="29"/>
  <c r="F457" i="36"/>
  <c r="F457" i="46"/>
  <c r="I457" i="14"/>
  <c r="I457" i="22"/>
  <c r="I457" i="35"/>
  <c r="I457" i="15"/>
  <c r="I457" i="7"/>
  <c r="I457" i="23"/>
  <c r="I457" i="32"/>
  <c r="I457" i="40"/>
  <c r="F574" i="48"/>
  <c r="F178" i="49"/>
  <c r="F116"/>
  <c r="I116" s="1"/>
  <c r="F254"/>
  <c r="I317" i="47"/>
  <c r="D921" i="48"/>
  <c r="H915"/>
  <c r="F921" i="47"/>
  <c r="E920" i="48"/>
  <c r="I924" i="47"/>
  <c r="I919"/>
  <c r="F923"/>
  <c r="H920" i="48"/>
  <c r="I420" i="2"/>
  <c r="I420" i="18"/>
  <c r="I420" i="27"/>
  <c r="I420" i="35"/>
  <c r="I420" i="43"/>
  <c r="E921" i="49"/>
  <c r="I457" i="13"/>
  <c r="I457" i="5"/>
  <c r="I457" i="21"/>
  <c r="I457" i="30"/>
  <c r="I457" i="38"/>
  <c r="I457" i="18"/>
  <c r="I457" i="12"/>
  <c r="I457" i="4"/>
  <c r="I457" i="20"/>
  <c r="I457" i="29"/>
  <c r="I457" i="36"/>
  <c r="I457" i="46"/>
  <c r="F457" i="2"/>
  <c r="F457" i="27"/>
  <c r="F457" i="11"/>
  <c r="F457" i="3"/>
  <c r="F457" i="19"/>
  <c r="F457" i="28"/>
  <c r="F457" i="37"/>
  <c r="F457" i="44"/>
  <c r="F384" i="49"/>
  <c r="I384" s="1"/>
  <c r="F334"/>
  <c r="F862" i="48"/>
  <c r="F205" i="49"/>
  <c r="F128"/>
  <c r="M128" s="1"/>
  <c r="F827" i="48"/>
  <c r="F826" s="1"/>
  <c r="F344" i="49"/>
  <c r="F149"/>
  <c r="I458" i="9"/>
  <c r="I457" s="1"/>
  <c r="I458" i="48" s="1"/>
  <c r="D913" i="49"/>
  <c r="E114"/>
  <c r="D921"/>
  <c r="I420" i="16"/>
  <c r="I420" i="8"/>
  <c r="I420" i="24"/>
  <c r="I420" i="33"/>
  <c r="I420" i="41"/>
  <c r="I921" i="47"/>
  <c r="H922" i="48"/>
  <c r="F920" i="47"/>
  <c r="H913" i="48"/>
  <c r="E921"/>
  <c r="E922"/>
  <c r="E527" i="49"/>
  <c r="E520" s="1"/>
  <c r="F457" i="47"/>
  <c r="F457" i="1"/>
  <c r="F457" i="17"/>
  <c r="F457" i="26"/>
  <c r="F457" i="34"/>
  <c r="I457" i="39"/>
  <c r="F457" i="6"/>
  <c r="F457" i="31"/>
  <c r="F457" i="43"/>
  <c r="F457" i="16"/>
  <c r="F457" i="8"/>
  <c r="F457" i="24"/>
  <c r="F457" i="33"/>
  <c r="F457" i="41"/>
  <c r="I457" i="2"/>
  <c r="I457" i="27"/>
  <c r="D497" i="48"/>
  <c r="I457" i="11"/>
  <c r="I457" i="3"/>
  <c r="I457" i="19"/>
  <c r="I457" i="28"/>
  <c r="I457" i="37"/>
  <c r="I457" i="44"/>
  <c r="I445" i="9"/>
  <c r="H420" i="49"/>
  <c r="I420" i="39"/>
  <c r="E420" i="49"/>
  <c r="H382"/>
  <c r="F853"/>
  <c r="D382" i="48"/>
  <c r="M891" i="49"/>
  <c r="M846"/>
  <c r="M818"/>
  <c r="M701"/>
  <c r="M554"/>
  <c r="M467"/>
  <c r="I353"/>
  <c r="M353"/>
  <c r="I232"/>
  <c r="M232"/>
  <c r="I131"/>
  <c r="M131"/>
  <c r="M466"/>
  <c r="I239"/>
  <c r="M239"/>
  <c r="I212"/>
  <c r="M212"/>
  <c r="I99"/>
  <c r="M99"/>
  <c r="I46"/>
  <c r="M46"/>
  <c r="I198"/>
  <c r="M198"/>
  <c r="I179"/>
  <c r="M179"/>
  <c r="I137"/>
  <c r="M137"/>
  <c r="I76"/>
  <c r="M76"/>
  <c r="I181"/>
  <c r="M181"/>
  <c r="M905"/>
  <c r="M887"/>
  <c r="M842"/>
  <c r="M829"/>
  <c r="M785"/>
  <c r="M762"/>
  <c r="M711"/>
  <c r="M697"/>
  <c r="M678"/>
  <c r="M632"/>
  <c r="M604"/>
  <c r="M567"/>
  <c r="M500"/>
  <c r="M463"/>
  <c r="M424"/>
  <c r="I388"/>
  <c r="M388"/>
  <c r="I347"/>
  <c r="M347"/>
  <c r="I310"/>
  <c r="M310"/>
  <c r="I265"/>
  <c r="M265"/>
  <c r="I224"/>
  <c r="M224"/>
  <c r="I197"/>
  <c r="M197"/>
  <c r="I164"/>
  <c r="M164"/>
  <c r="I126"/>
  <c r="M126"/>
  <c r="I88"/>
  <c r="M88"/>
  <c r="I53"/>
  <c r="M53"/>
  <c r="M845"/>
  <c r="M767"/>
  <c r="M752"/>
  <c r="M462"/>
  <c r="I346"/>
  <c r="M346"/>
  <c r="I150"/>
  <c r="M150"/>
  <c r="M488"/>
  <c r="I98"/>
  <c r="M98"/>
  <c r="M830"/>
  <c r="M815"/>
  <c r="I263"/>
  <c r="M263"/>
  <c r="I238"/>
  <c r="M238"/>
  <c r="I222"/>
  <c r="M222"/>
  <c r="I211"/>
  <c r="M211"/>
  <c r="I194"/>
  <c r="M194"/>
  <c r="I110"/>
  <c r="M110"/>
  <c r="I95"/>
  <c r="M95"/>
  <c r="I81"/>
  <c r="M81"/>
  <c r="I68"/>
  <c r="M68"/>
  <c r="I51"/>
  <c r="M51"/>
  <c r="M760"/>
  <c r="M652"/>
  <c r="I72"/>
  <c r="M72"/>
  <c r="I260"/>
  <c r="M260"/>
  <c r="M865"/>
  <c r="M847"/>
  <c r="I62"/>
  <c r="M62"/>
  <c r="I334"/>
  <c r="F333"/>
  <c r="M333" s="1"/>
  <c r="M334"/>
  <c r="I174"/>
  <c r="M174"/>
  <c r="I157"/>
  <c r="M157"/>
  <c r="I132"/>
  <c r="M132"/>
  <c r="I108"/>
  <c r="M108"/>
  <c r="M485"/>
  <c r="I67"/>
  <c r="M67"/>
  <c r="I385"/>
  <c r="M385"/>
  <c r="I344"/>
  <c r="F343"/>
  <c r="M344"/>
  <c r="M890"/>
  <c r="M809"/>
  <c r="M786"/>
  <c r="M763"/>
  <c r="M717"/>
  <c r="M694"/>
  <c r="M671"/>
  <c r="M643"/>
  <c r="M568"/>
  <c r="M892"/>
  <c r="M856"/>
  <c r="M803"/>
  <c r="M771"/>
  <c r="M706"/>
  <c r="M687"/>
  <c r="M664"/>
  <c r="M645"/>
  <c r="M622"/>
  <c r="M566"/>
  <c r="M548"/>
  <c r="M511"/>
  <c r="M487"/>
  <c r="M431"/>
  <c r="M408"/>
  <c r="I354"/>
  <c r="M354"/>
  <c r="I280"/>
  <c r="M280"/>
  <c r="I264"/>
  <c r="M264"/>
  <c r="I236"/>
  <c r="M236"/>
  <c r="I223"/>
  <c r="M223"/>
  <c r="I196"/>
  <c r="M196"/>
  <c r="I147"/>
  <c r="M147"/>
  <c r="I97"/>
  <c r="M97"/>
  <c r="I79"/>
  <c r="M79"/>
  <c r="I52"/>
  <c r="M52"/>
  <c r="M452"/>
  <c r="M454"/>
  <c r="M419"/>
  <c r="I336"/>
  <c r="M336"/>
  <c r="I309"/>
  <c r="F308"/>
  <c r="M309"/>
  <c r="I266"/>
  <c r="M266"/>
  <c r="I172"/>
  <c r="M172"/>
  <c r="I125"/>
  <c r="M125"/>
  <c r="I56"/>
  <c r="M56"/>
  <c r="M893"/>
  <c r="M817"/>
  <c r="M447"/>
  <c r="M875"/>
  <c r="M797"/>
  <c r="M779"/>
  <c r="M751"/>
  <c r="M732"/>
  <c r="M699"/>
  <c r="M686"/>
  <c r="M672"/>
  <c r="M653"/>
  <c r="M634"/>
  <c r="M569"/>
  <c r="M547"/>
  <c r="M512"/>
  <c r="M491"/>
  <c r="M406"/>
  <c r="I373"/>
  <c r="M373"/>
  <c r="I258"/>
  <c r="M258"/>
  <c r="I217"/>
  <c r="M217"/>
  <c r="I195"/>
  <c r="M195"/>
  <c r="I156"/>
  <c r="M156"/>
  <c r="I109"/>
  <c r="M109"/>
  <c r="I86"/>
  <c r="M86"/>
  <c r="I65"/>
  <c r="F64"/>
  <c r="M65"/>
  <c r="I139" i="47"/>
  <c r="I345" i="49"/>
  <c r="M345"/>
  <c r="I320"/>
  <c r="M320"/>
  <c r="I162"/>
  <c r="M162"/>
  <c r="I144"/>
  <c r="M144"/>
  <c r="I421" i="48"/>
  <c r="I421" i="9"/>
  <c r="E242" i="49"/>
  <c r="D317"/>
  <c r="M804"/>
  <c r="M730"/>
  <c r="M623"/>
  <c r="M571"/>
  <c r="M504"/>
  <c r="I392"/>
  <c r="M392"/>
  <c r="I274"/>
  <c r="M274"/>
  <c r="I169"/>
  <c r="M169"/>
  <c r="I94"/>
  <c r="M94"/>
  <c r="I259"/>
  <c r="M259"/>
  <c r="M834"/>
  <c r="I229"/>
  <c r="M229"/>
  <c r="I185"/>
  <c r="M185"/>
  <c r="I69"/>
  <c r="M69"/>
  <c r="I339"/>
  <c r="M339"/>
  <c r="I209"/>
  <c r="M209"/>
  <c r="I161"/>
  <c r="M161"/>
  <c r="I118"/>
  <c r="M118"/>
  <c r="I136"/>
  <c r="M136"/>
  <c r="I168"/>
  <c r="F167"/>
  <c r="M167" s="1"/>
  <c r="M168"/>
  <c r="M901"/>
  <c r="M868"/>
  <c r="M799"/>
  <c r="M743"/>
  <c r="M707"/>
  <c r="M693"/>
  <c r="M674"/>
  <c r="M655"/>
  <c r="M642"/>
  <c r="M600"/>
  <c r="M580"/>
  <c r="M549"/>
  <c r="M492"/>
  <c r="M453"/>
  <c r="M418"/>
  <c r="M384"/>
  <c r="I342"/>
  <c r="M342"/>
  <c r="I292"/>
  <c r="M292"/>
  <c r="I256"/>
  <c r="M256"/>
  <c r="I215"/>
  <c r="M215"/>
  <c r="I188"/>
  <c r="M188"/>
  <c r="I151"/>
  <c r="M151"/>
  <c r="I111"/>
  <c r="M111"/>
  <c r="I75"/>
  <c r="M75"/>
  <c r="M880"/>
  <c r="M841"/>
  <c r="I341"/>
  <c r="M341"/>
  <c r="I145"/>
  <c r="M145"/>
  <c r="I332"/>
  <c r="M332"/>
  <c r="I272"/>
  <c r="M272"/>
  <c r="I248"/>
  <c r="M248"/>
  <c r="I234"/>
  <c r="F233"/>
  <c r="F925" s="1"/>
  <c r="M234"/>
  <c r="I221"/>
  <c r="F220"/>
  <c r="M220" s="1"/>
  <c r="M221"/>
  <c r="I208"/>
  <c r="M208"/>
  <c r="I190"/>
  <c r="M190"/>
  <c r="I105"/>
  <c r="M105"/>
  <c r="I91"/>
  <c r="F90"/>
  <c r="M91"/>
  <c r="I80"/>
  <c r="M80"/>
  <c r="I63"/>
  <c r="M63"/>
  <c r="I50"/>
  <c r="M50"/>
  <c r="I193"/>
  <c r="M193"/>
  <c r="M665"/>
  <c r="I244"/>
  <c r="F243"/>
  <c r="M244"/>
  <c r="M878"/>
  <c r="M859"/>
  <c r="I322"/>
  <c r="M322"/>
  <c r="M864"/>
  <c r="F421"/>
  <c r="M422"/>
  <c r="I170"/>
  <c r="M170"/>
  <c r="I153"/>
  <c r="F152"/>
  <c r="M152" s="1"/>
  <c r="M153"/>
  <c r="F127"/>
  <c r="M127" s="1"/>
  <c r="I383" i="48"/>
  <c r="F383"/>
  <c r="I142" i="49"/>
  <c r="M142"/>
  <c r="M822"/>
  <c r="M805"/>
  <c r="M782"/>
  <c r="M759"/>
  <c r="M731"/>
  <c r="M689"/>
  <c r="M666"/>
  <c r="M639"/>
  <c r="M614"/>
  <c r="M581"/>
  <c r="M559"/>
  <c r="M888"/>
  <c r="M871"/>
  <c r="M798"/>
  <c r="M784"/>
  <c r="M723"/>
  <c r="M700"/>
  <c r="M683"/>
  <c r="M583"/>
  <c r="M505"/>
  <c r="M427"/>
  <c r="I393"/>
  <c r="M393"/>
  <c r="I348"/>
  <c r="M348"/>
  <c r="I275"/>
  <c r="M275"/>
  <c r="I255"/>
  <c r="M255"/>
  <c r="I231"/>
  <c r="M231"/>
  <c r="I218"/>
  <c r="M218"/>
  <c r="I192"/>
  <c r="F191"/>
  <c r="M191" s="1"/>
  <c r="M192"/>
  <c r="I106"/>
  <c r="M106"/>
  <c r="I93"/>
  <c r="M93"/>
  <c r="I70"/>
  <c r="M70"/>
  <c r="I48"/>
  <c r="M48"/>
  <c r="I163"/>
  <c r="M163"/>
  <c r="M513"/>
  <c r="M468"/>
  <c r="M450"/>
  <c r="I387"/>
  <c r="M387"/>
  <c r="I331"/>
  <c r="M331"/>
  <c r="I291"/>
  <c r="M291"/>
  <c r="I225"/>
  <c r="M225"/>
  <c r="I159"/>
  <c r="M159"/>
  <c r="I120"/>
  <c r="M120"/>
  <c r="I235"/>
  <c r="M235"/>
  <c r="M889"/>
  <c r="M816"/>
  <c r="M739"/>
  <c r="M490"/>
  <c r="M465"/>
  <c r="M430"/>
  <c r="M855"/>
  <c r="M793"/>
  <c r="M774"/>
  <c r="M747"/>
  <c r="M713"/>
  <c r="M695"/>
  <c r="M682"/>
  <c r="M667"/>
  <c r="M582"/>
  <c r="M543"/>
  <c r="M428"/>
  <c r="I394"/>
  <c r="M394"/>
  <c r="I112"/>
  <c r="M112"/>
  <c r="I254"/>
  <c r="F253"/>
  <c r="M253" s="1"/>
  <c r="M254"/>
  <c r="I213"/>
  <c r="M213"/>
  <c r="I186"/>
  <c r="M186"/>
  <c r="I122"/>
  <c r="F121"/>
  <c r="M121" s="1"/>
  <c r="M122"/>
  <c r="I100"/>
  <c r="M100"/>
  <c r="I82"/>
  <c r="M82"/>
  <c r="I60"/>
  <c r="M60"/>
  <c r="I340"/>
  <c r="M340"/>
  <c r="I290"/>
  <c r="M290"/>
  <c r="I262"/>
  <c r="F261"/>
  <c r="M261" s="1"/>
  <c r="M262"/>
  <c r="I175"/>
  <c r="M175"/>
  <c r="I158"/>
  <c r="M158"/>
  <c r="I138"/>
  <c r="M138"/>
  <c r="I180"/>
  <c r="M180"/>
  <c r="I350" i="48"/>
  <c r="I350" i="9"/>
  <c r="F350" i="48"/>
  <c r="H242"/>
  <c r="M833" i="49"/>
  <c r="M432"/>
  <c r="I327"/>
  <c r="M327"/>
  <c r="I201"/>
  <c r="M201"/>
  <c r="I58"/>
  <c r="F57"/>
  <c r="M58"/>
  <c r="M410"/>
  <c r="I237"/>
  <c r="M237"/>
  <c r="I270"/>
  <c r="F269"/>
  <c r="M269" s="1"/>
  <c r="M270"/>
  <c r="I200"/>
  <c r="M200"/>
  <c r="I84"/>
  <c r="M84"/>
  <c r="I54"/>
  <c r="M54"/>
  <c r="M854"/>
  <c r="I319"/>
  <c r="F318"/>
  <c r="M319"/>
  <c r="M852"/>
  <c r="M808"/>
  <c r="M795"/>
  <c r="M772"/>
  <c r="M753"/>
  <c r="M720"/>
  <c r="M684"/>
  <c r="M651"/>
  <c r="M612"/>
  <c r="M484"/>
  <c r="M449"/>
  <c r="M411"/>
  <c r="I371"/>
  <c r="M371"/>
  <c r="I338"/>
  <c r="F337"/>
  <c r="M337" s="1"/>
  <c r="M338"/>
  <c r="I283"/>
  <c r="M283"/>
  <c r="I241"/>
  <c r="M241"/>
  <c r="I207"/>
  <c r="F206"/>
  <c r="M206" s="1"/>
  <c r="M207"/>
  <c r="I184"/>
  <c r="M184"/>
  <c r="I146"/>
  <c r="M146"/>
  <c r="I107"/>
  <c r="M107"/>
  <c r="I71"/>
  <c r="M71"/>
  <c r="I205"/>
  <c r="I204" s="1"/>
  <c r="F204"/>
  <c r="M205"/>
  <c r="M761"/>
  <c r="M742"/>
  <c r="M455"/>
  <c r="I278"/>
  <c r="F277"/>
  <c r="M277" s="1"/>
  <c r="M278"/>
  <c r="I141"/>
  <c r="F140"/>
  <c r="M141"/>
  <c r="I279"/>
  <c r="M279"/>
  <c r="I271"/>
  <c r="M271"/>
  <c r="I247"/>
  <c r="M247"/>
  <c r="I230"/>
  <c r="M230"/>
  <c r="I216"/>
  <c r="M216"/>
  <c r="I202"/>
  <c r="M202"/>
  <c r="I189"/>
  <c r="M189"/>
  <c r="I104"/>
  <c r="M104"/>
  <c r="I85"/>
  <c r="M85"/>
  <c r="I74"/>
  <c r="M74"/>
  <c r="I59"/>
  <c r="M59"/>
  <c r="I49"/>
  <c r="M49"/>
  <c r="I173"/>
  <c r="M173"/>
  <c r="M502"/>
  <c r="I219"/>
  <c r="M219"/>
  <c r="M407"/>
  <c r="I288"/>
  <c r="M288"/>
  <c r="I370"/>
  <c r="M370"/>
  <c r="I165"/>
  <c r="M165"/>
  <c r="I143"/>
  <c r="M143"/>
  <c r="I123"/>
  <c r="M123"/>
  <c r="M516"/>
  <c r="I329"/>
  <c r="F328"/>
  <c r="M328" s="1"/>
  <c r="M329"/>
  <c r="I351"/>
  <c r="F350"/>
  <c r="M351"/>
  <c r="I324"/>
  <c r="F323"/>
  <c r="M323" s="1"/>
  <c r="M324"/>
  <c r="M796"/>
  <c r="M773"/>
  <c r="M750"/>
  <c r="M712"/>
  <c r="M685"/>
  <c r="M662"/>
  <c r="M633"/>
  <c r="M610"/>
  <c r="M555"/>
  <c r="M906"/>
  <c r="M882"/>
  <c r="M867"/>
  <c r="M794"/>
  <c r="M780"/>
  <c r="M733"/>
  <c r="M719"/>
  <c r="M696"/>
  <c r="M673"/>
  <c r="M654"/>
  <c r="M635"/>
  <c r="M579"/>
  <c r="M561"/>
  <c r="M537"/>
  <c r="M501"/>
  <c r="M456"/>
  <c r="M423"/>
  <c r="I389"/>
  <c r="M389"/>
  <c r="I289"/>
  <c r="M289"/>
  <c r="I273"/>
  <c r="M273"/>
  <c r="I246"/>
  <c r="M246"/>
  <c r="I228"/>
  <c r="M228"/>
  <c r="I214"/>
  <c r="M214"/>
  <c r="I187"/>
  <c r="M187"/>
  <c r="I103"/>
  <c r="F102"/>
  <c r="M103"/>
  <c r="I87"/>
  <c r="M87"/>
  <c r="I66"/>
  <c r="M66"/>
  <c r="M698"/>
  <c r="M464"/>
  <c r="M429"/>
  <c r="I356"/>
  <c r="M356"/>
  <c r="I326"/>
  <c r="M326"/>
  <c r="I287"/>
  <c r="M287"/>
  <c r="I178"/>
  <c r="F177"/>
  <c r="M177" s="1"/>
  <c r="M178"/>
  <c r="I155"/>
  <c r="M155"/>
  <c r="M116"/>
  <c r="M844"/>
  <c r="M825"/>
  <c r="M810"/>
  <c r="M486"/>
  <c r="M461"/>
  <c r="M426"/>
  <c r="M870"/>
  <c r="M806"/>
  <c r="M787"/>
  <c r="M770"/>
  <c r="M741"/>
  <c r="M722"/>
  <c r="M709"/>
  <c r="M677"/>
  <c r="M663"/>
  <c r="M644"/>
  <c r="M625"/>
  <c r="M578"/>
  <c r="M560"/>
  <c r="M536"/>
  <c r="M415"/>
  <c r="I390"/>
  <c r="M390"/>
  <c r="I124"/>
  <c r="M124"/>
  <c r="I245"/>
  <c r="M245"/>
  <c r="I203"/>
  <c r="M203"/>
  <c r="I182"/>
  <c r="M182"/>
  <c r="I117"/>
  <c r="M117"/>
  <c r="I96"/>
  <c r="M96"/>
  <c r="F77"/>
  <c r="M78"/>
  <c r="I55"/>
  <c r="M55"/>
  <c r="I257"/>
  <c r="M257"/>
  <c r="I325"/>
  <c r="M325"/>
  <c r="I369"/>
  <c r="M369"/>
  <c r="I335"/>
  <c r="M335"/>
  <c r="I281"/>
  <c r="M281"/>
  <c r="I171"/>
  <c r="M171"/>
  <c r="I154"/>
  <c r="M154"/>
  <c r="I134"/>
  <c r="F133"/>
  <c r="M133" s="1"/>
  <c r="M134"/>
  <c r="I119"/>
  <c r="M119"/>
  <c r="F445" i="48"/>
  <c r="E139" i="49"/>
  <c r="H102"/>
  <c r="H242"/>
  <c r="I368"/>
  <c r="M368"/>
  <c r="I286"/>
  <c r="F285"/>
  <c r="M285" s="1"/>
  <c r="M286"/>
  <c r="M904"/>
  <c r="M832"/>
  <c r="M792"/>
  <c r="M740"/>
  <c r="M721"/>
  <c r="M708"/>
  <c r="M675"/>
  <c r="M624"/>
  <c r="M572"/>
  <c r="M902"/>
  <c r="M876"/>
  <c r="M807"/>
  <c r="M775"/>
  <c r="M729"/>
  <c r="M710"/>
  <c r="M631"/>
  <c r="M570"/>
  <c r="M493"/>
  <c r="M448"/>
  <c r="M417"/>
  <c r="I372"/>
  <c r="M372"/>
  <c r="I284"/>
  <c r="M284"/>
  <c r="I268"/>
  <c r="M268"/>
  <c r="I240"/>
  <c r="M240"/>
  <c r="I227"/>
  <c r="M227"/>
  <c r="I210"/>
  <c r="M210"/>
  <c r="I183"/>
  <c r="M183"/>
  <c r="I101"/>
  <c r="M101"/>
  <c r="I83"/>
  <c r="M83"/>
  <c r="I61"/>
  <c r="M61"/>
  <c r="M489"/>
  <c r="M460"/>
  <c r="M425"/>
  <c r="I352"/>
  <c r="M352"/>
  <c r="I321"/>
  <c r="M321"/>
  <c r="I282"/>
  <c r="M282"/>
  <c r="I176"/>
  <c r="M176"/>
  <c r="I135"/>
  <c r="M135"/>
  <c r="I391"/>
  <c r="M391"/>
  <c r="M903"/>
  <c r="M840"/>
  <c r="M821"/>
  <c r="M781"/>
  <c r="M688"/>
  <c r="M451"/>
  <c r="M879"/>
  <c r="M866"/>
  <c r="M783"/>
  <c r="M718"/>
  <c r="M705"/>
  <c r="M690"/>
  <c r="M676"/>
  <c r="M659"/>
  <c r="M621"/>
  <c r="M602"/>
  <c r="M573"/>
  <c r="M556"/>
  <c r="M517"/>
  <c r="M503"/>
  <c r="M409"/>
  <c r="I386"/>
  <c r="M386"/>
  <c r="I130"/>
  <c r="M130"/>
  <c r="I267"/>
  <c r="M267"/>
  <c r="I226"/>
  <c r="M226"/>
  <c r="I199"/>
  <c r="M199"/>
  <c r="I160"/>
  <c r="M160"/>
  <c r="I92"/>
  <c r="M92"/>
  <c r="I73"/>
  <c r="M73"/>
  <c r="I47"/>
  <c r="M47"/>
  <c r="I355"/>
  <c r="M355"/>
  <c r="I330"/>
  <c r="M330"/>
  <c r="I276"/>
  <c r="M276"/>
  <c r="I166"/>
  <c r="M166"/>
  <c r="I149"/>
  <c r="I148" s="1"/>
  <c r="F148"/>
  <c r="F913" s="1"/>
  <c r="M149"/>
  <c r="I129"/>
  <c r="M129"/>
  <c r="F421" i="48"/>
  <c r="F420" s="1"/>
  <c r="F43" i="47"/>
  <c r="J921"/>
  <c r="I43"/>
  <c r="H317" i="49"/>
  <c r="D242"/>
  <c r="D139"/>
  <c r="H139"/>
  <c r="F242" i="47"/>
  <c r="F139"/>
  <c r="I114"/>
  <c r="E317" i="49"/>
  <c r="H114"/>
  <c r="E242" i="48"/>
  <c r="E139"/>
  <c r="J923" i="47"/>
  <c r="E317" i="48"/>
  <c r="E382" i="49"/>
  <c r="D114"/>
  <c r="F382" i="47"/>
  <c r="D41"/>
  <c r="D40" s="1"/>
  <c r="D39" s="1"/>
  <c r="D43" i="48"/>
  <c r="I242" i="47"/>
  <c r="J924"/>
  <c r="J919"/>
  <c r="H317" i="48"/>
  <c r="D242"/>
  <c r="D139"/>
  <c r="E114"/>
  <c r="I382" i="47"/>
  <c r="H139" i="48"/>
  <c r="K923" i="47"/>
  <c r="D382" i="49"/>
  <c r="H114" i="48"/>
  <c r="I33" i="49"/>
  <c r="I26"/>
  <c r="I22"/>
  <c r="I78"/>
  <c r="I10"/>
  <c r="I113"/>
  <c r="I445" i="48"/>
  <c r="J925" i="47"/>
  <c r="K925"/>
  <c r="K924"/>
  <c r="I482" i="9"/>
  <c r="K922" i="47"/>
  <c r="I9"/>
  <c r="I8" s="1"/>
  <c r="I7" s="1"/>
  <c r="F33" i="49"/>
  <c r="E9"/>
  <c r="E8" s="1"/>
  <c r="E7" s="1"/>
  <c r="H9"/>
  <c r="H8" s="1"/>
  <c r="H7" s="1"/>
  <c r="M853"/>
  <c r="F30"/>
  <c r="F26"/>
  <c r="D9"/>
  <c r="D8" s="1"/>
  <c r="D7" s="1"/>
  <c r="H911" i="47"/>
  <c r="F22" i="49"/>
  <c r="K921" i="47"/>
  <c r="I862" i="48"/>
  <c r="I849"/>
  <c r="I837"/>
  <c r="I857"/>
  <c r="D911" i="47"/>
  <c r="E911"/>
  <c r="E926" s="1"/>
  <c r="F9"/>
  <c r="F8" s="1"/>
  <c r="F7" s="1"/>
  <c r="D918"/>
  <c r="I574" i="48"/>
  <c r="F10" i="49"/>
  <c r="J922" i="47"/>
  <c r="I853" i="49" l="1"/>
  <c r="I853" i="48"/>
  <c r="I848" s="1"/>
  <c r="F115" i="49"/>
  <c r="I128"/>
  <c r="F383"/>
  <c r="I420" i="9"/>
  <c r="I861" i="48"/>
  <c r="I827"/>
  <c r="I826" s="1"/>
  <c r="D521" i="49"/>
  <c r="D520" s="1"/>
  <c r="F861" i="48"/>
  <c r="M532" i="49"/>
  <c r="I872" i="48"/>
  <c r="F921" i="49"/>
  <c r="I308"/>
  <c r="I305" s="1"/>
  <c r="I527"/>
  <c r="M531"/>
  <c r="F527"/>
  <c r="M527" s="1"/>
  <c r="I285"/>
  <c r="I337"/>
  <c r="M446"/>
  <c r="F445"/>
  <c r="I77"/>
  <c r="I420" i="48"/>
  <c r="F41" i="47"/>
  <c r="F40" s="1"/>
  <c r="F39" s="1"/>
  <c r="I41"/>
  <c r="I40" s="1"/>
  <c r="I39" s="1"/>
  <c r="I133" i="49"/>
  <c r="I177"/>
  <c r="I323"/>
  <c r="I913" s="1"/>
  <c r="F139"/>
  <c r="M139" s="1"/>
  <c r="M140"/>
  <c r="I277"/>
  <c r="M204"/>
  <c r="I206"/>
  <c r="I318"/>
  <c r="M57"/>
  <c r="I121"/>
  <c r="I152"/>
  <c r="M421"/>
  <c r="I243"/>
  <c r="I220"/>
  <c r="I383"/>
  <c r="M308"/>
  <c r="F305"/>
  <c r="M305" s="1"/>
  <c r="I343"/>
  <c r="M148"/>
  <c r="I140"/>
  <c r="I57"/>
  <c r="I127"/>
  <c r="I421"/>
  <c r="I333"/>
  <c r="F918" i="47"/>
  <c r="M77" i="49"/>
  <c r="J921"/>
  <c r="F114"/>
  <c r="M114" s="1"/>
  <c r="M115"/>
  <c r="M102"/>
  <c r="M350"/>
  <c r="I328"/>
  <c r="I269"/>
  <c r="I191"/>
  <c r="M90"/>
  <c r="M233"/>
  <c r="M64"/>
  <c r="I918" i="47"/>
  <c r="I115" i="49"/>
  <c r="I102"/>
  <c r="I350"/>
  <c r="F317"/>
  <c r="M318"/>
  <c r="I445"/>
  <c r="I261"/>
  <c r="I253"/>
  <c r="F242"/>
  <c r="M242" s="1"/>
  <c r="M243"/>
  <c r="I90"/>
  <c r="I233"/>
  <c r="I925" s="1"/>
  <c r="M383"/>
  <c r="I167"/>
  <c r="I64"/>
  <c r="M343"/>
  <c r="I9"/>
  <c r="I8" s="1"/>
  <c r="I7" s="1"/>
  <c r="H926" i="47"/>
  <c r="H927" s="1"/>
  <c r="E927"/>
  <c r="J925" i="49"/>
  <c r="I911" i="47"/>
  <c r="D926"/>
  <c r="D927" s="1"/>
  <c r="F9" i="49"/>
  <c r="F8" s="1"/>
  <c r="F7" s="1"/>
  <c r="K919" i="47"/>
  <c r="F911"/>
  <c r="M317" i="49" l="1"/>
  <c r="I521"/>
  <c r="I520" s="1"/>
  <c r="F521"/>
  <c r="M522"/>
  <c r="I921"/>
  <c r="M877"/>
  <c r="M433"/>
  <c r="F420"/>
  <c r="M420" s="1"/>
  <c r="M445"/>
  <c r="I420"/>
  <c r="F926" i="47"/>
  <c r="F927" s="1"/>
  <c r="I114" i="49"/>
  <c r="I139"/>
  <c r="M459"/>
  <c r="I242"/>
  <c r="I317"/>
  <c r="I926" i="47"/>
  <c r="F520" i="49" l="1"/>
  <c r="M520" s="1"/>
  <c r="M521"/>
  <c r="F25" i="11"/>
  <c r="I25" s="1"/>
  <c r="F25" i="12"/>
  <c r="I25" s="1"/>
  <c r="F25" i="13"/>
  <c r="I25" s="1"/>
  <c r="F25" i="14"/>
  <c r="I25" s="1"/>
  <c r="F25" i="15"/>
  <c r="I25" s="1"/>
  <c r="F25" i="16"/>
  <c r="I25" s="1"/>
  <c r="F25" i="1"/>
  <c r="I25" s="1"/>
  <c r="F25" i="2"/>
  <c r="I25" s="1"/>
  <c r="F25" i="3"/>
  <c r="I25" s="1"/>
  <c r="F25" i="4"/>
  <c r="I25" s="1"/>
  <c r="F25" i="5"/>
  <c r="I25" s="1"/>
  <c r="F25" i="6"/>
  <c r="I25" s="1"/>
  <c r="F25" i="7"/>
  <c r="I25" s="1"/>
  <c r="F25" i="8"/>
  <c r="I25" s="1"/>
  <c r="F25" i="17"/>
  <c r="I25" s="1"/>
  <c r="F25" i="18"/>
  <c r="I25" s="1"/>
  <c r="F25" i="19"/>
  <c r="I25" s="1"/>
  <c r="F25" i="20"/>
  <c r="I25" s="1"/>
  <c r="F25" i="21"/>
  <c r="I25" s="1"/>
  <c r="F25" i="22"/>
  <c r="I25" s="1"/>
  <c r="F25" i="23"/>
  <c r="I25" s="1"/>
  <c r="F25" i="24"/>
  <c r="I25" s="1"/>
  <c r="F25" i="26"/>
  <c r="I25" s="1"/>
  <c r="F25" i="27"/>
  <c r="I25" s="1"/>
  <c r="F25" i="28"/>
  <c r="I25" s="1"/>
  <c r="F25" i="29"/>
  <c r="I25" s="1"/>
  <c r="F25" i="30"/>
  <c r="I25" s="1"/>
  <c r="F25" i="31"/>
  <c r="I25" s="1"/>
  <c r="F25" i="32"/>
  <c r="I25" s="1"/>
  <c r="F25" i="33"/>
  <c r="I25" s="1"/>
  <c r="F25" i="34"/>
  <c r="I25" s="1"/>
  <c r="F25" i="35"/>
  <c r="I25" s="1"/>
  <c r="F25" i="37"/>
  <c r="I25" s="1"/>
  <c r="F25" i="36"/>
  <c r="I25" s="1"/>
  <c r="F25" i="38"/>
  <c r="I25" s="1"/>
  <c r="F25" i="39"/>
  <c r="I25" s="1"/>
  <c r="F25" i="40"/>
  <c r="I25" s="1"/>
  <c r="F25" i="41"/>
  <c r="I25" s="1"/>
  <c r="F25" i="42"/>
  <c r="I25" s="1"/>
  <c r="F25" i="43"/>
  <c r="I25" s="1"/>
  <c r="F25" i="44"/>
  <c r="I25" s="1"/>
  <c r="F25" i="46"/>
  <c r="I25" s="1"/>
  <c r="F25" i="9"/>
  <c r="I25" s="1"/>
  <c r="F25" i="48" l="1"/>
  <c r="I25" s="1"/>
  <c r="M836" i="49" l="1"/>
  <c r="E10" i="48"/>
  <c r="F29" i="9"/>
  <c r="I29" s="1"/>
  <c r="F29" i="11"/>
  <c r="I29" s="1"/>
  <c r="F29" i="12"/>
  <c r="I29" s="1"/>
  <c r="F29" i="13"/>
  <c r="I29" s="1"/>
  <c r="F29" i="14"/>
  <c r="I29" s="1"/>
  <c r="F29" i="15"/>
  <c r="I29" s="1"/>
  <c r="F29" i="16"/>
  <c r="I29" s="1"/>
  <c r="F29" i="1"/>
  <c r="I29" s="1"/>
  <c r="F29" i="2"/>
  <c r="I29" s="1"/>
  <c r="F29" i="3"/>
  <c r="I29" s="1"/>
  <c r="F29" i="4"/>
  <c r="I29" s="1"/>
  <c r="F29" i="5"/>
  <c r="I29" s="1"/>
  <c r="F29" i="6"/>
  <c r="I29" s="1"/>
  <c r="F29" i="7"/>
  <c r="I29" s="1"/>
  <c r="F29" i="8"/>
  <c r="I29" s="1"/>
  <c r="F29" i="17"/>
  <c r="I29" s="1"/>
  <c r="F29" i="18"/>
  <c r="I29" s="1"/>
  <c r="F29" i="19"/>
  <c r="I29" s="1"/>
  <c r="F29" i="20"/>
  <c r="I29" s="1"/>
  <c r="F29" i="21"/>
  <c r="I29" s="1"/>
  <c r="F29" i="22"/>
  <c r="I29" s="1"/>
  <c r="F29" i="23"/>
  <c r="I29" s="1"/>
  <c r="F29" i="24"/>
  <c r="I29" s="1"/>
  <c r="F29" i="26"/>
  <c r="I29" s="1"/>
  <c r="F29" i="27"/>
  <c r="I29" s="1"/>
  <c r="F29" i="28"/>
  <c r="I29" s="1"/>
  <c r="F29" i="29"/>
  <c r="I29" s="1"/>
  <c r="F29" i="30"/>
  <c r="I29" s="1"/>
  <c r="F29" i="31"/>
  <c r="I29" s="1"/>
  <c r="F29" i="32"/>
  <c r="I29" s="1"/>
  <c r="F29" i="33"/>
  <c r="I29" s="1"/>
  <c r="F29" i="34"/>
  <c r="I29" s="1"/>
  <c r="F29" i="35"/>
  <c r="I29" s="1"/>
  <c r="F29" i="37"/>
  <c r="I29" s="1"/>
  <c r="F29" i="36"/>
  <c r="I29" s="1"/>
  <c r="F29" i="38"/>
  <c r="I29" s="1"/>
  <c r="F29" i="39"/>
  <c r="I29" s="1"/>
  <c r="F29" i="40"/>
  <c r="I29" s="1"/>
  <c r="F29" i="41"/>
  <c r="I29" s="1"/>
  <c r="F29" i="42"/>
  <c r="I29" s="1"/>
  <c r="F29" i="43"/>
  <c r="I29" s="1"/>
  <c r="F29" i="44"/>
  <c r="I29" s="1"/>
  <c r="F29" i="46"/>
  <c r="I29" s="1"/>
  <c r="F310" i="11"/>
  <c r="I310" s="1"/>
  <c r="F309"/>
  <c r="F310" i="12"/>
  <c r="I310" s="1"/>
  <c r="F309"/>
  <c r="F310" i="13"/>
  <c r="I310" s="1"/>
  <c r="F309"/>
  <c r="F310" i="14"/>
  <c r="I310" s="1"/>
  <c r="F309"/>
  <c r="F310" i="15"/>
  <c r="I310" s="1"/>
  <c r="F309"/>
  <c r="F310" i="16"/>
  <c r="I310" s="1"/>
  <c r="F309"/>
  <c r="F310" i="1"/>
  <c r="I310" s="1"/>
  <c r="F309"/>
  <c r="F310" i="2"/>
  <c r="I310" s="1"/>
  <c r="F309"/>
  <c r="F310" i="3"/>
  <c r="I310" s="1"/>
  <c r="F309"/>
  <c r="F310" i="4"/>
  <c r="I310" s="1"/>
  <c r="F309"/>
  <c r="F310" i="5"/>
  <c r="I310" s="1"/>
  <c r="F309"/>
  <c r="F310" i="6"/>
  <c r="I310" s="1"/>
  <c r="F309"/>
  <c r="F310" i="7"/>
  <c r="I310" s="1"/>
  <c r="F309"/>
  <c r="F310" i="8"/>
  <c r="I310" s="1"/>
  <c r="F309"/>
  <c r="F310" i="17"/>
  <c r="I310" s="1"/>
  <c r="F309"/>
  <c r="F310" i="18"/>
  <c r="I310" s="1"/>
  <c r="F309"/>
  <c r="F310" i="19"/>
  <c r="I310" s="1"/>
  <c r="F309"/>
  <c r="F310" i="20"/>
  <c r="I310" s="1"/>
  <c r="F309"/>
  <c r="F310" i="21"/>
  <c r="I310" s="1"/>
  <c r="F309"/>
  <c r="F310" i="22"/>
  <c r="I310" s="1"/>
  <c r="F309"/>
  <c r="F310" i="23"/>
  <c r="I310" s="1"/>
  <c r="F309"/>
  <c r="F310" i="24"/>
  <c r="I310" s="1"/>
  <c r="F309"/>
  <c r="F310" i="26"/>
  <c r="I310" s="1"/>
  <c r="F309"/>
  <c r="F310" i="27"/>
  <c r="I310" s="1"/>
  <c r="F309"/>
  <c r="F310" i="28"/>
  <c r="I310" s="1"/>
  <c r="F309"/>
  <c r="F310" i="29"/>
  <c r="I310" s="1"/>
  <c r="F309"/>
  <c r="F310" i="30"/>
  <c r="I310" s="1"/>
  <c r="F309"/>
  <c r="F310" i="31"/>
  <c r="I310" s="1"/>
  <c r="F309"/>
  <c r="F310" i="32"/>
  <c r="I310" s="1"/>
  <c r="F309"/>
  <c r="F310" i="33"/>
  <c r="I310" s="1"/>
  <c r="F309"/>
  <c r="F310" i="34"/>
  <c r="I310" s="1"/>
  <c r="F309"/>
  <c r="F310" i="35"/>
  <c r="I310" s="1"/>
  <c r="F309"/>
  <c r="F310" i="37"/>
  <c r="I310" s="1"/>
  <c r="F309"/>
  <c r="F310" i="36"/>
  <c r="I310" s="1"/>
  <c r="F309"/>
  <c r="F310" i="38"/>
  <c r="I310" s="1"/>
  <c r="F309"/>
  <c r="F310" i="39"/>
  <c r="I310" s="1"/>
  <c r="F309"/>
  <c r="F310" i="40"/>
  <c r="I310" s="1"/>
  <c r="F309"/>
  <c r="F310" i="41"/>
  <c r="I310" s="1"/>
  <c r="F309"/>
  <c r="F310" i="42"/>
  <c r="I310" s="1"/>
  <c r="F309"/>
  <c r="F310" i="43"/>
  <c r="I310" s="1"/>
  <c r="F309"/>
  <c r="F310" i="44"/>
  <c r="I310" s="1"/>
  <c r="F309"/>
  <c r="F310" i="46"/>
  <c r="I310" s="1"/>
  <c r="F309"/>
  <c r="F310" i="9"/>
  <c r="I310" s="1"/>
  <c r="F309"/>
  <c r="F823"/>
  <c r="F824"/>
  <c r="F825"/>
  <c r="F823" i="12"/>
  <c r="I823" s="1"/>
  <c r="F824"/>
  <c r="I824" s="1"/>
  <c r="F825"/>
  <c r="I825" s="1"/>
  <c r="F823" i="13"/>
  <c r="I823" s="1"/>
  <c r="F824"/>
  <c r="I824" s="1"/>
  <c r="F825"/>
  <c r="I825" s="1"/>
  <c r="F823" i="14"/>
  <c r="I823" s="1"/>
  <c r="F824"/>
  <c r="I824" s="1"/>
  <c r="F825"/>
  <c r="I825" s="1"/>
  <c r="F823" i="15"/>
  <c r="I823" s="1"/>
  <c r="F824"/>
  <c r="I824" s="1"/>
  <c r="F825"/>
  <c r="I825" s="1"/>
  <c r="F823" i="16"/>
  <c r="I823" s="1"/>
  <c r="F824"/>
  <c r="I824" s="1"/>
  <c r="F825"/>
  <c r="I825" s="1"/>
  <c r="F823" i="1"/>
  <c r="I823" s="1"/>
  <c r="F824"/>
  <c r="I824" s="1"/>
  <c r="F825"/>
  <c r="I825" s="1"/>
  <c r="F823" i="2"/>
  <c r="I823" s="1"/>
  <c r="F824"/>
  <c r="I824" s="1"/>
  <c r="F825"/>
  <c r="I825" s="1"/>
  <c r="F823" i="3"/>
  <c r="I823" s="1"/>
  <c r="F824"/>
  <c r="I824" s="1"/>
  <c r="F825"/>
  <c r="I825" s="1"/>
  <c r="F823" i="4"/>
  <c r="I823" s="1"/>
  <c r="I819" s="1"/>
  <c r="I811" s="1"/>
  <c r="I42" s="1"/>
  <c r="F824"/>
  <c r="I824" s="1"/>
  <c r="F825"/>
  <c r="I825" s="1"/>
  <c r="F823" i="5"/>
  <c r="I823" s="1"/>
  <c r="F824"/>
  <c r="I824" s="1"/>
  <c r="F825"/>
  <c r="I825" s="1"/>
  <c r="F823" i="6"/>
  <c r="I823" s="1"/>
  <c r="F824"/>
  <c r="I824" s="1"/>
  <c r="F825"/>
  <c r="I825" s="1"/>
  <c r="F823" i="7"/>
  <c r="I823" s="1"/>
  <c r="F824"/>
  <c r="I824" s="1"/>
  <c r="F825"/>
  <c r="I825" s="1"/>
  <c r="F823" i="8"/>
  <c r="I823" s="1"/>
  <c r="F824"/>
  <c r="I824" s="1"/>
  <c r="F825"/>
  <c r="I825" s="1"/>
  <c r="F823" i="17"/>
  <c r="I823" s="1"/>
  <c r="F824"/>
  <c r="I824" s="1"/>
  <c r="F825"/>
  <c r="I825" s="1"/>
  <c r="F823" i="18"/>
  <c r="I823" s="1"/>
  <c r="F824"/>
  <c r="I824" s="1"/>
  <c r="F825"/>
  <c r="I825" s="1"/>
  <c r="F823" i="19"/>
  <c r="I823" s="1"/>
  <c r="F824"/>
  <c r="I824" s="1"/>
  <c r="F825"/>
  <c r="I825" s="1"/>
  <c r="F823" i="20"/>
  <c r="I823" s="1"/>
  <c r="F824"/>
  <c r="I824" s="1"/>
  <c r="F825"/>
  <c r="I825" s="1"/>
  <c r="F823" i="21"/>
  <c r="I823" s="1"/>
  <c r="F824"/>
  <c r="I824" s="1"/>
  <c r="F825"/>
  <c r="I825" s="1"/>
  <c r="F823" i="22"/>
  <c r="I823" s="1"/>
  <c r="F824"/>
  <c r="I824" s="1"/>
  <c r="F825"/>
  <c r="I825" s="1"/>
  <c r="F823" i="23"/>
  <c r="I823" s="1"/>
  <c r="F824"/>
  <c r="I824" s="1"/>
  <c r="F825"/>
  <c r="I825" s="1"/>
  <c r="F823" i="24"/>
  <c r="I823" s="1"/>
  <c r="F824"/>
  <c r="I824" s="1"/>
  <c r="F825"/>
  <c r="I825" s="1"/>
  <c r="F823" i="26"/>
  <c r="I823" s="1"/>
  <c r="F824"/>
  <c r="I824" s="1"/>
  <c r="F825"/>
  <c r="I825" s="1"/>
  <c r="F823" i="27"/>
  <c r="I823" s="1"/>
  <c r="F824"/>
  <c r="I824" s="1"/>
  <c r="F825"/>
  <c r="I825" s="1"/>
  <c r="F823" i="28"/>
  <c r="I823" s="1"/>
  <c r="F824"/>
  <c r="I824" s="1"/>
  <c r="F825"/>
  <c r="I825" s="1"/>
  <c r="F823" i="29"/>
  <c r="I823" s="1"/>
  <c r="F824"/>
  <c r="I824" s="1"/>
  <c r="F825"/>
  <c r="I825" s="1"/>
  <c r="F823" i="30"/>
  <c r="I823" s="1"/>
  <c r="F824"/>
  <c r="I824" s="1"/>
  <c r="F825"/>
  <c r="I825" s="1"/>
  <c r="F823" i="31"/>
  <c r="I823" s="1"/>
  <c r="F824"/>
  <c r="I824" s="1"/>
  <c r="F825"/>
  <c r="I825" s="1"/>
  <c r="F823" i="32"/>
  <c r="I823" s="1"/>
  <c r="F824"/>
  <c r="I824" s="1"/>
  <c r="F825"/>
  <c r="I825" s="1"/>
  <c r="F823" i="33"/>
  <c r="I823" s="1"/>
  <c r="F824"/>
  <c r="I824" s="1"/>
  <c r="F825"/>
  <c r="I825" s="1"/>
  <c r="F823" i="34"/>
  <c r="I823" s="1"/>
  <c r="F824"/>
  <c r="I824" s="1"/>
  <c r="F825"/>
  <c r="I825" s="1"/>
  <c r="F823" i="35"/>
  <c r="I823" s="1"/>
  <c r="F824"/>
  <c r="I824" s="1"/>
  <c r="F825"/>
  <c r="I825" s="1"/>
  <c r="F823" i="37"/>
  <c r="I823" s="1"/>
  <c r="F824"/>
  <c r="I824" s="1"/>
  <c r="F825"/>
  <c r="I825" s="1"/>
  <c r="F823" i="36"/>
  <c r="I823" s="1"/>
  <c r="F824"/>
  <c r="I824" s="1"/>
  <c r="F825"/>
  <c r="I825" s="1"/>
  <c r="F823" i="38"/>
  <c r="I823" s="1"/>
  <c r="F824"/>
  <c r="I824" s="1"/>
  <c r="F825"/>
  <c r="I825" s="1"/>
  <c r="F823" i="39"/>
  <c r="I823" s="1"/>
  <c r="F824"/>
  <c r="I824" s="1"/>
  <c r="F825"/>
  <c r="I825" s="1"/>
  <c r="F823" i="40"/>
  <c r="I823" s="1"/>
  <c r="F824"/>
  <c r="I824" s="1"/>
  <c r="F825"/>
  <c r="I825" s="1"/>
  <c r="F823" i="41"/>
  <c r="I823" s="1"/>
  <c r="F824"/>
  <c r="I824" s="1"/>
  <c r="F825"/>
  <c r="I825" s="1"/>
  <c r="F823" i="42"/>
  <c r="I823" s="1"/>
  <c r="F824"/>
  <c r="I824" s="1"/>
  <c r="F825"/>
  <c r="I825" s="1"/>
  <c r="F823" i="43"/>
  <c r="I823" s="1"/>
  <c r="F824"/>
  <c r="I824" s="1"/>
  <c r="F825"/>
  <c r="I825" s="1"/>
  <c r="F823" i="44"/>
  <c r="I823" s="1"/>
  <c r="F824"/>
  <c r="I824" s="1"/>
  <c r="F825"/>
  <c r="I825" s="1"/>
  <c r="F823" i="46"/>
  <c r="I823" s="1"/>
  <c r="F824"/>
  <c r="I824" s="1"/>
  <c r="F825"/>
  <c r="I825" s="1"/>
  <c r="F823" i="11"/>
  <c r="I823" s="1"/>
  <c r="F824"/>
  <c r="I824" s="1"/>
  <c r="F825"/>
  <c r="I825" s="1"/>
  <c r="F787" i="9"/>
  <c r="F787" i="12"/>
  <c r="I787" s="1"/>
  <c r="F787" i="13"/>
  <c r="I787" s="1"/>
  <c r="F787" i="14"/>
  <c r="I787" s="1"/>
  <c r="F787" i="15"/>
  <c r="I787" s="1"/>
  <c r="F787" i="16"/>
  <c r="I787" s="1"/>
  <c r="F787" i="1"/>
  <c r="I787" s="1"/>
  <c r="F787" i="2"/>
  <c r="I787" s="1"/>
  <c r="F787" i="3"/>
  <c r="I787" s="1"/>
  <c r="F787" i="4"/>
  <c r="I787" s="1"/>
  <c r="F787" i="5"/>
  <c r="I787" s="1"/>
  <c r="F787" i="6"/>
  <c r="I787" s="1"/>
  <c r="F787" i="7"/>
  <c r="I787" s="1"/>
  <c r="F787" i="8"/>
  <c r="I787" s="1"/>
  <c r="F787" i="17"/>
  <c r="I787" s="1"/>
  <c r="F787" i="18"/>
  <c r="I787" s="1"/>
  <c r="F787" i="19"/>
  <c r="I787" s="1"/>
  <c r="F787" i="20"/>
  <c r="I787" s="1"/>
  <c r="F787" i="21"/>
  <c r="I787" s="1"/>
  <c r="F787" i="22"/>
  <c r="I787" s="1"/>
  <c r="F787" i="23"/>
  <c r="I787" s="1"/>
  <c r="F787" i="24"/>
  <c r="I787" s="1"/>
  <c r="F787" i="26"/>
  <c r="I787" s="1"/>
  <c r="F787" i="27"/>
  <c r="I787" s="1"/>
  <c r="F787" i="28"/>
  <c r="I787" s="1"/>
  <c r="F787" i="29"/>
  <c r="I787" s="1"/>
  <c r="F787" i="30"/>
  <c r="I787" s="1"/>
  <c r="F787" i="31"/>
  <c r="I787" s="1"/>
  <c r="F787" i="32"/>
  <c r="I787" s="1"/>
  <c r="F787" i="33"/>
  <c r="I787" s="1"/>
  <c r="F787" i="34"/>
  <c r="I787" s="1"/>
  <c r="F787" i="35"/>
  <c r="I787" s="1"/>
  <c r="F787" i="37"/>
  <c r="I787" s="1"/>
  <c r="F787" i="36"/>
  <c r="I787" s="1"/>
  <c r="F787" i="38"/>
  <c r="I787" s="1"/>
  <c r="F787" i="39"/>
  <c r="I787" s="1"/>
  <c r="F787" i="40"/>
  <c r="I787" s="1"/>
  <c r="F787" i="41"/>
  <c r="I787" s="1"/>
  <c r="F787" i="42"/>
  <c r="I787" s="1"/>
  <c r="F787" i="43"/>
  <c r="I787" s="1"/>
  <c r="F787" i="44"/>
  <c r="I787" s="1"/>
  <c r="F787" i="46"/>
  <c r="I787" s="1"/>
  <c r="F787" i="11"/>
  <c r="I787" s="1"/>
  <c r="F594" i="9"/>
  <c r="F592"/>
  <c r="F590"/>
  <c r="F588"/>
  <c r="F586"/>
  <c r="F594" i="12"/>
  <c r="I594" s="1"/>
  <c r="F592"/>
  <c r="I592" s="1"/>
  <c r="F590"/>
  <c r="I590" s="1"/>
  <c r="F588"/>
  <c r="I588" s="1"/>
  <c r="F586"/>
  <c r="I586" s="1"/>
  <c r="F594" i="13"/>
  <c r="I594" s="1"/>
  <c r="F592"/>
  <c r="I592" s="1"/>
  <c r="F590"/>
  <c r="I590" s="1"/>
  <c r="F588"/>
  <c r="I588" s="1"/>
  <c r="F586"/>
  <c r="I586" s="1"/>
  <c r="F594" i="14"/>
  <c r="I594" s="1"/>
  <c r="F592"/>
  <c r="I592" s="1"/>
  <c r="F590"/>
  <c r="I590" s="1"/>
  <c r="F588"/>
  <c r="I588" s="1"/>
  <c r="F586"/>
  <c r="I586" s="1"/>
  <c r="F594" i="15"/>
  <c r="I594" s="1"/>
  <c r="F592"/>
  <c r="I592" s="1"/>
  <c r="F590"/>
  <c r="I590" s="1"/>
  <c r="F588"/>
  <c r="I588" s="1"/>
  <c r="F586"/>
  <c r="I586" s="1"/>
  <c r="F594" i="16"/>
  <c r="I594" s="1"/>
  <c r="F592"/>
  <c r="I592" s="1"/>
  <c r="F590"/>
  <c r="I590" s="1"/>
  <c r="F588"/>
  <c r="I588" s="1"/>
  <c r="F586"/>
  <c r="I586" s="1"/>
  <c r="F594" i="1"/>
  <c r="I594" s="1"/>
  <c r="F592"/>
  <c r="I592" s="1"/>
  <c r="F590"/>
  <c r="I590" s="1"/>
  <c r="F588"/>
  <c r="I588" s="1"/>
  <c r="F586"/>
  <c r="I586" s="1"/>
  <c r="F594" i="2"/>
  <c r="I594" s="1"/>
  <c r="F592"/>
  <c r="I592" s="1"/>
  <c r="F590"/>
  <c r="I590" s="1"/>
  <c r="F588"/>
  <c r="I588" s="1"/>
  <c r="F586"/>
  <c r="I586" s="1"/>
  <c r="F594" i="3"/>
  <c r="I594" s="1"/>
  <c r="F592"/>
  <c r="I592" s="1"/>
  <c r="F590"/>
  <c r="I590" s="1"/>
  <c r="F588"/>
  <c r="I588" s="1"/>
  <c r="F586"/>
  <c r="I586" s="1"/>
  <c r="F594" i="4"/>
  <c r="I594" s="1"/>
  <c r="F592"/>
  <c r="I592" s="1"/>
  <c r="F590"/>
  <c r="I590" s="1"/>
  <c r="F588"/>
  <c r="I588" s="1"/>
  <c r="F586"/>
  <c r="I586" s="1"/>
  <c r="F594" i="5"/>
  <c r="I594" s="1"/>
  <c r="F592"/>
  <c r="I592" s="1"/>
  <c r="F590"/>
  <c r="I590" s="1"/>
  <c r="F588"/>
  <c r="I588" s="1"/>
  <c r="F586"/>
  <c r="I586" s="1"/>
  <c r="F594" i="6"/>
  <c r="I594" s="1"/>
  <c r="F592"/>
  <c r="I592" s="1"/>
  <c r="F590"/>
  <c r="I590" s="1"/>
  <c r="F588"/>
  <c r="I588" s="1"/>
  <c r="F586"/>
  <c r="I586" s="1"/>
  <c r="F594" i="7"/>
  <c r="I594" s="1"/>
  <c r="F592"/>
  <c r="I592" s="1"/>
  <c r="F590"/>
  <c r="I590" s="1"/>
  <c r="F588"/>
  <c r="I588" s="1"/>
  <c r="F586"/>
  <c r="I586" s="1"/>
  <c r="F594" i="8"/>
  <c r="I594" s="1"/>
  <c r="F592"/>
  <c r="I592" s="1"/>
  <c r="F590"/>
  <c r="I590" s="1"/>
  <c r="F588"/>
  <c r="I588" s="1"/>
  <c r="F586"/>
  <c r="I586" s="1"/>
  <c r="F594" i="17"/>
  <c r="I594" s="1"/>
  <c r="F592"/>
  <c r="I592" s="1"/>
  <c r="F590"/>
  <c r="I590" s="1"/>
  <c r="F588"/>
  <c r="I588" s="1"/>
  <c r="F586"/>
  <c r="I586" s="1"/>
  <c r="F594" i="18"/>
  <c r="I594" s="1"/>
  <c r="F592"/>
  <c r="I592" s="1"/>
  <c r="F590"/>
  <c r="I590" s="1"/>
  <c r="F588"/>
  <c r="I588" s="1"/>
  <c r="F586"/>
  <c r="I586" s="1"/>
  <c r="F594" i="19"/>
  <c r="I594" s="1"/>
  <c r="F592"/>
  <c r="I592" s="1"/>
  <c r="F590"/>
  <c r="I590" s="1"/>
  <c r="F588"/>
  <c r="I588" s="1"/>
  <c r="F586"/>
  <c r="I586" s="1"/>
  <c r="F594" i="20"/>
  <c r="I594" s="1"/>
  <c r="F592"/>
  <c r="I592" s="1"/>
  <c r="F590"/>
  <c r="I590" s="1"/>
  <c r="F588"/>
  <c r="I588" s="1"/>
  <c r="F586"/>
  <c r="I586" s="1"/>
  <c r="F594" i="21"/>
  <c r="I594" s="1"/>
  <c r="F592"/>
  <c r="I592" s="1"/>
  <c r="F590"/>
  <c r="I590" s="1"/>
  <c r="F588"/>
  <c r="I588" s="1"/>
  <c r="F586"/>
  <c r="I586" s="1"/>
  <c r="F594" i="22"/>
  <c r="I594" s="1"/>
  <c r="F592"/>
  <c r="I592" s="1"/>
  <c r="F590"/>
  <c r="I590" s="1"/>
  <c r="F588"/>
  <c r="I588" s="1"/>
  <c r="F586"/>
  <c r="I586" s="1"/>
  <c r="F594" i="23"/>
  <c r="I594" s="1"/>
  <c r="F592"/>
  <c r="I592" s="1"/>
  <c r="F590"/>
  <c r="I590" s="1"/>
  <c r="F588"/>
  <c r="I588" s="1"/>
  <c r="F586"/>
  <c r="I586" s="1"/>
  <c r="F594" i="24"/>
  <c r="I594" s="1"/>
  <c r="F592"/>
  <c r="I592" s="1"/>
  <c r="F590"/>
  <c r="I590" s="1"/>
  <c r="F588"/>
  <c r="I588" s="1"/>
  <c r="F586"/>
  <c r="I586" s="1"/>
  <c r="F594" i="26"/>
  <c r="I594" s="1"/>
  <c r="F592"/>
  <c r="I592" s="1"/>
  <c r="F590"/>
  <c r="I590" s="1"/>
  <c r="F588"/>
  <c r="I588" s="1"/>
  <c r="F586"/>
  <c r="I586" s="1"/>
  <c r="F594" i="27"/>
  <c r="I594" s="1"/>
  <c r="F592"/>
  <c r="I592" s="1"/>
  <c r="F590"/>
  <c r="I590" s="1"/>
  <c r="F588"/>
  <c r="I588" s="1"/>
  <c r="F586"/>
  <c r="I586" s="1"/>
  <c r="F594" i="28"/>
  <c r="I594" s="1"/>
  <c r="F592"/>
  <c r="I592" s="1"/>
  <c r="F590"/>
  <c r="I590" s="1"/>
  <c r="F588"/>
  <c r="I588" s="1"/>
  <c r="F586"/>
  <c r="I586" s="1"/>
  <c r="F594" i="29"/>
  <c r="I594" s="1"/>
  <c r="F592"/>
  <c r="I592" s="1"/>
  <c r="F590"/>
  <c r="I590" s="1"/>
  <c r="F588"/>
  <c r="I588" s="1"/>
  <c r="F586"/>
  <c r="I586" s="1"/>
  <c r="F594" i="30"/>
  <c r="I594" s="1"/>
  <c r="F592"/>
  <c r="I592" s="1"/>
  <c r="F590"/>
  <c r="I590" s="1"/>
  <c r="F588"/>
  <c r="I588" s="1"/>
  <c r="F586"/>
  <c r="I586" s="1"/>
  <c r="F594" i="31"/>
  <c r="I594" s="1"/>
  <c r="F592"/>
  <c r="I592" s="1"/>
  <c r="F590"/>
  <c r="I590" s="1"/>
  <c r="F588"/>
  <c r="I588" s="1"/>
  <c r="F586"/>
  <c r="I586" s="1"/>
  <c r="F594" i="32"/>
  <c r="I594" s="1"/>
  <c r="F592"/>
  <c r="I592" s="1"/>
  <c r="F590"/>
  <c r="I590" s="1"/>
  <c r="F588"/>
  <c r="I588" s="1"/>
  <c r="F586"/>
  <c r="I586" s="1"/>
  <c r="F594" i="33"/>
  <c r="I594" s="1"/>
  <c r="F592"/>
  <c r="I592" s="1"/>
  <c r="F590"/>
  <c r="I590" s="1"/>
  <c r="F588"/>
  <c r="I588" s="1"/>
  <c r="F586"/>
  <c r="I586" s="1"/>
  <c r="F594" i="34"/>
  <c r="I594" s="1"/>
  <c r="F592"/>
  <c r="I592" s="1"/>
  <c r="F590"/>
  <c r="I590" s="1"/>
  <c r="F588"/>
  <c r="I588" s="1"/>
  <c r="F586"/>
  <c r="I586" s="1"/>
  <c r="F594" i="35"/>
  <c r="I594" s="1"/>
  <c r="F592"/>
  <c r="I592" s="1"/>
  <c r="F590"/>
  <c r="I590" s="1"/>
  <c r="F588"/>
  <c r="I588" s="1"/>
  <c r="F586"/>
  <c r="I586" s="1"/>
  <c r="F594" i="37"/>
  <c r="I594" s="1"/>
  <c r="F592"/>
  <c r="I592" s="1"/>
  <c r="F590"/>
  <c r="I590" s="1"/>
  <c r="F588"/>
  <c r="I588" s="1"/>
  <c r="F586"/>
  <c r="I586" s="1"/>
  <c r="F594" i="36"/>
  <c r="I594" s="1"/>
  <c r="F592"/>
  <c r="I592" s="1"/>
  <c r="F590"/>
  <c r="I590" s="1"/>
  <c r="F588"/>
  <c r="I588" s="1"/>
  <c r="F586"/>
  <c r="I586" s="1"/>
  <c r="F594" i="38"/>
  <c r="I594" s="1"/>
  <c r="F592"/>
  <c r="I592" s="1"/>
  <c r="F590"/>
  <c r="I590" s="1"/>
  <c r="F588"/>
  <c r="I588" s="1"/>
  <c r="F586"/>
  <c r="I586" s="1"/>
  <c r="F594" i="39"/>
  <c r="I594" s="1"/>
  <c r="F592"/>
  <c r="I592" s="1"/>
  <c r="F590"/>
  <c r="I590" s="1"/>
  <c r="F588"/>
  <c r="I588" s="1"/>
  <c r="F586"/>
  <c r="I586" s="1"/>
  <c r="F594" i="40"/>
  <c r="I594" s="1"/>
  <c r="F592"/>
  <c r="I592" s="1"/>
  <c r="F590"/>
  <c r="I590" s="1"/>
  <c r="F588"/>
  <c r="I588" s="1"/>
  <c r="F586"/>
  <c r="I586" s="1"/>
  <c r="F594" i="41"/>
  <c r="I594" s="1"/>
  <c r="F592"/>
  <c r="I592" s="1"/>
  <c r="F590"/>
  <c r="I590" s="1"/>
  <c r="F588"/>
  <c r="I588" s="1"/>
  <c r="F586"/>
  <c r="I586" s="1"/>
  <c r="F594" i="42"/>
  <c r="I594" s="1"/>
  <c r="F592"/>
  <c r="I592" s="1"/>
  <c r="F590"/>
  <c r="I590" s="1"/>
  <c r="F588"/>
  <c r="I588" s="1"/>
  <c r="F586"/>
  <c r="I586" s="1"/>
  <c r="F594" i="43"/>
  <c r="I594" s="1"/>
  <c r="F592"/>
  <c r="I592" s="1"/>
  <c r="F590"/>
  <c r="I590" s="1"/>
  <c r="F588"/>
  <c r="I588" s="1"/>
  <c r="F586"/>
  <c r="I586" s="1"/>
  <c r="F594" i="44"/>
  <c r="I594" s="1"/>
  <c r="F592"/>
  <c r="I592" s="1"/>
  <c r="F590"/>
  <c r="I590" s="1"/>
  <c r="F588"/>
  <c r="I588" s="1"/>
  <c r="F586"/>
  <c r="I586" s="1"/>
  <c r="F594" i="46"/>
  <c r="I594" s="1"/>
  <c r="F592"/>
  <c r="I592" s="1"/>
  <c r="F590"/>
  <c r="I590" s="1"/>
  <c r="F588"/>
  <c r="I588" s="1"/>
  <c r="F586"/>
  <c r="I586" s="1"/>
  <c r="F594" i="11"/>
  <c r="I594" s="1"/>
  <c r="F592"/>
  <c r="I592" s="1"/>
  <c r="F590"/>
  <c r="I590" s="1"/>
  <c r="F588"/>
  <c r="I588" s="1"/>
  <c r="F586"/>
  <c r="I586" s="1"/>
  <c r="F536" i="9"/>
  <c r="I536" s="1"/>
  <c r="F537"/>
  <c r="I537" s="1"/>
  <c r="F536" i="12"/>
  <c r="I536" s="1"/>
  <c r="F537"/>
  <c r="I537" s="1"/>
  <c r="F536" i="13"/>
  <c r="I536" s="1"/>
  <c r="F537"/>
  <c r="I537" s="1"/>
  <c r="F536" i="14"/>
  <c r="I536" s="1"/>
  <c r="F537"/>
  <c r="I537" s="1"/>
  <c r="F536" i="15"/>
  <c r="I536" s="1"/>
  <c r="F537"/>
  <c r="I537" s="1"/>
  <c r="F536" i="16"/>
  <c r="I536" s="1"/>
  <c r="F537"/>
  <c r="I537" s="1"/>
  <c r="F536" i="1"/>
  <c r="I536" s="1"/>
  <c r="F537"/>
  <c r="I537" s="1"/>
  <c r="F536" i="2"/>
  <c r="I536" s="1"/>
  <c r="F537"/>
  <c r="I537" s="1"/>
  <c r="F536" i="3"/>
  <c r="I536" s="1"/>
  <c r="F537"/>
  <c r="I537" s="1"/>
  <c r="F536" i="4"/>
  <c r="I536" s="1"/>
  <c r="F537"/>
  <c r="I537" s="1"/>
  <c r="F536" i="5"/>
  <c r="I536" s="1"/>
  <c r="F537"/>
  <c r="I537" s="1"/>
  <c r="F536" i="6"/>
  <c r="I536" s="1"/>
  <c r="F537"/>
  <c r="I537" s="1"/>
  <c r="F536" i="7"/>
  <c r="I536" s="1"/>
  <c r="F537"/>
  <c r="I537" s="1"/>
  <c r="F536" i="8"/>
  <c r="I536" s="1"/>
  <c r="F537"/>
  <c r="I537" s="1"/>
  <c r="F536" i="17"/>
  <c r="I536" s="1"/>
  <c r="F537"/>
  <c r="I537" s="1"/>
  <c r="F536" i="18"/>
  <c r="I536" s="1"/>
  <c r="F537"/>
  <c r="I537" s="1"/>
  <c r="F536" i="19"/>
  <c r="I536" s="1"/>
  <c r="F537"/>
  <c r="I537" s="1"/>
  <c r="F536" i="20"/>
  <c r="I536" s="1"/>
  <c r="F537"/>
  <c r="I537" s="1"/>
  <c r="F536" i="21"/>
  <c r="I536" s="1"/>
  <c r="F537"/>
  <c r="I537" s="1"/>
  <c r="F536" i="22"/>
  <c r="I536" s="1"/>
  <c r="F537"/>
  <c r="I537" s="1"/>
  <c r="F536" i="23"/>
  <c r="I536" s="1"/>
  <c r="F537"/>
  <c r="I537" s="1"/>
  <c r="F536" i="24"/>
  <c r="I536" s="1"/>
  <c r="F537"/>
  <c r="I537" s="1"/>
  <c r="F536" i="26"/>
  <c r="I536" s="1"/>
  <c r="F537"/>
  <c r="I537" s="1"/>
  <c r="F536" i="27"/>
  <c r="I536" s="1"/>
  <c r="F537"/>
  <c r="I537" s="1"/>
  <c r="F536" i="28"/>
  <c r="I536" s="1"/>
  <c r="F537"/>
  <c r="I537" s="1"/>
  <c r="F536" i="29"/>
  <c r="I536" s="1"/>
  <c r="F537"/>
  <c r="I537" s="1"/>
  <c r="F536" i="30"/>
  <c r="I536" s="1"/>
  <c r="F537"/>
  <c r="I537" s="1"/>
  <c r="F536" i="31"/>
  <c r="I536" s="1"/>
  <c r="F537"/>
  <c r="I537" s="1"/>
  <c r="F536" i="32"/>
  <c r="I536" s="1"/>
  <c r="F537"/>
  <c r="I537" s="1"/>
  <c r="F536" i="33"/>
  <c r="I536" s="1"/>
  <c r="F537"/>
  <c r="I537" s="1"/>
  <c r="F536" i="34"/>
  <c r="I536" s="1"/>
  <c r="F537"/>
  <c r="I537" s="1"/>
  <c r="F536" i="35"/>
  <c r="I536" s="1"/>
  <c r="F537"/>
  <c r="I537" s="1"/>
  <c r="F536" i="37"/>
  <c r="I536" s="1"/>
  <c r="F537"/>
  <c r="I537" s="1"/>
  <c r="F536" i="36"/>
  <c r="I536" s="1"/>
  <c r="F537"/>
  <c r="I537" s="1"/>
  <c r="F536" i="38"/>
  <c r="I536" s="1"/>
  <c r="F537"/>
  <c r="I537" s="1"/>
  <c r="F536" i="39"/>
  <c r="I536" s="1"/>
  <c r="F537"/>
  <c r="I537" s="1"/>
  <c r="F536" i="40"/>
  <c r="I536" s="1"/>
  <c r="F537"/>
  <c r="I537" s="1"/>
  <c r="F536" i="41"/>
  <c r="I536" s="1"/>
  <c r="F537"/>
  <c r="I537" s="1"/>
  <c r="F536" i="42"/>
  <c r="I536" s="1"/>
  <c r="F537"/>
  <c r="I537" s="1"/>
  <c r="F536" i="43"/>
  <c r="I536" s="1"/>
  <c r="F537"/>
  <c r="I537" s="1"/>
  <c r="F536" i="44"/>
  <c r="I536" s="1"/>
  <c r="F537"/>
  <c r="I537" s="1"/>
  <c r="F536" i="46"/>
  <c r="I536" s="1"/>
  <c r="F537"/>
  <c r="I537" s="1"/>
  <c r="F536" i="11"/>
  <c r="I536" s="1"/>
  <c r="F537"/>
  <c r="I537" s="1"/>
  <c r="F205" i="9"/>
  <c r="I205" s="1"/>
  <c r="F205" i="11"/>
  <c r="I205" s="1"/>
  <c r="F205" i="12"/>
  <c r="I205" s="1"/>
  <c r="F205" i="13"/>
  <c r="I205" s="1"/>
  <c r="F205" i="14"/>
  <c r="I205" s="1"/>
  <c r="F205" i="15"/>
  <c r="I205" s="1"/>
  <c r="F205" i="16"/>
  <c r="I205" s="1"/>
  <c r="F205" i="1"/>
  <c r="I205" s="1"/>
  <c r="F205" i="2"/>
  <c r="I205" s="1"/>
  <c r="F205" i="3"/>
  <c r="I205" s="1"/>
  <c r="F205" i="4"/>
  <c r="I205" s="1"/>
  <c r="F205" i="5"/>
  <c r="I205" s="1"/>
  <c r="F205" i="6"/>
  <c r="I205" s="1"/>
  <c r="F205" i="7"/>
  <c r="I205" s="1"/>
  <c r="F205" i="8"/>
  <c r="I205" s="1"/>
  <c r="F205" i="17"/>
  <c r="I205" s="1"/>
  <c r="F205" i="18"/>
  <c r="I205" s="1"/>
  <c r="F205" i="19"/>
  <c r="I205" s="1"/>
  <c r="F205" i="20"/>
  <c r="I205" s="1"/>
  <c r="F205" i="21"/>
  <c r="I205" s="1"/>
  <c r="F205" i="22"/>
  <c r="I205" s="1"/>
  <c r="F205" i="23"/>
  <c r="I205" s="1"/>
  <c r="F205" i="24"/>
  <c r="I205" s="1"/>
  <c r="F205" i="26"/>
  <c r="I205" s="1"/>
  <c r="F205" i="27"/>
  <c r="I205" s="1"/>
  <c r="F205" i="28"/>
  <c r="I205" s="1"/>
  <c r="F205" i="29"/>
  <c r="I205" s="1"/>
  <c r="F205" i="30"/>
  <c r="I205" s="1"/>
  <c r="F205" i="31"/>
  <c r="I205" s="1"/>
  <c r="F205" i="32"/>
  <c r="I205" s="1"/>
  <c r="F205" i="33"/>
  <c r="I205" s="1"/>
  <c r="F205" i="34"/>
  <c r="I205" s="1"/>
  <c r="F205" i="35"/>
  <c r="I205" s="1"/>
  <c r="F205" i="37"/>
  <c r="I205" s="1"/>
  <c r="F205" i="36"/>
  <c r="I205" s="1"/>
  <c r="F205" i="38"/>
  <c r="I205" s="1"/>
  <c r="F205" i="39"/>
  <c r="I205" s="1"/>
  <c r="F205" i="40"/>
  <c r="I205" s="1"/>
  <c r="F205" i="41"/>
  <c r="I205" s="1"/>
  <c r="F205" i="42"/>
  <c r="I205" s="1"/>
  <c r="F205" i="43"/>
  <c r="I205" s="1"/>
  <c r="F205" i="44"/>
  <c r="I205" s="1"/>
  <c r="F205" i="46"/>
  <c r="I205" s="1"/>
  <c r="H45" i="48"/>
  <c r="E45"/>
  <c r="D45" i="49"/>
  <c r="D44" s="1"/>
  <c r="E22" i="48"/>
  <c r="D10"/>
  <c r="I37"/>
  <c r="H37"/>
  <c r="H593" i="49" l="1"/>
  <c r="D43"/>
  <c r="E45"/>
  <c r="E44" s="1"/>
  <c r="E44" i="48"/>
  <c r="E919" s="1"/>
  <c r="I309" i="46"/>
  <c r="I308" s="1"/>
  <c r="I305" s="1"/>
  <c r="F308"/>
  <c r="F305" s="1"/>
  <c r="I309" i="43"/>
  <c r="I308" s="1"/>
  <c r="I305" s="1"/>
  <c r="F308"/>
  <c r="F305" s="1"/>
  <c r="I309" i="41"/>
  <c r="I308" s="1"/>
  <c r="I305" s="1"/>
  <c r="F308"/>
  <c r="F305" s="1"/>
  <c r="I309" i="39"/>
  <c r="I308" s="1"/>
  <c r="I305" s="1"/>
  <c r="F308"/>
  <c r="F305" s="1"/>
  <c r="I309" i="36"/>
  <c r="I308" s="1"/>
  <c r="I305" s="1"/>
  <c r="F308"/>
  <c r="F305" s="1"/>
  <c r="I309" i="35"/>
  <c r="I308" s="1"/>
  <c r="I305" s="1"/>
  <c r="F308"/>
  <c r="F305" s="1"/>
  <c r="I309" i="33"/>
  <c r="I308" s="1"/>
  <c r="I305" s="1"/>
  <c r="F308"/>
  <c r="F305" s="1"/>
  <c r="I309" i="31"/>
  <c r="I308" s="1"/>
  <c r="I305" s="1"/>
  <c r="F308"/>
  <c r="F305" s="1"/>
  <c r="I309" i="29"/>
  <c r="I308" s="1"/>
  <c r="I305" s="1"/>
  <c r="F308"/>
  <c r="F305" s="1"/>
  <c r="I309" i="27"/>
  <c r="I308" s="1"/>
  <c r="I305" s="1"/>
  <c r="F308"/>
  <c r="F305" s="1"/>
  <c r="I309" i="24"/>
  <c r="I308" s="1"/>
  <c r="I305" s="1"/>
  <c r="F308"/>
  <c r="F305" s="1"/>
  <c r="I309" i="22"/>
  <c r="I308" s="1"/>
  <c r="I305" s="1"/>
  <c r="F308"/>
  <c r="F305" s="1"/>
  <c r="I309" i="20"/>
  <c r="I308" s="1"/>
  <c r="I305" s="1"/>
  <c r="F308"/>
  <c r="F305" s="1"/>
  <c r="I309" i="18"/>
  <c r="I308" s="1"/>
  <c r="I305" s="1"/>
  <c r="F308"/>
  <c r="F305" s="1"/>
  <c r="I309" i="8"/>
  <c r="I308" s="1"/>
  <c r="I305" s="1"/>
  <c r="F308"/>
  <c r="F305" s="1"/>
  <c r="I309" i="6"/>
  <c r="I308" s="1"/>
  <c r="I305" s="1"/>
  <c r="F308"/>
  <c r="F305" s="1"/>
  <c r="I309" i="4"/>
  <c r="I308" s="1"/>
  <c r="I305" s="1"/>
  <c r="F308"/>
  <c r="F305" s="1"/>
  <c r="I309" i="2"/>
  <c r="I308" s="1"/>
  <c r="I305" s="1"/>
  <c r="F308"/>
  <c r="F305" s="1"/>
  <c r="I309" i="16"/>
  <c r="I308" s="1"/>
  <c r="I305" s="1"/>
  <c r="F308"/>
  <c r="F305" s="1"/>
  <c r="I309" i="14"/>
  <c r="I308" s="1"/>
  <c r="I305" s="1"/>
  <c r="F308"/>
  <c r="F305" s="1"/>
  <c r="I309" i="12"/>
  <c r="I308" s="1"/>
  <c r="I305" s="1"/>
  <c r="F308"/>
  <c r="F305" s="1"/>
  <c r="H45" i="49"/>
  <c r="H44" s="1"/>
  <c r="H44" i="48"/>
  <c r="H919" s="1"/>
  <c r="I309" i="9"/>
  <c r="I308" s="1"/>
  <c r="I305" s="1"/>
  <c r="F308"/>
  <c r="F305" s="1"/>
  <c r="I309" i="44"/>
  <c r="I308" s="1"/>
  <c r="I305" s="1"/>
  <c r="F308"/>
  <c r="F305" s="1"/>
  <c r="I309" i="42"/>
  <c r="I308" s="1"/>
  <c r="I305" s="1"/>
  <c r="F308"/>
  <c r="F305" s="1"/>
  <c r="I309" i="40"/>
  <c r="I308" s="1"/>
  <c r="I305" s="1"/>
  <c r="F308"/>
  <c r="F305" s="1"/>
  <c r="I309" i="38"/>
  <c r="I308" s="1"/>
  <c r="I305" s="1"/>
  <c r="F308"/>
  <c r="F305" s="1"/>
  <c r="I309" i="37"/>
  <c r="I308" s="1"/>
  <c r="I305" s="1"/>
  <c r="F308"/>
  <c r="F305" s="1"/>
  <c r="I309" i="34"/>
  <c r="I308" s="1"/>
  <c r="I305" s="1"/>
  <c r="F308"/>
  <c r="F305" s="1"/>
  <c r="I309" i="32"/>
  <c r="I308" s="1"/>
  <c r="I305" s="1"/>
  <c r="F308"/>
  <c r="F305" s="1"/>
  <c r="I309" i="30"/>
  <c r="I308" s="1"/>
  <c r="I305" s="1"/>
  <c r="F308"/>
  <c r="F305" s="1"/>
  <c r="I309" i="28"/>
  <c r="I308" s="1"/>
  <c r="I305" s="1"/>
  <c r="F308"/>
  <c r="F305" s="1"/>
  <c r="I309" i="26"/>
  <c r="I308" s="1"/>
  <c r="I305" s="1"/>
  <c r="F308"/>
  <c r="F305" s="1"/>
  <c r="I309" i="23"/>
  <c r="I308" s="1"/>
  <c r="I305" s="1"/>
  <c r="F308"/>
  <c r="F305" s="1"/>
  <c r="I309" i="21"/>
  <c r="I308" s="1"/>
  <c r="I305" s="1"/>
  <c r="F308"/>
  <c r="F305" s="1"/>
  <c r="I309" i="19"/>
  <c r="I308" s="1"/>
  <c r="I305" s="1"/>
  <c r="F308"/>
  <c r="F305" s="1"/>
  <c r="I309" i="17"/>
  <c r="I308" s="1"/>
  <c r="I305" s="1"/>
  <c r="F308"/>
  <c r="F305" s="1"/>
  <c r="I309" i="7"/>
  <c r="I308" s="1"/>
  <c r="I305" s="1"/>
  <c r="F308"/>
  <c r="F305" s="1"/>
  <c r="I309" i="5"/>
  <c r="I308" s="1"/>
  <c r="I305" s="1"/>
  <c r="F308"/>
  <c r="F305" s="1"/>
  <c r="I309" i="3"/>
  <c r="I308" s="1"/>
  <c r="I305" s="1"/>
  <c r="F308"/>
  <c r="F305" s="1"/>
  <c r="I309" i="1"/>
  <c r="I308" s="1"/>
  <c r="I305" s="1"/>
  <c r="F308"/>
  <c r="F305" s="1"/>
  <c r="I309" i="15"/>
  <c r="I308" s="1"/>
  <c r="I305" s="1"/>
  <c r="F308"/>
  <c r="F305" s="1"/>
  <c r="I309" i="13"/>
  <c r="I308" s="1"/>
  <c r="I305" s="1"/>
  <c r="F308"/>
  <c r="F305" s="1"/>
  <c r="I309" i="11"/>
  <c r="I308" s="1"/>
  <c r="I305" s="1"/>
  <c r="F308"/>
  <c r="F305" s="1"/>
  <c r="F587" i="48"/>
  <c r="F29"/>
  <c r="I29" s="1"/>
  <c r="F205"/>
  <c r="F204" s="1"/>
  <c r="F589"/>
  <c r="F591"/>
  <c r="F309"/>
  <c r="F585"/>
  <c r="F593"/>
  <c r="F310"/>
  <c r="I310" s="1"/>
  <c r="F181"/>
  <c r="I181" s="1"/>
  <c r="H10"/>
  <c r="D22"/>
  <c r="H22"/>
  <c r="I824" i="9"/>
  <c r="I825"/>
  <c r="I823"/>
  <c r="I787"/>
  <c r="I594"/>
  <c r="I593" i="48" s="1"/>
  <c r="I592" i="9"/>
  <c r="I590"/>
  <c r="I589" i="48" s="1"/>
  <c r="I588" i="9"/>
  <c r="I587" i="48" s="1"/>
  <c r="I586" i="9"/>
  <c r="H33" i="48"/>
  <c r="H18"/>
  <c r="D26"/>
  <c r="H26"/>
  <c r="E26"/>
  <c r="H30"/>
  <c r="F810" i="11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12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13"/>
  <c r="I810" s="1"/>
  <c r="F808"/>
  <c r="I808" s="1"/>
  <c r="F807"/>
  <c r="I807" s="1"/>
  <c r="F806"/>
  <c r="I806" s="1"/>
  <c r="F805"/>
  <c r="I805" s="1"/>
  <c r="F804"/>
  <c r="I804" s="1"/>
  <c r="F803"/>
  <c r="I803" s="1"/>
  <c r="F802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14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15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16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F791"/>
  <c r="F810" i="1"/>
  <c r="I810" s="1"/>
  <c r="F808"/>
  <c r="I808" s="1"/>
  <c r="F807"/>
  <c r="I807" s="1"/>
  <c r="F806"/>
  <c r="I806" s="1"/>
  <c r="F805"/>
  <c r="I805" s="1"/>
  <c r="F804"/>
  <c r="I804" s="1"/>
  <c r="F803"/>
  <c r="I803" s="1"/>
  <c r="F802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2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3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4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5"/>
  <c r="I810" s="1"/>
  <c r="F808"/>
  <c r="I808" s="1"/>
  <c r="F807"/>
  <c r="I807" s="1"/>
  <c r="F806"/>
  <c r="I806" s="1"/>
  <c r="F805"/>
  <c r="I805" s="1"/>
  <c r="F804"/>
  <c r="I804" s="1"/>
  <c r="F803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F791"/>
  <c r="F810" i="6"/>
  <c r="I810" s="1"/>
  <c r="F808"/>
  <c r="I808" s="1"/>
  <c r="F807"/>
  <c r="I807" s="1"/>
  <c r="F806"/>
  <c r="I806" s="1"/>
  <c r="F805"/>
  <c r="I805" s="1"/>
  <c r="F804"/>
  <c r="I804" s="1"/>
  <c r="F803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7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8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17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F798"/>
  <c r="I798" s="1"/>
  <c r="F797"/>
  <c r="I797" s="1"/>
  <c r="F796"/>
  <c r="I796" s="1"/>
  <c r="F795"/>
  <c r="I795" s="1"/>
  <c r="F794"/>
  <c r="I794" s="1"/>
  <c r="F793"/>
  <c r="I793" s="1"/>
  <c r="F792"/>
  <c r="F791"/>
  <c r="F810" i="18"/>
  <c r="I810" s="1"/>
  <c r="F808"/>
  <c r="I808" s="1"/>
  <c r="F807"/>
  <c r="I807" s="1"/>
  <c r="F806"/>
  <c r="I806" s="1"/>
  <c r="F805"/>
  <c r="I805" s="1"/>
  <c r="F804"/>
  <c r="I804" s="1"/>
  <c r="F803"/>
  <c r="I803" s="1"/>
  <c r="F802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19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20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F791"/>
  <c r="F810" i="21"/>
  <c r="I810" s="1"/>
  <c r="F808"/>
  <c r="I808" s="1"/>
  <c r="F807"/>
  <c r="I807" s="1"/>
  <c r="F806"/>
  <c r="I806" s="1"/>
  <c r="F805"/>
  <c r="I805" s="1"/>
  <c r="F804"/>
  <c r="I804" s="1"/>
  <c r="F803"/>
  <c r="I803" s="1"/>
  <c r="F802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22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23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24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F791"/>
  <c r="F810" i="26"/>
  <c r="I810" s="1"/>
  <c r="F808"/>
  <c r="I808" s="1"/>
  <c r="F807"/>
  <c r="I807" s="1"/>
  <c r="F806"/>
  <c r="I806" s="1"/>
  <c r="F805"/>
  <c r="I805" s="1"/>
  <c r="F804"/>
  <c r="I804" s="1"/>
  <c r="F803"/>
  <c r="I803" s="1"/>
  <c r="F802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27"/>
  <c r="I810" s="1"/>
  <c r="F808"/>
  <c r="I808" s="1"/>
  <c r="F807"/>
  <c r="I807" s="1"/>
  <c r="F806"/>
  <c r="I806" s="1"/>
  <c r="F805"/>
  <c r="I805" s="1"/>
  <c r="F804"/>
  <c r="I804" s="1"/>
  <c r="F803"/>
  <c r="I803" s="1"/>
  <c r="F802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28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29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F791"/>
  <c r="F810" i="30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F791"/>
  <c r="F810" i="31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32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33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F798"/>
  <c r="I798" s="1"/>
  <c r="F797"/>
  <c r="I797" s="1"/>
  <c r="F796"/>
  <c r="I796" s="1"/>
  <c r="F795"/>
  <c r="I795" s="1"/>
  <c r="F794"/>
  <c r="I794" s="1"/>
  <c r="F793"/>
  <c r="F792"/>
  <c r="I792" s="1"/>
  <c r="F791"/>
  <c r="F810" i="34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F798"/>
  <c r="I798" s="1"/>
  <c r="F797"/>
  <c r="I797" s="1"/>
  <c r="F796"/>
  <c r="I796" s="1"/>
  <c r="F795"/>
  <c r="I795" s="1"/>
  <c r="F794"/>
  <c r="I794" s="1"/>
  <c r="F793"/>
  <c r="I793" s="1"/>
  <c r="F792"/>
  <c r="F791"/>
  <c r="F810" i="35"/>
  <c r="I810" s="1"/>
  <c r="F808"/>
  <c r="I808" s="1"/>
  <c r="F807"/>
  <c r="I807" s="1"/>
  <c r="F806"/>
  <c r="I806" s="1"/>
  <c r="F805"/>
  <c r="I805" s="1"/>
  <c r="F804"/>
  <c r="I804" s="1"/>
  <c r="F803"/>
  <c r="I803" s="1"/>
  <c r="F802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37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36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F798"/>
  <c r="I798" s="1"/>
  <c r="F797"/>
  <c r="I797" s="1"/>
  <c r="F796"/>
  <c r="I796" s="1"/>
  <c r="F795"/>
  <c r="I795" s="1"/>
  <c r="F794"/>
  <c r="I794" s="1"/>
  <c r="F793"/>
  <c r="I793" s="1"/>
  <c r="F792"/>
  <c r="F791"/>
  <c r="F810" i="38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F792"/>
  <c r="I792" s="1"/>
  <c r="F791"/>
  <c r="F810" i="39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I791" s="1"/>
  <c r="F810" i="40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41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42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43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44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46"/>
  <c r="I810" s="1"/>
  <c r="F808"/>
  <c r="I808" s="1"/>
  <c r="F807"/>
  <c r="I807" s="1"/>
  <c r="F806"/>
  <c r="I806" s="1"/>
  <c r="F805"/>
  <c r="I805" s="1"/>
  <c r="F804"/>
  <c r="I804" s="1"/>
  <c r="F803"/>
  <c r="I803" s="1"/>
  <c r="F802"/>
  <c r="I802" s="1"/>
  <c r="F801"/>
  <c r="I801" s="1"/>
  <c r="F798"/>
  <c r="I798" s="1"/>
  <c r="F797"/>
  <c r="I797" s="1"/>
  <c r="F796"/>
  <c r="I796" s="1"/>
  <c r="F795"/>
  <c r="I795" s="1"/>
  <c r="F794"/>
  <c r="I794" s="1"/>
  <c r="F793"/>
  <c r="I793" s="1"/>
  <c r="F792"/>
  <c r="I792" s="1"/>
  <c r="F791"/>
  <c r="F810" i="9"/>
  <c r="F808"/>
  <c r="F807"/>
  <c r="F806"/>
  <c r="F805"/>
  <c r="F804"/>
  <c r="F803"/>
  <c r="F802"/>
  <c r="F801"/>
  <c r="F798"/>
  <c r="F797"/>
  <c r="F796"/>
  <c r="F795"/>
  <c r="F794"/>
  <c r="F793"/>
  <c r="F792"/>
  <c r="F791"/>
  <c r="F562" i="11"/>
  <c r="I562" s="1"/>
  <c r="F562" i="12"/>
  <c r="I562" s="1"/>
  <c r="F562" i="13"/>
  <c r="I562" s="1"/>
  <c r="F562" i="14"/>
  <c r="I562" s="1"/>
  <c r="F562" i="15"/>
  <c r="I562" s="1"/>
  <c r="F562" i="16"/>
  <c r="I562" s="1"/>
  <c r="F562" i="1"/>
  <c r="I562" s="1"/>
  <c r="F562" i="2"/>
  <c r="I562" s="1"/>
  <c r="F562" i="3"/>
  <c r="I562" s="1"/>
  <c r="F562" i="4"/>
  <c r="I562" s="1"/>
  <c r="F562" i="5"/>
  <c r="I562" s="1"/>
  <c r="F562" i="6"/>
  <c r="I562" s="1"/>
  <c r="F562" i="7"/>
  <c r="I562" s="1"/>
  <c r="F562" i="8"/>
  <c r="I562" s="1"/>
  <c r="F562" i="17"/>
  <c r="I562" s="1"/>
  <c r="F562" i="18"/>
  <c r="I562" s="1"/>
  <c r="F562" i="19"/>
  <c r="I562" s="1"/>
  <c r="F562" i="20"/>
  <c r="I562" s="1"/>
  <c r="F562" i="21"/>
  <c r="I562" s="1"/>
  <c r="F562" i="22"/>
  <c r="I562" s="1"/>
  <c r="F562" i="23"/>
  <c r="I562" s="1"/>
  <c r="F562" i="24"/>
  <c r="I562" s="1"/>
  <c r="F562" i="26"/>
  <c r="I562" s="1"/>
  <c r="F562" i="27"/>
  <c r="I562" s="1"/>
  <c r="F562" i="28"/>
  <c r="I562" s="1"/>
  <c r="F562" i="29"/>
  <c r="I562" s="1"/>
  <c r="F562" i="30"/>
  <c r="I562" s="1"/>
  <c r="F562" i="31"/>
  <c r="I562" s="1"/>
  <c r="F562" i="32"/>
  <c r="I562" s="1"/>
  <c r="F562" i="33"/>
  <c r="I562" s="1"/>
  <c r="F562" i="34"/>
  <c r="I562" s="1"/>
  <c r="F562" i="35"/>
  <c r="I562" s="1"/>
  <c r="F562" i="37"/>
  <c r="I562" s="1"/>
  <c r="F562" i="36"/>
  <c r="I562" s="1"/>
  <c r="F562" i="38"/>
  <c r="I562" s="1"/>
  <c r="F562" i="39"/>
  <c r="I562" s="1"/>
  <c r="F562" i="40"/>
  <c r="I562" s="1"/>
  <c r="F562" i="41"/>
  <c r="I562" s="1"/>
  <c r="F562" i="42"/>
  <c r="I562" s="1"/>
  <c r="F562" i="43"/>
  <c r="I562" s="1"/>
  <c r="F562" i="44"/>
  <c r="I562" s="1"/>
  <c r="F562" i="46"/>
  <c r="I562" s="1"/>
  <c r="F562" i="9"/>
  <c r="I562" s="1"/>
  <c r="F550" i="11"/>
  <c r="I550" s="1"/>
  <c r="F551"/>
  <c r="I551" s="1"/>
  <c r="F550" i="12"/>
  <c r="I550" s="1"/>
  <c r="F551"/>
  <c r="I551" s="1"/>
  <c r="F550" i="13"/>
  <c r="I550" s="1"/>
  <c r="F551"/>
  <c r="I551" s="1"/>
  <c r="F550" i="14"/>
  <c r="I550" s="1"/>
  <c r="F551"/>
  <c r="I551" s="1"/>
  <c r="F550" i="15"/>
  <c r="I550" s="1"/>
  <c r="F551"/>
  <c r="I551" s="1"/>
  <c r="F550" i="16"/>
  <c r="I550" s="1"/>
  <c r="F551"/>
  <c r="I551" s="1"/>
  <c r="F550" i="1"/>
  <c r="I550" s="1"/>
  <c r="F551"/>
  <c r="I551" s="1"/>
  <c r="F550" i="2"/>
  <c r="I550" s="1"/>
  <c r="F551"/>
  <c r="I551" s="1"/>
  <c r="F550" i="3"/>
  <c r="I550" s="1"/>
  <c r="F551"/>
  <c r="I551" s="1"/>
  <c r="F550" i="4"/>
  <c r="I550" s="1"/>
  <c r="F551"/>
  <c r="I551" s="1"/>
  <c r="F550" i="5"/>
  <c r="I550" s="1"/>
  <c r="F551"/>
  <c r="I551" s="1"/>
  <c r="F550" i="6"/>
  <c r="I550" s="1"/>
  <c r="F551"/>
  <c r="I551" s="1"/>
  <c r="F550" i="7"/>
  <c r="I550" s="1"/>
  <c r="F551"/>
  <c r="I551" s="1"/>
  <c r="F550" i="8"/>
  <c r="I550" s="1"/>
  <c r="F551"/>
  <c r="I551" s="1"/>
  <c r="F550" i="17"/>
  <c r="I550" s="1"/>
  <c r="F551"/>
  <c r="I551" s="1"/>
  <c r="F550" i="18"/>
  <c r="I550" s="1"/>
  <c r="F551"/>
  <c r="I551" s="1"/>
  <c r="F550" i="19"/>
  <c r="I550" s="1"/>
  <c r="F551"/>
  <c r="I551" s="1"/>
  <c r="F550" i="20"/>
  <c r="I550" s="1"/>
  <c r="F551"/>
  <c r="I551" s="1"/>
  <c r="F550" i="21"/>
  <c r="I550" s="1"/>
  <c r="F551"/>
  <c r="I551" s="1"/>
  <c r="F550" i="22"/>
  <c r="I550" s="1"/>
  <c r="F551"/>
  <c r="I551" s="1"/>
  <c r="F550" i="23"/>
  <c r="I550" s="1"/>
  <c r="F551"/>
  <c r="I551" s="1"/>
  <c r="F550" i="24"/>
  <c r="I550" s="1"/>
  <c r="F551"/>
  <c r="I551" s="1"/>
  <c r="F550" i="26"/>
  <c r="I550" s="1"/>
  <c r="F551"/>
  <c r="I551" s="1"/>
  <c r="F550" i="27"/>
  <c r="I550" s="1"/>
  <c r="F551"/>
  <c r="I551" s="1"/>
  <c r="F550" i="28"/>
  <c r="I550" s="1"/>
  <c r="F551"/>
  <c r="I551" s="1"/>
  <c r="F550" i="29"/>
  <c r="I550" s="1"/>
  <c r="F551"/>
  <c r="I551" s="1"/>
  <c r="F550" i="30"/>
  <c r="I550" s="1"/>
  <c r="F551"/>
  <c r="I551" s="1"/>
  <c r="F550" i="31"/>
  <c r="I550" s="1"/>
  <c r="F551"/>
  <c r="I551" s="1"/>
  <c r="F550" i="32"/>
  <c r="I550" s="1"/>
  <c r="F551"/>
  <c r="I551" s="1"/>
  <c r="F550" i="33"/>
  <c r="I550" s="1"/>
  <c r="F551"/>
  <c r="I551" s="1"/>
  <c r="F550" i="34"/>
  <c r="I550" s="1"/>
  <c r="F551"/>
  <c r="I551" s="1"/>
  <c r="F550" i="35"/>
  <c r="I550" s="1"/>
  <c r="F551"/>
  <c r="I551" s="1"/>
  <c r="F550" i="37"/>
  <c r="I550" s="1"/>
  <c r="F551"/>
  <c r="I551" s="1"/>
  <c r="F550" i="36"/>
  <c r="I550" s="1"/>
  <c r="F551"/>
  <c r="I551" s="1"/>
  <c r="F550" i="38"/>
  <c r="I550" s="1"/>
  <c r="F551"/>
  <c r="I551" s="1"/>
  <c r="F550" i="39"/>
  <c r="I550" s="1"/>
  <c r="F551"/>
  <c r="I551" s="1"/>
  <c r="F550" i="40"/>
  <c r="I550" s="1"/>
  <c r="F551"/>
  <c r="I551" s="1"/>
  <c r="F550" i="41"/>
  <c r="I550" s="1"/>
  <c r="F551"/>
  <c r="I551" s="1"/>
  <c r="F550" i="42"/>
  <c r="I550" s="1"/>
  <c r="F551"/>
  <c r="I551" s="1"/>
  <c r="F550" i="43"/>
  <c r="I550" s="1"/>
  <c r="F551"/>
  <c r="I551" s="1"/>
  <c r="F550" i="44"/>
  <c r="I550" s="1"/>
  <c r="F551"/>
  <c r="I551" s="1"/>
  <c r="F550" i="46"/>
  <c r="I550" s="1"/>
  <c r="F551"/>
  <c r="I551" s="1"/>
  <c r="F550" i="9"/>
  <c r="I550" s="1"/>
  <c r="F551"/>
  <c r="I551" s="1"/>
  <c r="F539" i="11"/>
  <c r="F539" i="12"/>
  <c r="F539" i="13"/>
  <c r="F539" i="14"/>
  <c r="F539" i="15"/>
  <c r="F539" i="16"/>
  <c r="F539" i="1"/>
  <c r="F539" i="2"/>
  <c r="F539" i="3"/>
  <c r="F539" i="4"/>
  <c r="F539" i="5"/>
  <c r="F539" i="6"/>
  <c r="F539" i="7"/>
  <c r="F539" i="8"/>
  <c r="F539" i="17"/>
  <c r="F539" i="18"/>
  <c r="F539" i="19"/>
  <c r="F539" i="20"/>
  <c r="F539" i="21"/>
  <c r="F539" i="22"/>
  <c r="F539" i="23"/>
  <c r="F539" i="24"/>
  <c r="F539" i="26"/>
  <c r="F539" i="27"/>
  <c r="F539" i="28"/>
  <c r="F539" i="29"/>
  <c r="F539" i="30"/>
  <c r="F539" i="31"/>
  <c r="F539" i="32"/>
  <c r="F539" i="33"/>
  <c r="F539" i="34"/>
  <c r="F539" i="35"/>
  <c r="F539" i="37"/>
  <c r="F539" i="36"/>
  <c r="F539" i="38"/>
  <c r="F539" i="39"/>
  <c r="I539" s="1"/>
  <c r="F539" i="40"/>
  <c r="F539" i="41"/>
  <c r="F539" i="42"/>
  <c r="F539" i="43"/>
  <c r="F539" i="44"/>
  <c r="F539" i="46"/>
  <c r="F539" i="9"/>
  <c r="I539" s="1"/>
  <c r="F419" i="11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12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13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14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15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16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1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3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4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5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6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7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8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17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18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19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0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1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2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3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4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6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7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8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29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30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31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32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33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35"/>
  <c r="I419" s="1"/>
  <c r="I412"/>
  <c r="F411"/>
  <c r="I411" s="1"/>
  <c r="F410"/>
  <c r="I410" s="1"/>
  <c r="F409"/>
  <c r="I409" s="1"/>
  <c r="F408"/>
  <c r="I408" s="1"/>
  <c r="F407"/>
  <c r="F406"/>
  <c r="I406" s="1"/>
  <c r="F419" i="37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F419" i="36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38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39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40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41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42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43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44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46"/>
  <c r="I419" s="1"/>
  <c r="F418"/>
  <c r="I418" s="1"/>
  <c r="F417"/>
  <c r="I417" s="1"/>
  <c r="F412"/>
  <c r="I412" s="1"/>
  <c r="F411"/>
  <c r="I411" s="1"/>
  <c r="F410"/>
  <c r="I410" s="1"/>
  <c r="F409"/>
  <c r="I409" s="1"/>
  <c r="F408"/>
  <c r="I408" s="1"/>
  <c r="F407"/>
  <c r="F406"/>
  <c r="I406" s="1"/>
  <c r="F419" i="9"/>
  <c r="F418"/>
  <c r="F417"/>
  <c r="F412"/>
  <c r="F411"/>
  <c r="F410"/>
  <c r="F409"/>
  <c r="F408"/>
  <c r="F407"/>
  <c r="F406"/>
  <c r="F369" i="11"/>
  <c r="F370"/>
  <c r="I370" s="1"/>
  <c r="F371"/>
  <c r="I371" s="1"/>
  <c r="F372"/>
  <c r="I372" s="1"/>
  <c r="F373"/>
  <c r="I373" s="1"/>
  <c r="F374"/>
  <c r="I374" s="1"/>
  <c r="F369" i="12"/>
  <c r="F370"/>
  <c r="I370" s="1"/>
  <c r="F371"/>
  <c r="I371" s="1"/>
  <c r="F372"/>
  <c r="I372" s="1"/>
  <c r="F373"/>
  <c r="I373" s="1"/>
  <c r="F374"/>
  <c r="I374" s="1"/>
  <c r="F369" i="13"/>
  <c r="F370"/>
  <c r="I370" s="1"/>
  <c r="F371"/>
  <c r="I371" s="1"/>
  <c r="F372"/>
  <c r="I372" s="1"/>
  <c r="F373"/>
  <c r="I373" s="1"/>
  <c r="F374"/>
  <c r="I374" s="1"/>
  <c r="F369" i="14"/>
  <c r="F370"/>
  <c r="I370" s="1"/>
  <c r="F371"/>
  <c r="I371" s="1"/>
  <c r="F372"/>
  <c r="I372" s="1"/>
  <c r="F373"/>
  <c r="I373" s="1"/>
  <c r="F374"/>
  <c r="I374" s="1"/>
  <c r="F369" i="15"/>
  <c r="F370"/>
  <c r="I370" s="1"/>
  <c r="F371"/>
  <c r="I371" s="1"/>
  <c r="F372"/>
  <c r="I372" s="1"/>
  <c r="F373"/>
  <c r="I373" s="1"/>
  <c r="F374"/>
  <c r="I374" s="1"/>
  <c r="F369" i="16"/>
  <c r="F370"/>
  <c r="I370" s="1"/>
  <c r="F371"/>
  <c r="I371" s="1"/>
  <c r="F372"/>
  <c r="I372" s="1"/>
  <c r="F373"/>
  <c r="I373" s="1"/>
  <c r="F374"/>
  <c r="I374" s="1"/>
  <c r="F369" i="1"/>
  <c r="F370"/>
  <c r="I370" s="1"/>
  <c r="F371"/>
  <c r="I371" s="1"/>
  <c r="F372"/>
  <c r="I372" s="1"/>
  <c r="F373"/>
  <c r="I373" s="1"/>
  <c r="F374"/>
  <c r="I374" s="1"/>
  <c r="F369" i="2"/>
  <c r="F370"/>
  <c r="I370" s="1"/>
  <c r="F371"/>
  <c r="I371" s="1"/>
  <c r="F372"/>
  <c r="I372" s="1"/>
  <c r="F373"/>
  <c r="I373" s="1"/>
  <c r="F374"/>
  <c r="I374" s="1"/>
  <c r="F369" i="3"/>
  <c r="F370"/>
  <c r="I370" s="1"/>
  <c r="F371"/>
  <c r="I371" s="1"/>
  <c r="F372"/>
  <c r="I372" s="1"/>
  <c r="F373"/>
  <c r="I373" s="1"/>
  <c r="F374"/>
  <c r="I374" s="1"/>
  <c r="F369" i="4"/>
  <c r="F370"/>
  <c r="I370" s="1"/>
  <c r="F371"/>
  <c r="I371" s="1"/>
  <c r="F372"/>
  <c r="I372" s="1"/>
  <c r="F373"/>
  <c r="I373" s="1"/>
  <c r="F374"/>
  <c r="I374" s="1"/>
  <c r="F369" i="5"/>
  <c r="F370"/>
  <c r="I370" s="1"/>
  <c r="F371"/>
  <c r="I371" s="1"/>
  <c r="F372"/>
  <c r="I372" s="1"/>
  <c r="F373"/>
  <c r="I373" s="1"/>
  <c r="F374"/>
  <c r="I374" s="1"/>
  <c r="F369" i="6"/>
  <c r="F370"/>
  <c r="I370" s="1"/>
  <c r="F371"/>
  <c r="I371" s="1"/>
  <c r="F372"/>
  <c r="I372" s="1"/>
  <c r="F373"/>
  <c r="I373" s="1"/>
  <c r="F374"/>
  <c r="I374" s="1"/>
  <c r="F369" i="7"/>
  <c r="F370"/>
  <c r="I370" s="1"/>
  <c r="F371"/>
  <c r="I371" s="1"/>
  <c r="F372"/>
  <c r="I372" s="1"/>
  <c r="F373"/>
  <c r="I373" s="1"/>
  <c r="F374"/>
  <c r="I374" s="1"/>
  <c r="F369" i="8"/>
  <c r="F370"/>
  <c r="I370" s="1"/>
  <c r="F371"/>
  <c r="I371" s="1"/>
  <c r="F372"/>
  <c r="I372" s="1"/>
  <c r="F373"/>
  <c r="I373" s="1"/>
  <c r="F374"/>
  <c r="I374" s="1"/>
  <c r="F369" i="17"/>
  <c r="F370"/>
  <c r="I370" s="1"/>
  <c r="F371"/>
  <c r="I371" s="1"/>
  <c r="F372"/>
  <c r="I372" s="1"/>
  <c r="F373"/>
  <c r="I373" s="1"/>
  <c r="F374"/>
  <c r="I374" s="1"/>
  <c r="F369" i="18"/>
  <c r="F370"/>
  <c r="I370" s="1"/>
  <c r="F371"/>
  <c r="I371" s="1"/>
  <c r="F372"/>
  <c r="I372" s="1"/>
  <c r="F373"/>
  <c r="I373" s="1"/>
  <c r="F374"/>
  <c r="I374" s="1"/>
  <c r="F369" i="19"/>
  <c r="F370"/>
  <c r="I370" s="1"/>
  <c r="F371"/>
  <c r="I371" s="1"/>
  <c r="F372"/>
  <c r="I372" s="1"/>
  <c r="F373"/>
  <c r="I373" s="1"/>
  <c r="F374"/>
  <c r="I374" s="1"/>
  <c r="F369" i="20"/>
  <c r="F370"/>
  <c r="I370" s="1"/>
  <c r="F371"/>
  <c r="I371" s="1"/>
  <c r="F372"/>
  <c r="I372" s="1"/>
  <c r="F373"/>
  <c r="I373" s="1"/>
  <c r="F374"/>
  <c r="I374" s="1"/>
  <c r="F369" i="21"/>
  <c r="F370"/>
  <c r="I370" s="1"/>
  <c r="F371"/>
  <c r="I371" s="1"/>
  <c r="F372"/>
  <c r="I372" s="1"/>
  <c r="F373"/>
  <c r="I373" s="1"/>
  <c r="F374"/>
  <c r="I374" s="1"/>
  <c r="F369" i="22"/>
  <c r="F370"/>
  <c r="I370" s="1"/>
  <c r="F371"/>
  <c r="I371" s="1"/>
  <c r="F372"/>
  <c r="I372" s="1"/>
  <c r="F373"/>
  <c r="I373" s="1"/>
  <c r="F374"/>
  <c r="I374" s="1"/>
  <c r="F369" i="23"/>
  <c r="F370"/>
  <c r="I370" s="1"/>
  <c r="F371"/>
  <c r="I371" s="1"/>
  <c r="F372"/>
  <c r="I372" s="1"/>
  <c r="F373"/>
  <c r="I373" s="1"/>
  <c r="F374"/>
  <c r="I374" s="1"/>
  <c r="F369" i="24"/>
  <c r="F370"/>
  <c r="I370" s="1"/>
  <c r="F371"/>
  <c r="I371" s="1"/>
  <c r="F372"/>
  <c r="I372" s="1"/>
  <c r="F373"/>
  <c r="I373" s="1"/>
  <c r="F374"/>
  <c r="I374" s="1"/>
  <c r="F369" i="26"/>
  <c r="F370"/>
  <c r="I370" s="1"/>
  <c r="F371"/>
  <c r="I371" s="1"/>
  <c r="F372"/>
  <c r="I372" s="1"/>
  <c r="F373"/>
  <c r="I373" s="1"/>
  <c r="F374"/>
  <c r="I374" s="1"/>
  <c r="F369" i="27"/>
  <c r="F370"/>
  <c r="I370" s="1"/>
  <c r="F371"/>
  <c r="I371" s="1"/>
  <c r="F372"/>
  <c r="I372" s="1"/>
  <c r="F373"/>
  <c r="I373" s="1"/>
  <c r="F374"/>
  <c r="I374" s="1"/>
  <c r="F369" i="28"/>
  <c r="F370"/>
  <c r="I370" s="1"/>
  <c r="F371"/>
  <c r="I371" s="1"/>
  <c r="F372"/>
  <c r="I372" s="1"/>
  <c r="F373"/>
  <c r="I373" s="1"/>
  <c r="F374"/>
  <c r="I374" s="1"/>
  <c r="F369" i="29"/>
  <c r="F370"/>
  <c r="I370" s="1"/>
  <c r="F371"/>
  <c r="I371" s="1"/>
  <c r="F372"/>
  <c r="I372" s="1"/>
  <c r="F373"/>
  <c r="I373" s="1"/>
  <c r="F374"/>
  <c r="I374" s="1"/>
  <c r="F369" i="30"/>
  <c r="F370"/>
  <c r="I370" s="1"/>
  <c r="F371"/>
  <c r="I371" s="1"/>
  <c r="F372"/>
  <c r="I372" s="1"/>
  <c r="F373"/>
  <c r="I373" s="1"/>
  <c r="F374"/>
  <c r="I374" s="1"/>
  <c r="F369" i="31"/>
  <c r="F370"/>
  <c r="I370" s="1"/>
  <c r="F371"/>
  <c r="I371" s="1"/>
  <c r="F372"/>
  <c r="I372" s="1"/>
  <c r="F373"/>
  <c r="I373" s="1"/>
  <c r="F374"/>
  <c r="I374" s="1"/>
  <c r="F369" i="32"/>
  <c r="F370"/>
  <c r="I370" s="1"/>
  <c r="F371"/>
  <c r="I371" s="1"/>
  <c r="F372"/>
  <c r="I372" s="1"/>
  <c r="F373"/>
  <c r="I373" s="1"/>
  <c r="F374"/>
  <c r="I374" s="1"/>
  <c r="F369" i="33"/>
  <c r="F370"/>
  <c r="I370" s="1"/>
  <c r="F371"/>
  <c r="I371" s="1"/>
  <c r="F372"/>
  <c r="I372" s="1"/>
  <c r="F373"/>
  <c r="I373" s="1"/>
  <c r="F374"/>
  <c r="I374" s="1"/>
  <c r="F369" i="34"/>
  <c r="F370"/>
  <c r="I370" s="1"/>
  <c r="F371"/>
  <c r="I371" s="1"/>
  <c r="F372"/>
  <c r="I372" s="1"/>
  <c r="F373"/>
  <c r="I373" s="1"/>
  <c r="F374"/>
  <c r="I374" s="1"/>
  <c r="F369" i="35"/>
  <c r="F370"/>
  <c r="I370" s="1"/>
  <c r="F371"/>
  <c r="I371" s="1"/>
  <c r="F372"/>
  <c r="I372" s="1"/>
  <c r="F373"/>
  <c r="I373" s="1"/>
  <c r="F374"/>
  <c r="I374" s="1"/>
  <c r="F369" i="37"/>
  <c r="F370"/>
  <c r="I370" s="1"/>
  <c r="F371"/>
  <c r="I371" s="1"/>
  <c r="F372"/>
  <c r="I372" s="1"/>
  <c r="F373"/>
  <c r="I373" s="1"/>
  <c r="F374"/>
  <c r="I374" s="1"/>
  <c r="F369" i="36"/>
  <c r="F370"/>
  <c r="I370" s="1"/>
  <c r="F371"/>
  <c r="I371" s="1"/>
  <c r="F372"/>
  <c r="I372" s="1"/>
  <c r="F373"/>
  <c r="I373" s="1"/>
  <c r="F374"/>
  <c r="I374" s="1"/>
  <c r="F369" i="38"/>
  <c r="F370"/>
  <c r="I370" s="1"/>
  <c r="F371"/>
  <c r="I371" s="1"/>
  <c r="F372"/>
  <c r="I372" s="1"/>
  <c r="F373"/>
  <c r="I373" s="1"/>
  <c r="F374"/>
  <c r="I374" s="1"/>
  <c r="F369" i="39"/>
  <c r="F370"/>
  <c r="I370" s="1"/>
  <c r="F371"/>
  <c r="I371" s="1"/>
  <c r="F372"/>
  <c r="I372" s="1"/>
  <c r="F373"/>
  <c r="I373" s="1"/>
  <c r="F374"/>
  <c r="I374" s="1"/>
  <c r="F369" i="40"/>
  <c r="F370"/>
  <c r="I370" s="1"/>
  <c r="F371"/>
  <c r="I371" s="1"/>
  <c r="F372"/>
  <c r="I372" s="1"/>
  <c r="F373"/>
  <c r="I373" s="1"/>
  <c r="F374"/>
  <c r="I374" s="1"/>
  <c r="F369" i="41"/>
  <c r="F370"/>
  <c r="I370" s="1"/>
  <c r="F371"/>
  <c r="I371" s="1"/>
  <c r="F372"/>
  <c r="I372" s="1"/>
  <c r="F373"/>
  <c r="I373" s="1"/>
  <c r="F374"/>
  <c r="I374" s="1"/>
  <c r="F369" i="42"/>
  <c r="F370"/>
  <c r="I370" s="1"/>
  <c r="F371"/>
  <c r="I371" s="1"/>
  <c r="F372"/>
  <c r="I372" s="1"/>
  <c r="F373"/>
  <c r="I373" s="1"/>
  <c r="F374"/>
  <c r="I374" s="1"/>
  <c r="F369" i="43"/>
  <c r="F370"/>
  <c r="I370" s="1"/>
  <c r="F371"/>
  <c r="I371" s="1"/>
  <c r="F372"/>
  <c r="I372" s="1"/>
  <c r="F373"/>
  <c r="I373" s="1"/>
  <c r="F374"/>
  <c r="I374" s="1"/>
  <c r="F369" i="44"/>
  <c r="F370"/>
  <c r="I370" s="1"/>
  <c r="F371"/>
  <c r="I371" s="1"/>
  <c r="F372"/>
  <c r="I372" s="1"/>
  <c r="F373"/>
  <c r="I373" s="1"/>
  <c r="F374"/>
  <c r="I374" s="1"/>
  <c r="F369" i="46"/>
  <c r="F370"/>
  <c r="I370" s="1"/>
  <c r="F371"/>
  <c r="I371" s="1"/>
  <c r="F372"/>
  <c r="I372" s="1"/>
  <c r="F373"/>
  <c r="I373" s="1"/>
  <c r="F374"/>
  <c r="I374" s="1"/>
  <c r="F369" i="9"/>
  <c r="F370"/>
  <c r="F371"/>
  <c r="F372"/>
  <c r="F373"/>
  <c r="F374"/>
  <c r="F381" i="11"/>
  <c r="I381" s="1"/>
  <c r="F380"/>
  <c r="I380" s="1"/>
  <c r="F379"/>
  <c r="I379" s="1"/>
  <c r="F368"/>
  <c r="I368" s="1"/>
  <c r="F381" i="12"/>
  <c r="I381" s="1"/>
  <c r="F380"/>
  <c r="I380" s="1"/>
  <c r="F379"/>
  <c r="I379" s="1"/>
  <c r="F368"/>
  <c r="I368" s="1"/>
  <c r="F381" i="13"/>
  <c r="I381" s="1"/>
  <c r="F380"/>
  <c r="I380" s="1"/>
  <c r="F379"/>
  <c r="I379" s="1"/>
  <c r="F368"/>
  <c r="I368" s="1"/>
  <c r="F381" i="14"/>
  <c r="I381" s="1"/>
  <c r="F380"/>
  <c r="I380" s="1"/>
  <c r="F379"/>
  <c r="I379" s="1"/>
  <c r="F368"/>
  <c r="I368" s="1"/>
  <c r="F381" i="15"/>
  <c r="I381" s="1"/>
  <c r="F380"/>
  <c r="I380" s="1"/>
  <c r="F379"/>
  <c r="I379" s="1"/>
  <c r="F368"/>
  <c r="I368" s="1"/>
  <c r="F381" i="16"/>
  <c r="I381" s="1"/>
  <c r="F380"/>
  <c r="I380" s="1"/>
  <c r="F379"/>
  <c r="I379" s="1"/>
  <c r="F368"/>
  <c r="I368" s="1"/>
  <c r="F381" i="1"/>
  <c r="I381" s="1"/>
  <c r="F380"/>
  <c r="I380" s="1"/>
  <c r="F379"/>
  <c r="I379" s="1"/>
  <c r="F368"/>
  <c r="I368" s="1"/>
  <c r="F381" i="2"/>
  <c r="I381" s="1"/>
  <c r="F380"/>
  <c r="I380" s="1"/>
  <c r="F379"/>
  <c r="I379" s="1"/>
  <c r="F368"/>
  <c r="I368" s="1"/>
  <c r="F381" i="3"/>
  <c r="I381" s="1"/>
  <c r="F380"/>
  <c r="I380" s="1"/>
  <c r="F379"/>
  <c r="I379" s="1"/>
  <c r="F368"/>
  <c r="I368" s="1"/>
  <c r="F381" i="4"/>
  <c r="I381" s="1"/>
  <c r="F380"/>
  <c r="I380" s="1"/>
  <c r="F379"/>
  <c r="I379" s="1"/>
  <c r="F368"/>
  <c r="I368" s="1"/>
  <c r="F381" i="5"/>
  <c r="I381" s="1"/>
  <c r="F380"/>
  <c r="I380" s="1"/>
  <c r="F379"/>
  <c r="I379" s="1"/>
  <c r="F368"/>
  <c r="I368" s="1"/>
  <c r="F381" i="6"/>
  <c r="I381" s="1"/>
  <c r="F380"/>
  <c r="I380" s="1"/>
  <c r="F379"/>
  <c r="I379" s="1"/>
  <c r="F368"/>
  <c r="I368" s="1"/>
  <c r="F381" i="7"/>
  <c r="I381" s="1"/>
  <c r="F380"/>
  <c r="I380" s="1"/>
  <c r="F379"/>
  <c r="I379" s="1"/>
  <c r="F368"/>
  <c r="I368" s="1"/>
  <c r="F381" i="8"/>
  <c r="I381" s="1"/>
  <c r="F380"/>
  <c r="I380" s="1"/>
  <c r="F379"/>
  <c r="I379" s="1"/>
  <c r="F368"/>
  <c r="I368" s="1"/>
  <c r="F381" i="17"/>
  <c r="I381" s="1"/>
  <c r="F380"/>
  <c r="I380" s="1"/>
  <c r="F379"/>
  <c r="I379" s="1"/>
  <c r="F368"/>
  <c r="I368" s="1"/>
  <c r="F381" i="18"/>
  <c r="I381" s="1"/>
  <c r="F380"/>
  <c r="I380" s="1"/>
  <c r="F379"/>
  <c r="I379" s="1"/>
  <c r="F368"/>
  <c r="I368" s="1"/>
  <c r="F381" i="19"/>
  <c r="I381" s="1"/>
  <c r="F380"/>
  <c r="I380" s="1"/>
  <c r="F379"/>
  <c r="I379" s="1"/>
  <c r="F368"/>
  <c r="I368" s="1"/>
  <c r="F381" i="20"/>
  <c r="I381" s="1"/>
  <c r="F380"/>
  <c r="I380" s="1"/>
  <c r="F379"/>
  <c r="I379" s="1"/>
  <c r="F368"/>
  <c r="I368" s="1"/>
  <c r="F381" i="21"/>
  <c r="I381" s="1"/>
  <c r="F380"/>
  <c r="I380" s="1"/>
  <c r="F379"/>
  <c r="I379" s="1"/>
  <c r="F368"/>
  <c r="I368" s="1"/>
  <c r="F381" i="22"/>
  <c r="I381" s="1"/>
  <c r="F380"/>
  <c r="I380" s="1"/>
  <c r="F379"/>
  <c r="I379" s="1"/>
  <c r="F368"/>
  <c r="I368" s="1"/>
  <c r="F381" i="23"/>
  <c r="I381" s="1"/>
  <c r="F380"/>
  <c r="I380" s="1"/>
  <c r="F379"/>
  <c r="I379" s="1"/>
  <c r="F368"/>
  <c r="I368" s="1"/>
  <c r="F381" i="24"/>
  <c r="I381" s="1"/>
  <c r="F380"/>
  <c r="I380" s="1"/>
  <c r="F379"/>
  <c r="I379" s="1"/>
  <c r="F368"/>
  <c r="I368" s="1"/>
  <c r="F381" i="26"/>
  <c r="I381" s="1"/>
  <c r="F380"/>
  <c r="I380" s="1"/>
  <c r="F379"/>
  <c r="I379" s="1"/>
  <c r="F368"/>
  <c r="I368" s="1"/>
  <c r="F381" i="27"/>
  <c r="I381" s="1"/>
  <c r="F380"/>
  <c r="I380" s="1"/>
  <c r="F379"/>
  <c r="I379" s="1"/>
  <c r="F368"/>
  <c r="I368" s="1"/>
  <c r="F381" i="28"/>
  <c r="I381" s="1"/>
  <c r="F380"/>
  <c r="I380" s="1"/>
  <c r="F379"/>
  <c r="I379" s="1"/>
  <c r="F368"/>
  <c r="I368" s="1"/>
  <c r="F381" i="29"/>
  <c r="I381" s="1"/>
  <c r="F380"/>
  <c r="I380" s="1"/>
  <c r="F379"/>
  <c r="I379" s="1"/>
  <c r="F368"/>
  <c r="I368" s="1"/>
  <c r="F381" i="30"/>
  <c r="I381" s="1"/>
  <c r="F380"/>
  <c r="I380" s="1"/>
  <c r="F379"/>
  <c r="I379" s="1"/>
  <c r="F368"/>
  <c r="I368" s="1"/>
  <c r="F381" i="31"/>
  <c r="I381" s="1"/>
  <c r="F380"/>
  <c r="I380" s="1"/>
  <c r="F379"/>
  <c r="I379" s="1"/>
  <c r="F368"/>
  <c r="I368" s="1"/>
  <c r="F381" i="32"/>
  <c r="I381" s="1"/>
  <c r="F380"/>
  <c r="I380" s="1"/>
  <c r="F379"/>
  <c r="I379" s="1"/>
  <c r="F368"/>
  <c r="I368" s="1"/>
  <c r="F381" i="33"/>
  <c r="I381" s="1"/>
  <c r="F380"/>
  <c r="I380" s="1"/>
  <c r="F379"/>
  <c r="I379" s="1"/>
  <c r="F368"/>
  <c r="I368" s="1"/>
  <c r="F381" i="34"/>
  <c r="I381" s="1"/>
  <c r="F380"/>
  <c r="I380" s="1"/>
  <c r="F379"/>
  <c r="I379" s="1"/>
  <c r="F368"/>
  <c r="I368" s="1"/>
  <c r="F381" i="35"/>
  <c r="I381" s="1"/>
  <c r="F380"/>
  <c r="I380" s="1"/>
  <c r="F379"/>
  <c r="I379" s="1"/>
  <c r="F368"/>
  <c r="I368" s="1"/>
  <c r="F381" i="37"/>
  <c r="I381" s="1"/>
  <c r="F380"/>
  <c r="I380" s="1"/>
  <c r="F379"/>
  <c r="I379" s="1"/>
  <c r="F368"/>
  <c r="I368" s="1"/>
  <c r="F381" i="36"/>
  <c r="I381" s="1"/>
  <c r="F380"/>
  <c r="I380" s="1"/>
  <c r="F379"/>
  <c r="I379" s="1"/>
  <c r="F368"/>
  <c r="I368" s="1"/>
  <c r="F381" i="38"/>
  <c r="I381" s="1"/>
  <c r="F380"/>
  <c r="I380" s="1"/>
  <c r="F379"/>
  <c r="I379" s="1"/>
  <c r="F368"/>
  <c r="I368" s="1"/>
  <c r="F381" i="39"/>
  <c r="I381" s="1"/>
  <c r="F380"/>
  <c r="I380" s="1"/>
  <c r="F379"/>
  <c r="I379" s="1"/>
  <c r="F368"/>
  <c r="I368" s="1"/>
  <c r="F381" i="40"/>
  <c r="I381" s="1"/>
  <c r="F380"/>
  <c r="I380" s="1"/>
  <c r="F379"/>
  <c r="I379" s="1"/>
  <c r="F368"/>
  <c r="I368" s="1"/>
  <c r="F381" i="41"/>
  <c r="I381" s="1"/>
  <c r="F380"/>
  <c r="I380" s="1"/>
  <c r="F379"/>
  <c r="I379" s="1"/>
  <c r="F368"/>
  <c r="I368" s="1"/>
  <c r="F381" i="42"/>
  <c r="I381" s="1"/>
  <c r="F380"/>
  <c r="I380" s="1"/>
  <c r="F379"/>
  <c r="I379" s="1"/>
  <c r="F368"/>
  <c r="I368" s="1"/>
  <c r="F381" i="43"/>
  <c r="I381" s="1"/>
  <c r="F380"/>
  <c r="I380" s="1"/>
  <c r="F379"/>
  <c r="I379" s="1"/>
  <c r="F368"/>
  <c r="I368" s="1"/>
  <c r="F381" i="44"/>
  <c r="I381" s="1"/>
  <c r="F380"/>
  <c r="I380" s="1"/>
  <c r="F379"/>
  <c r="I379" s="1"/>
  <c r="F368"/>
  <c r="I368" s="1"/>
  <c r="F381" i="46"/>
  <c r="I381" s="1"/>
  <c r="F380"/>
  <c r="I380" s="1"/>
  <c r="F379"/>
  <c r="I379" s="1"/>
  <c r="F368"/>
  <c r="I368" s="1"/>
  <c r="F381" i="9"/>
  <c r="F380"/>
  <c r="F379"/>
  <c r="F368"/>
  <c r="F171" i="11"/>
  <c r="F173"/>
  <c r="I173" s="1"/>
  <c r="F174"/>
  <c r="I174" s="1"/>
  <c r="F175"/>
  <c r="I175" s="1"/>
  <c r="F176"/>
  <c r="I176" s="1"/>
  <c r="F171" i="12"/>
  <c r="F173"/>
  <c r="I173" s="1"/>
  <c r="F174"/>
  <c r="I174" s="1"/>
  <c r="F175"/>
  <c r="I175" s="1"/>
  <c r="F176"/>
  <c r="I176" s="1"/>
  <c r="F171" i="13"/>
  <c r="F173"/>
  <c r="I173" s="1"/>
  <c r="F174"/>
  <c r="I174" s="1"/>
  <c r="F175"/>
  <c r="I175" s="1"/>
  <c r="F176"/>
  <c r="I176" s="1"/>
  <c r="F171" i="14"/>
  <c r="F173"/>
  <c r="I173" s="1"/>
  <c r="F174"/>
  <c r="I174" s="1"/>
  <c r="F175"/>
  <c r="I175" s="1"/>
  <c r="F176"/>
  <c r="I176" s="1"/>
  <c r="F171" i="15"/>
  <c r="F173"/>
  <c r="I173" s="1"/>
  <c r="F174"/>
  <c r="I174" s="1"/>
  <c r="F175"/>
  <c r="I175" s="1"/>
  <c r="F176"/>
  <c r="I176" s="1"/>
  <c r="F171" i="16"/>
  <c r="F173"/>
  <c r="I173" s="1"/>
  <c r="F174"/>
  <c r="I174" s="1"/>
  <c r="F175"/>
  <c r="I175" s="1"/>
  <c r="F176"/>
  <c r="I176" s="1"/>
  <c r="F171" i="1"/>
  <c r="F173"/>
  <c r="I173" s="1"/>
  <c r="F174"/>
  <c r="I174" s="1"/>
  <c r="F175"/>
  <c r="I175" s="1"/>
  <c r="F176"/>
  <c r="I176" s="1"/>
  <c r="F171" i="2"/>
  <c r="F173"/>
  <c r="I173" s="1"/>
  <c r="F174"/>
  <c r="I174" s="1"/>
  <c r="F175"/>
  <c r="I175" s="1"/>
  <c r="F176"/>
  <c r="I176" s="1"/>
  <c r="F171" i="3"/>
  <c r="F173"/>
  <c r="I173" s="1"/>
  <c r="F174"/>
  <c r="I174" s="1"/>
  <c r="F175"/>
  <c r="I175" s="1"/>
  <c r="F176"/>
  <c r="I176" s="1"/>
  <c r="F171" i="4"/>
  <c r="F173"/>
  <c r="I173" s="1"/>
  <c r="F174"/>
  <c r="I174" s="1"/>
  <c r="F175"/>
  <c r="I175" s="1"/>
  <c r="F176"/>
  <c r="I176" s="1"/>
  <c r="F171" i="5"/>
  <c r="F173"/>
  <c r="I173" s="1"/>
  <c r="F174"/>
  <c r="I174" s="1"/>
  <c r="F175"/>
  <c r="I175" s="1"/>
  <c r="F176"/>
  <c r="I176" s="1"/>
  <c r="F171" i="6"/>
  <c r="F173"/>
  <c r="I173" s="1"/>
  <c r="F174"/>
  <c r="I174" s="1"/>
  <c r="F175"/>
  <c r="I175" s="1"/>
  <c r="F176"/>
  <c r="I176" s="1"/>
  <c r="F171" i="7"/>
  <c r="F173"/>
  <c r="I173" s="1"/>
  <c r="F174"/>
  <c r="I174" s="1"/>
  <c r="F175"/>
  <c r="I175" s="1"/>
  <c r="F176"/>
  <c r="I176" s="1"/>
  <c r="F171" i="8"/>
  <c r="F173"/>
  <c r="I173" s="1"/>
  <c r="F174"/>
  <c r="I174" s="1"/>
  <c r="F175"/>
  <c r="I175" s="1"/>
  <c r="F176"/>
  <c r="I176" s="1"/>
  <c r="F171" i="17"/>
  <c r="F173"/>
  <c r="I173" s="1"/>
  <c r="F174"/>
  <c r="I174" s="1"/>
  <c r="F175"/>
  <c r="I175" s="1"/>
  <c r="F176"/>
  <c r="I176" s="1"/>
  <c r="F171" i="18"/>
  <c r="F173"/>
  <c r="I173" s="1"/>
  <c r="F174"/>
  <c r="I174" s="1"/>
  <c r="F175"/>
  <c r="I175" s="1"/>
  <c r="F176"/>
  <c r="I176" s="1"/>
  <c r="F171" i="19"/>
  <c r="F173"/>
  <c r="I173" s="1"/>
  <c r="F174"/>
  <c r="I174" s="1"/>
  <c r="F175"/>
  <c r="I175" s="1"/>
  <c r="F176"/>
  <c r="I176" s="1"/>
  <c r="F171" i="20"/>
  <c r="F173"/>
  <c r="I173" s="1"/>
  <c r="F174"/>
  <c r="I174" s="1"/>
  <c r="F175"/>
  <c r="I175" s="1"/>
  <c r="F176"/>
  <c r="I176" s="1"/>
  <c r="F171" i="21"/>
  <c r="F173"/>
  <c r="I173" s="1"/>
  <c r="F174"/>
  <c r="I174" s="1"/>
  <c r="F175"/>
  <c r="I175" s="1"/>
  <c r="F176"/>
  <c r="I176" s="1"/>
  <c r="F171" i="22"/>
  <c r="F173"/>
  <c r="I173" s="1"/>
  <c r="F174"/>
  <c r="I174" s="1"/>
  <c r="F175"/>
  <c r="I175" s="1"/>
  <c r="F176"/>
  <c r="I176" s="1"/>
  <c r="F171" i="23"/>
  <c r="F173"/>
  <c r="I173" s="1"/>
  <c r="F174"/>
  <c r="I174" s="1"/>
  <c r="F175"/>
  <c r="I175" s="1"/>
  <c r="F176"/>
  <c r="I176" s="1"/>
  <c r="F171" i="24"/>
  <c r="F173"/>
  <c r="I173" s="1"/>
  <c r="F174"/>
  <c r="I174" s="1"/>
  <c r="F175"/>
  <c r="I175" s="1"/>
  <c r="F176"/>
  <c r="I176" s="1"/>
  <c r="F171" i="26"/>
  <c r="F173"/>
  <c r="I173" s="1"/>
  <c r="F174"/>
  <c r="I174" s="1"/>
  <c r="F175"/>
  <c r="I175" s="1"/>
  <c r="F176"/>
  <c r="I176" s="1"/>
  <c r="F171" i="27"/>
  <c r="F173"/>
  <c r="I173" s="1"/>
  <c r="F174"/>
  <c r="I174" s="1"/>
  <c r="F175"/>
  <c r="I175" s="1"/>
  <c r="F176"/>
  <c r="I176" s="1"/>
  <c r="F171" i="28"/>
  <c r="F173"/>
  <c r="I173" s="1"/>
  <c r="F174"/>
  <c r="I174" s="1"/>
  <c r="F175"/>
  <c r="I175" s="1"/>
  <c r="F176"/>
  <c r="I176" s="1"/>
  <c r="F171" i="29"/>
  <c r="F173"/>
  <c r="I173" s="1"/>
  <c r="F174"/>
  <c r="I174" s="1"/>
  <c r="F175"/>
  <c r="I175" s="1"/>
  <c r="F176"/>
  <c r="I176" s="1"/>
  <c r="F171" i="30"/>
  <c r="F173"/>
  <c r="I173" s="1"/>
  <c r="F174"/>
  <c r="I174" s="1"/>
  <c r="F175"/>
  <c r="I175" s="1"/>
  <c r="F176"/>
  <c r="I176" s="1"/>
  <c r="F171" i="31"/>
  <c r="F173"/>
  <c r="I173" s="1"/>
  <c r="F174"/>
  <c r="I174" s="1"/>
  <c r="F175"/>
  <c r="I175" s="1"/>
  <c r="F176"/>
  <c r="I176" s="1"/>
  <c r="F171" i="32"/>
  <c r="F173"/>
  <c r="I173" s="1"/>
  <c r="F174"/>
  <c r="I174" s="1"/>
  <c r="F175"/>
  <c r="I175" s="1"/>
  <c r="F176"/>
  <c r="I176" s="1"/>
  <c r="F171" i="33"/>
  <c r="F173"/>
  <c r="I173" s="1"/>
  <c r="F174"/>
  <c r="I174" s="1"/>
  <c r="F175"/>
  <c r="I175" s="1"/>
  <c r="F176"/>
  <c r="I176" s="1"/>
  <c r="F171" i="34"/>
  <c r="F173"/>
  <c r="I173" s="1"/>
  <c r="F174"/>
  <c r="I174" s="1"/>
  <c r="F175"/>
  <c r="I175" s="1"/>
  <c r="F176"/>
  <c r="I176" s="1"/>
  <c r="F171" i="35"/>
  <c r="F173"/>
  <c r="I173" s="1"/>
  <c r="F174"/>
  <c r="I174" s="1"/>
  <c r="F175"/>
  <c r="I175" s="1"/>
  <c r="F176"/>
  <c r="I176" s="1"/>
  <c r="F171" i="37"/>
  <c r="F173"/>
  <c r="I173" s="1"/>
  <c r="F174"/>
  <c r="I174" s="1"/>
  <c r="F175"/>
  <c r="I175" s="1"/>
  <c r="F176"/>
  <c r="I176" s="1"/>
  <c r="F171" i="36"/>
  <c r="F173"/>
  <c r="I173" s="1"/>
  <c r="F174"/>
  <c r="I174" s="1"/>
  <c r="F175"/>
  <c r="I175" s="1"/>
  <c r="F176"/>
  <c r="I176" s="1"/>
  <c r="F171" i="38"/>
  <c r="F173"/>
  <c r="I173" s="1"/>
  <c r="F174"/>
  <c r="I174" s="1"/>
  <c r="F175"/>
  <c r="I175" s="1"/>
  <c r="F176"/>
  <c r="I176" s="1"/>
  <c r="F171" i="39"/>
  <c r="F173"/>
  <c r="I173" s="1"/>
  <c r="F174"/>
  <c r="I174" s="1"/>
  <c r="F175"/>
  <c r="I175" s="1"/>
  <c r="F176"/>
  <c r="I176" s="1"/>
  <c r="F171" i="40"/>
  <c r="F173"/>
  <c r="I173" s="1"/>
  <c r="F174"/>
  <c r="I174" s="1"/>
  <c r="F175"/>
  <c r="I175" s="1"/>
  <c r="F176"/>
  <c r="I176" s="1"/>
  <c r="F171" i="41"/>
  <c r="F173"/>
  <c r="I173" s="1"/>
  <c r="F174"/>
  <c r="I174" s="1"/>
  <c r="F175"/>
  <c r="I175" s="1"/>
  <c r="F176"/>
  <c r="I176" s="1"/>
  <c r="F171" i="42"/>
  <c r="F173"/>
  <c r="I173" s="1"/>
  <c r="F174"/>
  <c r="I174" s="1"/>
  <c r="F175"/>
  <c r="I175" s="1"/>
  <c r="F176"/>
  <c r="I176" s="1"/>
  <c r="F171" i="43"/>
  <c r="F173"/>
  <c r="I173" s="1"/>
  <c r="F174"/>
  <c r="I174" s="1"/>
  <c r="F175"/>
  <c r="I175" s="1"/>
  <c r="F176"/>
  <c r="I176" s="1"/>
  <c r="F171" i="44"/>
  <c r="F173"/>
  <c r="I173" s="1"/>
  <c r="F174"/>
  <c r="I174" s="1"/>
  <c r="F175"/>
  <c r="I175" s="1"/>
  <c r="F176"/>
  <c r="I176" s="1"/>
  <c r="F171" i="46"/>
  <c r="F173"/>
  <c r="I173" s="1"/>
  <c r="F174"/>
  <c r="I174" s="1"/>
  <c r="F175"/>
  <c r="I175" s="1"/>
  <c r="F176"/>
  <c r="I176" s="1"/>
  <c r="F171" i="9"/>
  <c r="F173"/>
  <c r="I173" s="1"/>
  <c r="F174"/>
  <c r="I174" s="1"/>
  <c r="F175"/>
  <c r="I175" s="1"/>
  <c r="F176"/>
  <c r="I176" s="1"/>
  <c r="F168" i="11"/>
  <c r="I168" s="1"/>
  <c r="F168" i="12"/>
  <c r="I168" s="1"/>
  <c r="F168" i="13"/>
  <c r="I168" s="1"/>
  <c r="F168" i="14"/>
  <c r="I168" s="1"/>
  <c r="F168" i="15"/>
  <c r="I168" s="1"/>
  <c r="F168" i="16"/>
  <c r="I168" s="1"/>
  <c r="F168" i="1"/>
  <c r="I168" s="1"/>
  <c r="F168" i="2"/>
  <c r="I168" s="1"/>
  <c r="F168" i="3"/>
  <c r="I168" s="1"/>
  <c r="F168" i="4"/>
  <c r="I168" s="1"/>
  <c r="F168" i="5"/>
  <c r="I168" s="1"/>
  <c r="F168" i="6"/>
  <c r="I168" s="1"/>
  <c r="F168" i="7"/>
  <c r="I168" s="1"/>
  <c r="F168" i="8"/>
  <c r="I168" s="1"/>
  <c r="F168" i="17"/>
  <c r="I168" s="1"/>
  <c r="F168" i="18"/>
  <c r="I168" s="1"/>
  <c r="F168" i="19"/>
  <c r="I168" s="1"/>
  <c r="F168" i="20"/>
  <c r="I168" s="1"/>
  <c r="F168" i="21"/>
  <c r="I168" s="1"/>
  <c r="F168" i="22"/>
  <c r="I168" s="1"/>
  <c r="F168" i="23"/>
  <c r="I168" s="1"/>
  <c r="F168" i="24"/>
  <c r="I168" s="1"/>
  <c r="F168" i="26"/>
  <c r="I168" s="1"/>
  <c r="F168" i="27"/>
  <c r="I168" s="1"/>
  <c r="F168" i="28"/>
  <c r="I168" s="1"/>
  <c r="F168" i="29"/>
  <c r="I168" s="1"/>
  <c r="F168" i="30"/>
  <c r="I168" s="1"/>
  <c r="F168" i="31"/>
  <c r="I168" s="1"/>
  <c r="F168" i="32"/>
  <c r="I168" s="1"/>
  <c r="F168" i="33"/>
  <c r="I168" s="1"/>
  <c r="F168" i="34"/>
  <c r="I168" s="1"/>
  <c r="F168" i="35"/>
  <c r="I168" s="1"/>
  <c r="F168" i="37"/>
  <c r="I168" s="1"/>
  <c r="F168" i="36"/>
  <c r="I168" s="1"/>
  <c r="F168" i="38"/>
  <c r="I168" s="1"/>
  <c r="F168" i="39"/>
  <c r="I168" s="1"/>
  <c r="F168" i="40"/>
  <c r="I168" s="1"/>
  <c r="F168" i="41"/>
  <c r="I168" s="1"/>
  <c r="F168" i="42"/>
  <c r="I168" s="1"/>
  <c r="F168" i="43"/>
  <c r="I168" s="1"/>
  <c r="F168" i="44"/>
  <c r="I168" s="1"/>
  <c r="F168" i="46"/>
  <c r="I168" s="1"/>
  <c r="F168" i="9"/>
  <c r="I168" s="1"/>
  <c r="F150" i="11"/>
  <c r="I150" s="1"/>
  <c r="F150" i="12"/>
  <c r="I150" s="1"/>
  <c r="F150" i="13"/>
  <c r="I150" s="1"/>
  <c r="F150" i="14"/>
  <c r="I150" s="1"/>
  <c r="F150" i="15"/>
  <c r="I150" s="1"/>
  <c r="F150" i="16"/>
  <c r="I150" s="1"/>
  <c r="F150" i="1"/>
  <c r="I150" s="1"/>
  <c r="F150" i="2"/>
  <c r="I150" s="1"/>
  <c r="F150" i="3"/>
  <c r="I150" s="1"/>
  <c r="F150" i="4"/>
  <c r="I150" s="1"/>
  <c r="F150" i="5"/>
  <c r="I150" s="1"/>
  <c r="F150" i="6"/>
  <c r="I150" s="1"/>
  <c r="F150" i="7"/>
  <c r="I150" s="1"/>
  <c r="F150" i="8"/>
  <c r="I150" s="1"/>
  <c r="F150" i="17"/>
  <c r="I150" s="1"/>
  <c r="F150" i="18"/>
  <c r="I150" s="1"/>
  <c r="F150" i="19"/>
  <c r="I150" s="1"/>
  <c r="F150" i="20"/>
  <c r="I150" s="1"/>
  <c r="F150" i="21"/>
  <c r="I150" s="1"/>
  <c r="F150" i="22"/>
  <c r="I150" s="1"/>
  <c r="F150" i="23"/>
  <c r="I150" s="1"/>
  <c r="F150" i="24"/>
  <c r="I150" s="1"/>
  <c r="F150" i="26"/>
  <c r="I150" s="1"/>
  <c r="F150" i="27"/>
  <c r="I150" s="1"/>
  <c r="F150" i="28"/>
  <c r="I150" s="1"/>
  <c r="F150" i="29"/>
  <c r="I150" s="1"/>
  <c r="F150" i="30"/>
  <c r="I150" s="1"/>
  <c r="F150" i="31"/>
  <c r="I150" s="1"/>
  <c r="F150" i="32"/>
  <c r="I150" s="1"/>
  <c r="F150" i="33"/>
  <c r="I150" s="1"/>
  <c r="F150" i="34"/>
  <c r="I150" s="1"/>
  <c r="F150" i="35"/>
  <c r="I150" s="1"/>
  <c r="F150" i="37"/>
  <c r="I150" s="1"/>
  <c r="F150" i="36"/>
  <c r="I150" s="1"/>
  <c r="F150" i="38"/>
  <c r="I150" s="1"/>
  <c r="F150" i="39"/>
  <c r="I150" s="1"/>
  <c r="F150" i="40"/>
  <c r="I150" s="1"/>
  <c r="F150" i="41"/>
  <c r="I150" s="1"/>
  <c r="F150" i="42"/>
  <c r="I150" s="1"/>
  <c r="F150" i="43"/>
  <c r="I150" s="1"/>
  <c r="F150" i="44"/>
  <c r="I150" s="1"/>
  <c r="F150" i="46"/>
  <c r="I150" s="1"/>
  <c r="F150" i="9"/>
  <c r="I150" s="1"/>
  <c r="F101" i="11"/>
  <c r="I101" s="1"/>
  <c r="F101" i="12"/>
  <c r="I101" s="1"/>
  <c r="F101" i="13"/>
  <c r="I101" s="1"/>
  <c r="F101" i="14"/>
  <c r="I101" s="1"/>
  <c r="F101" i="15"/>
  <c r="I101" s="1"/>
  <c r="F101" i="16"/>
  <c r="I101" s="1"/>
  <c r="F101" i="1"/>
  <c r="I101" s="1"/>
  <c r="F101" i="2"/>
  <c r="I101" s="1"/>
  <c r="F101" i="3"/>
  <c r="I101" s="1"/>
  <c r="F101" i="4"/>
  <c r="I101" s="1"/>
  <c r="F101" i="5"/>
  <c r="I101" s="1"/>
  <c r="F101" i="6"/>
  <c r="I101" s="1"/>
  <c r="F101" i="7"/>
  <c r="I101" s="1"/>
  <c r="F101" i="8"/>
  <c r="I101" s="1"/>
  <c r="F101" i="17"/>
  <c r="I101" s="1"/>
  <c r="F101" i="18"/>
  <c r="I101" s="1"/>
  <c r="F101" i="19"/>
  <c r="I101" s="1"/>
  <c r="F101" i="20"/>
  <c r="I101" s="1"/>
  <c r="F101" i="21"/>
  <c r="I101" s="1"/>
  <c r="F101" i="22"/>
  <c r="I101" s="1"/>
  <c r="F101" i="23"/>
  <c r="I101" s="1"/>
  <c r="F101" i="24"/>
  <c r="I101" s="1"/>
  <c r="F101" i="26"/>
  <c r="I101" s="1"/>
  <c r="F101" i="27"/>
  <c r="I101" s="1"/>
  <c r="F101" i="28"/>
  <c r="I101" s="1"/>
  <c r="F101" i="29"/>
  <c r="I101" s="1"/>
  <c r="F101" i="30"/>
  <c r="I101" s="1"/>
  <c r="F101" i="31"/>
  <c r="I101" s="1"/>
  <c r="F101" i="32"/>
  <c r="I101" s="1"/>
  <c r="F101" i="33"/>
  <c r="I101" s="1"/>
  <c r="F101" i="34"/>
  <c r="I101" s="1"/>
  <c r="F101" i="35"/>
  <c r="I101" s="1"/>
  <c r="F101" i="37"/>
  <c r="I101" s="1"/>
  <c r="F101" i="36"/>
  <c r="I101" s="1"/>
  <c r="F101" i="38"/>
  <c r="I101" s="1"/>
  <c r="F101" i="39"/>
  <c r="I101" s="1"/>
  <c r="F101" i="40"/>
  <c r="I101" s="1"/>
  <c r="F101" i="41"/>
  <c r="I101" s="1"/>
  <c r="F101" i="42"/>
  <c r="I101" s="1"/>
  <c r="F101" i="43"/>
  <c r="I101" s="1"/>
  <c r="F101" i="44"/>
  <c r="I101" s="1"/>
  <c r="F101" i="46"/>
  <c r="I101" s="1"/>
  <c r="F101" i="9"/>
  <c r="I101" s="1"/>
  <c r="F53" i="2"/>
  <c r="I53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5"/>
  <c r="I55" s="1"/>
  <c r="F56"/>
  <c r="I56" s="1"/>
  <c r="F116"/>
  <c r="I116" s="1"/>
  <c r="F117"/>
  <c r="I117" s="1"/>
  <c r="F118"/>
  <c r="I118" s="1"/>
  <c r="F119"/>
  <c r="I119" s="1"/>
  <c r="F120"/>
  <c r="I12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254"/>
  <c r="I254" s="1"/>
  <c r="F255"/>
  <c r="I255" s="1"/>
  <c r="F256"/>
  <c r="I256" s="1"/>
  <c r="F258"/>
  <c r="I258" s="1"/>
  <c r="F542"/>
  <c r="I542" s="1"/>
  <c r="F543"/>
  <c r="I543" s="1"/>
  <c r="F544"/>
  <c r="I544" s="1"/>
  <c r="F545"/>
  <c r="I545" s="1"/>
  <c r="F546"/>
  <c r="I546" s="1"/>
  <c r="F547"/>
  <c r="I547" s="1"/>
  <c r="F548"/>
  <c r="I548" s="1"/>
  <c r="F549"/>
  <c r="I549" s="1"/>
  <c r="F726" i="9"/>
  <c r="F727"/>
  <c r="F728"/>
  <c r="F729"/>
  <c r="F730"/>
  <c r="F731"/>
  <c r="F732"/>
  <c r="F733"/>
  <c r="F735"/>
  <c r="F736"/>
  <c r="F737"/>
  <c r="F738"/>
  <c r="F739"/>
  <c r="F740"/>
  <c r="F741"/>
  <c r="F742"/>
  <c r="F743"/>
  <c r="F746"/>
  <c r="F747"/>
  <c r="F748"/>
  <c r="F749"/>
  <c r="F750"/>
  <c r="I750" s="1"/>
  <c r="F751"/>
  <c r="F752"/>
  <c r="F753"/>
  <c r="F755"/>
  <c r="F756"/>
  <c r="F757"/>
  <c r="F758"/>
  <c r="F759"/>
  <c r="F760"/>
  <c r="I760" s="1"/>
  <c r="F761"/>
  <c r="F762"/>
  <c r="F763"/>
  <c r="F766"/>
  <c r="F767"/>
  <c r="F768"/>
  <c r="F769"/>
  <c r="F770"/>
  <c r="F771"/>
  <c r="F772"/>
  <c r="F773"/>
  <c r="F778"/>
  <c r="F779"/>
  <c r="F780"/>
  <c r="F781"/>
  <c r="F782"/>
  <c r="F783"/>
  <c r="F784"/>
  <c r="F785"/>
  <c r="F788"/>
  <c r="I737"/>
  <c r="F505"/>
  <c r="F504"/>
  <c r="F503"/>
  <c r="F502"/>
  <c r="F501"/>
  <c r="F500"/>
  <c r="F499"/>
  <c r="F505" i="11"/>
  <c r="I505" s="1"/>
  <c r="F504"/>
  <c r="I504" s="1"/>
  <c r="F503"/>
  <c r="I503" s="1"/>
  <c r="F502"/>
  <c r="I502" s="1"/>
  <c r="F501"/>
  <c r="I501" s="1"/>
  <c r="F500"/>
  <c r="I500" s="1"/>
  <c r="F499"/>
  <c r="F505" i="12"/>
  <c r="I505" s="1"/>
  <c r="F504"/>
  <c r="I504" s="1"/>
  <c r="F503"/>
  <c r="I503" s="1"/>
  <c r="F502"/>
  <c r="I502" s="1"/>
  <c r="F501"/>
  <c r="I501" s="1"/>
  <c r="F500"/>
  <c r="I500" s="1"/>
  <c r="F499"/>
  <c r="F505" i="13"/>
  <c r="I505" s="1"/>
  <c r="F504"/>
  <c r="I504" s="1"/>
  <c r="F503"/>
  <c r="I503" s="1"/>
  <c r="F502"/>
  <c r="I502" s="1"/>
  <c r="F501"/>
  <c r="I501" s="1"/>
  <c r="F500"/>
  <c r="I500" s="1"/>
  <c r="F499"/>
  <c r="F505" i="14"/>
  <c r="I505" s="1"/>
  <c r="F504"/>
  <c r="I504" s="1"/>
  <c r="F503"/>
  <c r="I503" s="1"/>
  <c r="F502"/>
  <c r="I502" s="1"/>
  <c r="F501"/>
  <c r="I501" s="1"/>
  <c r="F500"/>
  <c r="I500" s="1"/>
  <c r="F499"/>
  <c r="F505" i="15"/>
  <c r="I505" s="1"/>
  <c r="F504"/>
  <c r="I504" s="1"/>
  <c r="F503"/>
  <c r="I503" s="1"/>
  <c r="F502"/>
  <c r="I502" s="1"/>
  <c r="F501"/>
  <c r="I501" s="1"/>
  <c r="F500"/>
  <c r="I500" s="1"/>
  <c r="F499"/>
  <c r="F505" i="16"/>
  <c r="I505" s="1"/>
  <c r="F504"/>
  <c r="I504" s="1"/>
  <c r="F503"/>
  <c r="I503" s="1"/>
  <c r="F502"/>
  <c r="I502" s="1"/>
  <c r="F501"/>
  <c r="I501" s="1"/>
  <c r="F500"/>
  <c r="I500" s="1"/>
  <c r="F499"/>
  <c r="F505" i="1"/>
  <c r="I505" s="1"/>
  <c r="F504"/>
  <c r="I504" s="1"/>
  <c r="F503"/>
  <c r="I503" s="1"/>
  <c r="F502"/>
  <c r="I502" s="1"/>
  <c r="F501"/>
  <c r="I501" s="1"/>
  <c r="F500"/>
  <c r="I500" s="1"/>
  <c r="F499"/>
  <c r="F505" i="2"/>
  <c r="I505" s="1"/>
  <c r="F504"/>
  <c r="I504" s="1"/>
  <c r="F503"/>
  <c r="I503" s="1"/>
  <c r="F502"/>
  <c r="I502" s="1"/>
  <c r="F501"/>
  <c r="I501" s="1"/>
  <c r="F500"/>
  <c r="I500" s="1"/>
  <c r="F499"/>
  <c r="F505" i="3"/>
  <c r="I505" s="1"/>
  <c r="F504"/>
  <c r="I504" s="1"/>
  <c r="F503"/>
  <c r="I503" s="1"/>
  <c r="F502"/>
  <c r="I502" s="1"/>
  <c r="F501"/>
  <c r="I501" s="1"/>
  <c r="F500"/>
  <c r="I500" s="1"/>
  <c r="F499"/>
  <c r="F505" i="4"/>
  <c r="I505" s="1"/>
  <c r="F504"/>
  <c r="I504" s="1"/>
  <c r="F503"/>
  <c r="I503" s="1"/>
  <c r="F502"/>
  <c r="I502" s="1"/>
  <c r="F501"/>
  <c r="I501" s="1"/>
  <c r="F500"/>
  <c r="I500" s="1"/>
  <c r="F499"/>
  <c r="F505" i="5"/>
  <c r="I505" s="1"/>
  <c r="F504"/>
  <c r="I504" s="1"/>
  <c r="F503"/>
  <c r="I503" s="1"/>
  <c r="F502"/>
  <c r="I502" s="1"/>
  <c r="F501"/>
  <c r="I501" s="1"/>
  <c r="F500"/>
  <c r="I500" s="1"/>
  <c r="F499"/>
  <c r="F505" i="6"/>
  <c r="I505" s="1"/>
  <c r="F504"/>
  <c r="I504" s="1"/>
  <c r="F503"/>
  <c r="I503" s="1"/>
  <c r="F502"/>
  <c r="I502" s="1"/>
  <c r="F501"/>
  <c r="I501" s="1"/>
  <c r="F500"/>
  <c r="I500" s="1"/>
  <c r="F499"/>
  <c r="F505" i="7"/>
  <c r="I505" s="1"/>
  <c r="F504"/>
  <c r="I504" s="1"/>
  <c r="F503"/>
  <c r="I503" s="1"/>
  <c r="F502"/>
  <c r="I502" s="1"/>
  <c r="F501"/>
  <c r="I501" s="1"/>
  <c r="F500"/>
  <c r="I500" s="1"/>
  <c r="F499"/>
  <c r="F505" i="8"/>
  <c r="I505" s="1"/>
  <c r="F504"/>
  <c r="I504" s="1"/>
  <c r="F503"/>
  <c r="I503" s="1"/>
  <c r="F502"/>
  <c r="I502" s="1"/>
  <c r="F501"/>
  <c r="I501" s="1"/>
  <c r="F500"/>
  <c r="I500" s="1"/>
  <c r="F499"/>
  <c r="F505" i="17"/>
  <c r="I505" s="1"/>
  <c r="F504"/>
  <c r="I504" s="1"/>
  <c r="F503"/>
  <c r="I503" s="1"/>
  <c r="F502"/>
  <c r="I502" s="1"/>
  <c r="F501"/>
  <c r="I501" s="1"/>
  <c r="F500"/>
  <c r="I500" s="1"/>
  <c r="F499"/>
  <c r="F505" i="18"/>
  <c r="I505" s="1"/>
  <c r="F504"/>
  <c r="I504" s="1"/>
  <c r="F503"/>
  <c r="I503" s="1"/>
  <c r="F502"/>
  <c r="I502" s="1"/>
  <c r="F501"/>
  <c r="I501" s="1"/>
  <c r="F500"/>
  <c r="I500" s="1"/>
  <c r="F499"/>
  <c r="F505" i="19"/>
  <c r="I505" s="1"/>
  <c r="F504"/>
  <c r="I504" s="1"/>
  <c r="F503"/>
  <c r="I503" s="1"/>
  <c r="F502"/>
  <c r="I502" s="1"/>
  <c r="F501"/>
  <c r="I501" s="1"/>
  <c r="F500"/>
  <c r="I500" s="1"/>
  <c r="F499"/>
  <c r="F505" i="20"/>
  <c r="I505" s="1"/>
  <c r="F504"/>
  <c r="I504" s="1"/>
  <c r="F503"/>
  <c r="I503" s="1"/>
  <c r="F502"/>
  <c r="I502" s="1"/>
  <c r="F501"/>
  <c r="I501" s="1"/>
  <c r="F500"/>
  <c r="I500" s="1"/>
  <c r="F499"/>
  <c r="F505" i="21"/>
  <c r="I505" s="1"/>
  <c r="F504"/>
  <c r="I504" s="1"/>
  <c r="F503"/>
  <c r="I503" s="1"/>
  <c r="F502"/>
  <c r="I502" s="1"/>
  <c r="F501"/>
  <c r="I501" s="1"/>
  <c r="F500"/>
  <c r="I500" s="1"/>
  <c r="F499"/>
  <c r="F505" i="22"/>
  <c r="I505" s="1"/>
  <c r="F504"/>
  <c r="I504" s="1"/>
  <c r="F503"/>
  <c r="I503" s="1"/>
  <c r="F502"/>
  <c r="I502" s="1"/>
  <c r="F501"/>
  <c r="I501" s="1"/>
  <c r="F500"/>
  <c r="I500" s="1"/>
  <c r="F499"/>
  <c r="F505" i="23"/>
  <c r="I505" s="1"/>
  <c r="F504"/>
  <c r="I504" s="1"/>
  <c r="F503"/>
  <c r="I503" s="1"/>
  <c r="F502"/>
  <c r="I502" s="1"/>
  <c r="F501"/>
  <c r="I501" s="1"/>
  <c r="F500"/>
  <c r="I500" s="1"/>
  <c r="F499"/>
  <c r="F505" i="24"/>
  <c r="I505" s="1"/>
  <c r="F504"/>
  <c r="I504" s="1"/>
  <c r="F503"/>
  <c r="I503" s="1"/>
  <c r="F502"/>
  <c r="I502" s="1"/>
  <c r="F501"/>
  <c r="I501" s="1"/>
  <c r="F500"/>
  <c r="I500" s="1"/>
  <c r="F499"/>
  <c r="F505" i="26"/>
  <c r="I505" s="1"/>
  <c r="F504"/>
  <c r="I504" s="1"/>
  <c r="F503"/>
  <c r="I503" s="1"/>
  <c r="F502"/>
  <c r="I502" s="1"/>
  <c r="F501"/>
  <c r="I501" s="1"/>
  <c r="F500"/>
  <c r="I500" s="1"/>
  <c r="F499"/>
  <c r="F505" i="27"/>
  <c r="I505" s="1"/>
  <c r="F504"/>
  <c r="I504" s="1"/>
  <c r="F503"/>
  <c r="I503" s="1"/>
  <c r="F502"/>
  <c r="I502" s="1"/>
  <c r="F501"/>
  <c r="I501" s="1"/>
  <c r="F500"/>
  <c r="I500" s="1"/>
  <c r="F499"/>
  <c r="F505" i="28"/>
  <c r="I505" s="1"/>
  <c r="F504"/>
  <c r="I504" s="1"/>
  <c r="F503"/>
  <c r="I503" s="1"/>
  <c r="F502"/>
  <c r="I502" s="1"/>
  <c r="F501"/>
  <c r="I501" s="1"/>
  <c r="F500"/>
  <c r="I500" s="1"/>
  <c r="F499"/>
  <c r="F505" i="29"/>
  <c r="I505" s="1"/>
  <c r="F504"/>
  <c r="I504" s="1"/>
  <c r="F503"/>
  <c r="I503" s="1"/>
  <c r="F502"/>
  <c r="I502" s="1"/>
  <c r="F501"/>
  <c r="I501" s="1"/>
  <c r="F500"/>
  <c r="I500" s="1"/>
  <c r="F499"/>
  <c r="F505" i="30"/>
  <c r="I505" s="1"/>
  <c r="F504"/>
  <c r="I504" s="1"/>
  <c r="F503"/>
  <c r="I503" s="1"/>
  <c r="F502"/>
  <c r="I502" s="1"/>
  <c r="F501"/>
  <c r="I501" s="1"/>
  <c r="F500"/>
  <c r="I500" s="1"/>
  <c r="F499"/>
  <c r="F505" i="31"/>
  <c r="I505" s="1"/>
  <c r="F504"/>
  <c r="I504" s="1"/>
  <c r="F503"/>
  <c r="I503" s="1"/>
  <c r="F502"/>
  <c r="I502" s="1"/>
  <c r="F501"/>
  <c r="I501" s="1"/>
  <c r="F500"/>
  <c r="I500" s="1"/>
  <c r="F499"/>
  <c r="F505" i="32"/>
  <c r="I505" s="1"/>
  <c r="F504"/>
  <c r="I504" s="1"/>
  <c r="F503"/>
  <c r="I503" s="1"/>
  <c r="F502"/>
  <c r="I502" s="1"/>
  <c r="F501"/>
  <c r="I501" s="1"/>
  <c r="F500"/>
  <c r="I500" s="1"/>
  <c r="F499"/>
  <c r="F505" i="33"/>
  <c r="I505" s="1"/>
  <c r="F504"/>
  <c r="I504" s="1"/>
  <c r="F503"/>
  <c r="I503" s="1"/>
  <c r="F502"/>
  <c r="I502" s="1"/>
  <c r="F501"/>
  <c r="I501" s="1"/>
  <c r="F500"/>
  <c r="I500" s="1"/>
  <c r="F499"/>
  <c r="F505" i="34"/>
  <c r="I505" s="1"/>
  <c r="F504"/>
  <c r="I504" s="1"/>
  <c r="F503"/>
  <c r="I503" s="1"/>
  <c r="F502"/>
  <c r="I502" s="1"/>
  <c r="F501"/>
  <c r="I501" s="1"/>
  <c r="F500"/>
  <c r="I500" s="1"/>
  <c r="F499"/>
  <c r="F505" i="35"/>
  <c r="I505" s="1"/>
  <c r="F504"/>
  <c r="I504" s="1"/>
  <c r="F503"/>
  <c r="I503" s="1"/>
  <c r="F502"/>
  <c r="I502" s="1"/>
  <c r="F501"/>
  <c r="I501" s="1"/>
  <c r="F500"/>
  <c r="I500" s="1"/>
  <c r="F499"/>
  <c r="F505" i="37"/>
  <c r="I505" s="1"/>
  <c r="F504"/>
  <c r="I504" s="1"/>
  <c r="F503"/>
  <c r="I503" s="1"/>
  <c r="F502"/>
  <c r="I502" s="1"/>
  <c r="F501"/>
  <c r="I501" s="1"/>
  <c r="F500"/>
  <c r="I500" s="1"/>
  <c r="F499"/>
  <c r="F505" i="36"/>
  <c r="I505" s="1"/>
  <c r="F504"/>
  <c r="I504" s="1"/>
  <c r="F503"/>
  <c r="I503" s="1"/>
  <c r="F502"/>
  <c r="I502" s="1"/>
  <c r="F501"/>
  <c r="I501" s="1"/>
  <c r="F500"/>
  <c r="I500" s="1"/>
  <c r="F499"/>
  <c r="F505" i="38"/>
  <c r="I505" s="1"/>
  <c r="F504"/>
  <c r="I504" s="1"/>
  <c r="F503"/>
  <c r="I503" s="1"/>
  <c r="F502"/>
  <c r="I502" s="1"/>
  <c r="F501"/>
  <c r="I501" s="1"/>
  <c r="F500"/>
  <c r="I500" s="1"/>
  <c r="F499"/>
  <c r="F505" i="39"/>
  <c r="I505" s="1"/>
  <c r="F504"/>
  <c r="I504" s="1"/>
  <c r="F503"/>
  <c r="I503" s="1"/>
  <c r="F502"/>
  <c r="I502" s="1"/>
  <c r="F501"/>
  <c r="I501" s="1"/>
  <c r="F500"/>
  <c r="I500" s="1"/>
  <c r="F499"/>
  <c r="F505" i="40"/>
  <c r="I505" s="1"/>
  <c r="F504"/>
  <c r="I504" s="1"/>
  <c r="F503"/>
  <c r="I503" s="1"/>
  <c r="F502"/>
  <c r="I502" s="1"/>
  <c r="F501"/>
  <c r="I501" s="1"/>
  <c r="F500"/>
  <c r="I500" s="1"/>
  <c r="F499"/>
  <c r="F505" i="41"/>
  <c r="I505" s="1"/>
  <c r="F504"/>
  <c r="I504" s="1"/>
  <c r="F503"/>
  <c r="I503" s="1"/>
  <c r="F502"/>
  <c r="I502" s="1"/>
  <c r="F501"/>
  <c r="I501" s="1"/>
  <c r="F500"/>
  <c r="I500" s="1"/>
  <c r="F499"/>
  <c r="F505" i="42"/>
  <c r="I505" s="1"/>
  <c r="F504"/>
  <c r="I504" s="1"/>
  <c r="F503"/>
  <c r="I503" s="1"/>
  <c r="F502"/>
  <c r="I502" s="1"/>
  <c r="F501"/>
  <c r="I501" s="1"/>
  <c r="F500"/>
  <c r="I500" s="1"/>
  <c r="F499"/>
  <c r="F505" i="43"/>
  <c r="I505" s="1"/>
  <c r="F504"/>
  <c r="I504" s="1"/>
  <c r="F503"/>
  <c r="I503" s="1"/>
  <c r="F502"/>
  <c r="I502" s="1"/>
  <c r="F501"/>
  <c r="I501" s="1"/>
  <c r="F500"/>
  <c r="I500" s="1"/>
  <c r="F499"/>
  <c r="F505" i="44"/>
  <c r="I505" s="1"/>
  <c r="F504"/>
  <c r="I504" s="1"/>
  <c r="F503"/>
  <c r="I503" s="1"/>
  <c r="F502"/>
  <c r="I502" s="1"/>
  <c r="F501"/>
  <c r="I501" s="1"/>
  <c r="F500"/>
  <c r="I500" s="1"/>
  <c r="F499"/>
  <c r="F505" i="46"/>
  <c r="I505" s="1"/>
  <c r="F504"/>
  <c r="I504" s="1"/>
  <c r="F503"/>
  <c r="I503" s="1"/>
  <c r="F502"/>
  <c r="I502" s="1"/>
  <c r="F501"/>
  <c r="I501" s="1"/>
  <c r="F500"/>
  <c r="I500" s="1"/>
  <c r="F499"/>
  <c r="F908" i="24"/>
  <c r="I908" s="1"/>
  <c r="F908" i="19"/>
  <c r="I908" s="1"/>
  <c r="F908" i="11"/>
  <c r="F908" i="32"/>
  <c r="I908" s="1"/>
  <c r="F908" i="37"/>
  <c r="I908" s="1"/>
  <c r="F908" i="34"/>
  <c r="I908" s="1"/>
  <c r="F908" i="3"/>
  <c r="I908" s="1"/>
  <c r="F908" i="26"/>
  <c r="I908" s="1"/>
  <c r="F908" i="36"/>
  <c r="I908" s="1"/>
  <c r="F908" i="2"/>
  <c r="I908" s="1"/>
  <c r="F908" i="7"/>
  <c r="I908" s="1"/>
  <c r="F908" i="17"/>
  <c r="I908" s="1"/>
  <c r="F908" i="20"/>
  <c r="I908" s="1"/>
  <c r="F908" i="40"/>
  <c r="I908" s="1"/>
  <c r="F908" i="44"/>
  <c r="I908" s="1"/>
  <c r="F908" i="33"/>
  <c r="I908" s="1"/>
  <c r="F908" i="23"/>
  <c r="I908" s="1"/>
  <c r="F908" i="8"/>
  <c r="I908" s="1"/>
  <c r="F908" i="15"/>
  <c r="I908" s="1"/>
  <c r="F908" i="28"/>
  <c r="I908" s="1"/>
  <c r="F908" i="35"/>
  <c r="I908" s="1"/>
  <c r="F908" i="5"/>
  <c r="I908" s="1"/>
  <c r="F908" i="9"/>
  <c r="I908" s="1"/>
  <c r="F908" i="29"/>
  <c r="I908" s="1"/>
  <c r="F908" i="14"/>
  <c r="I908" s="1"/>
  <c r="F908" i="31"/>
  <c r="I908" s="1"/>
  <c r="F908" i="38"/>
  <c r="I908" s="1"/>
  <c r="F908" i="42"/>
  <c r="I908" s="1"/>
  <c r="F908" i="13"/>
  <c r="I908" s="1"/>
  <c r="F908" i="39"/>
  <c r="I908" s="1"/>
  <c r="F908" i="12"/>
  <c r="I908" s="1"/>
  <c r="F908" i="21"/>
  <c r="I908" s="1"/>
  <c r="F908" i="18"/>
  <c r="I908" s="1"/>
  <c r="F908" i="16"/>
  <c r="I908" s="1"/>
  <c r="F908" i="6"/>
  <c r="I908" s="1"/>
  <c r="F908" i="22"/>
  <c r="I908" s="1"/>
  <c r="F908" i="41"/>
  <c r="I908" s="1"/>
  <c r="F908" i="1"/>
  <c r="I908" s="1"/>
  <c r="F908" i="27"/>
  <c r="I908" s="1"/>
  <c r="F908" i="30"/>
  <c r="I908" s="1"/>
  <c r="F908" i="43"/>
  <c r="I908" s="1"/>
  <c r="F908" i="46"/>
  <c r="I908" s="1"/>
  <c r="F908" i="4"/>
  <c r="I908" s="1"/>
  <c r="F907" i="24"/>
  <c r="I907" s="1"/>
  <c r="F907" i="19"/>
  <c r="I907" s="1"/>
  <c r="F907" i="11"/>
  <c r="I907" s="1"/>
  <c r="F907" i="32"/>
  <c r="I907" s="1"/>
  <c r="F907" i="37"/>
  <c r="I907" s="1"/>
  <c r="F907" i="34"/>
  <c r="I907" s="1"/>
  <c r="F907" i="3"/>
  <c r="I907" s="1"/>
  <c r="F907" i="26"/>
  <c r="I907" s="1"/>
  <c r="F907" i="36"/>
  <c r="I907" s="1"/>
  <c r="F907" i="2"/>
  <c r="I907" s="1"/>
  <c r="F907" i="7"/>
  <c r="I907" s="1"/>
  <c r="F907" i="17"/>
  <c r="I907" s="1"/>
  <c r="F907" i="20"/>
  <c r="I907" s="1"/>
  <c r="F907" i="40"/>
  <c r="I907" s="1"/>
  <c r="F907" i="44"/>
  <c r="I907" s="1"/>
  <c r="F907" i="33"/>
  <c r="I907" s="1"/>
  <c r="F907" i="23"/>
  <c r="I907" s="1"/>
  <c r="F907" i="8"/>
  <c r="I907" s="1"/>
  <c r="F907" i="15"/>
  <c r="I907" s="1"/>
  <c r="F907" i="28"/>
  <c r="I907" s="1"/>
  <c r="F907" i="35"/>
  <c r="I907" s="1"/>
  <c r="F907" i="5"/>
  <c r="I907" s="1"/>
  <c r="F907" i="9"/>
  <c r="F907" i="29"/>
  <c r="I907" s="1"/>
  <c r="F907" i="14"/>
  <c r="I907" s="1"/>
  <c r="F907" i="31"/>
  <c r="I907" s="1"/>
  <c r="F907" i="38"/>
  <c r="I907" s="1"/>
  <c r="F907" i="42"/>
  <c r="I907" s="1"/>
  <c r="F907" i="13"/>
  <c r="I907" s="1"/>
  <c r="F907" i="39"/>
  <c r="I907" s="1"/>
  <c r="F907" i="12"/>
  <c r="I907" s="1"/>
  <c r="F907" i="21"/>
  <c r="I907" s="1"/>
  <c r="F907" i="18"/>
  <c r="I907" s="1"/>
  <c r="F907" i="16"/>
  <c r="I907" s="1"/>
  <c r="F907" i="6"/>
  <c r="I907" s="1"/>
  <c r="F907" i="22"/>
  <c r="I907" s="1"/>
  <c r="F907" i="41"/>
  <c r="I907" s="1"/>
  <c r="F907" i="1"/>
  <c r="I907" s="1"/>
  <c r="F907" i="27"/>
  <c r="I907" s="1"/>
  <c r="F907" i="30"/>
  <c r="I907" s="1"/>
  <c r="F907" i="43"/>
  <c r="I907" s="1"/>
  <c r="F907" i="46"/>
  <c r="I907" s="1"/>
  <c r="F907" i="4"/>
  <c r="I907" s="1"/>
  <c r="F906" i="24"/>
  <c r="I906" s="1"/>
  <c r="F906" i="19"/>
  <c r="I906" s="1"/>
  <c r="F906" i="11"/>
  <c r="I906" s="1"/>
  <c r="F906" i="32"/>
  <c r="I906" s="1"/>
  <c r="F906" i="37"/>
  <c r="I906" s="1"/>
  <c r="F906" i="34"/>
  <c r="I906" s="1"/>
  <c r="F906" i="3"/>
  <c r="I906" s="1"/>
  <c r="F906" i="26"/>
  <c r="I906" s="1"/>
  <c r="F906" i="36"/>
  <c r="I906" s="1"/>
  <c r="F906" i="2"/>
  <c r="I906" s="1"/>
  <c r="F906" i="7"/>
  <c r="I906" s="1"/>
  <c r="F906" i="17"/>
  <c r="I906" s="1"/>
  <c r="F906" i="20"/>
  <c r="I906" s="1"/>
  <c r="F906" i="40"/>
  <c r="I906" s="1"/>
  <c r="F906" i="44"/>
  <c r="I906" s="1"/>
  <c r="F906" i="33"/>
  <c r="I906" s="1"/>
  <c r="F906" i="23"/>
  <c r="I906" s="1"/>
  <c r="F906" i="8"/>
  <c r="I906" s="1"/>
  <c r="F906" i="15"/>
  <c r="I906" s="1"/>
  <c r="F906" i="28"/>
  <c r="I906" s="1"/>
  <c r="F906" i="35"/>
  <c r="I906" s="1"/>
  <c r="F906" i="5"/>
  <c r="I906" s="1"/>
  <c r="F906" i="9"/>
  <c r="F906" i="29"/>
  <c r="I906" s="1"/>
  <c r="F906" i="14"/>
  <c r="I906" s="1"/>
  <c r="F906" i="31"/>
  <c r="I906" s="1"/>
  <c r="F906" i="38"/>
  <c r="I906" s="1"/>
  <c r="F906" i="42"/>
  <c r="I906" s="1"/>
  <c r="F906" i="13"/>
  <c r="I906" s="1"/>
  <c r="F906" i="39"/>
  <c r="I906" s="1"/>
  <c r="F906" i="12"/>
  <c r="I906" s="1"/>
  <c r="F906" i="21"/>
  <c r="I906" s="1"/>
  <c r="F906" i="18"/>
  <c r="I906" s="1"/>
  <c r="F906" i="16"/>
  <c r="I906" s="1"/>
  <c r="F906" i="6"/>
  <c r="I906" s="1"/>
  <c r="F906" i="22"/>
  <c r="I906" s="1"/>
  <c r="F906" i="41"/>
  <c r="I906" s="1"/>
  <c r="F906" i="1"/>
  <c r="I906" s="1"/>
  <c r="F906" i="27"/>
  <c r="I906" s="1"/>
  <c r="F906" i="30"/>
  <c r="I906" s="1"/>
  <c r="F906" i="43"/>
  <c r="I906" s="1"/>
  <c r="F906" i="46"/>
  <c r="I906" s="1"/>
  <c r="F906" i="4"/>
  <c r="I906" s="1"/>
  <c r="F905" i="24"/>
  <c r="I905" s="1"/>
  <c r="F905" i="19"/>
  <c r="I905" s="1"/>
  <c r="F905" i="11"/>
  <c r="I905" s="1"/>
  <c r="F905" i="32"/>
  <c r="I905" s="1"/>
  <c r="F905" i="37"/>
  <c r="I905" s="1"/>
  <c r="F905" i="34"/>
  <c r="I905" s="1"/>
  <c r="F905" i="3"/>
  <c r="I905" s="1"/>
  <c r="F905" i="26"/>
  <c r="I905" s="1"/>
  <c r="F905" i="36"/>
  <c r="I905" s="1"/>
  <c r="F905" i="2"/>
  <c r="I905" s="1"/>
  <c r="F905" i="7"/>
  <c r="I905" s="1"/>
  <c r="F905" i="17"/>
  <c r="I905" s="1"/>
  <c r="F905" i="20"/>
  <c r="I905" s="1"/>
  <c r="F905" i="40"/>
  <c r="I905" s="1"/>
  <c r="F905" i="44"/>
  <c r="I905" s="1"/>
  <c r="F905" i="33"/>
  <c r="I905" s="1"/>
  <c r="F905" i="23"/>
  <c r="I905" s="1"/>
  <c r="F905" i="8"/>
  <c r="I905" s="1"/>
  <c r="F905" i="15"/>
  <c r="I905" s="1"/>
  <c r="F905" i="28"/>
  <c r="I905" s="1"/>
  <c r="F905" i="35"/>
  <c r="I905" s="1"/>
  <c r="F905" i="5"/>
  <c r="I905" s="1"/>
  <c r="F905" i="9"/>
  <c r="I905" s="1"/>
  <c r="F905" i="29"/>
  <c r="I905" s="1"/>
  <c r="F905" i="14"/>
  <c r="I905" s="1"/>
  <c r="F905" i="31"/>
  <c r="I905" s="1"/>
  <c r="F905" i="38"/>
  <c r="I905" s="1"/>
  <c r="F905" i="42"/>
  <c r="I905" s="1"/>
  <c r="F905" i="13"/>
  <c r="I905" s="1"/>
  <c r="F905" i="39"/>
  <c r="I905" s="1"/>
  <c r="F905" i="12"/>
  <c r="I905" s="1"/>
  <c r="F905" i="21"/>
  <c r="I905" s="1"/>
  <c r="F905" i="18"/>
  <c r="I905" s="1"/>
  <c r="F905" i="16"/>
  <c r="I905" s="1"/>
  <c r="F905" i="6"/>
  <c r="I905" s="1"/>
  <c r="F905" i="22"/>
  <c r="I905" s="1"/>
  <c r="F905" i="41"/>
  <c r="I905" s="1"/>
  <c r="F905" i="1"/>
  <c r="I905" s="1"/>
  <c r="F905" i="27"/>
  <c r="I905" s="1"/>
  <c r="F905" i="30"/>
  <c r="I905" s="1"/>
  <c r="F905" i="43"/>
  <c r="I905" s="1"/>
  <c r="F905" i="46"/>
  <c r="I905" s="1"/>
  <c r="F905" i="4"/>
  <c r="I905" s="1"/>
  <c r="F904" i="24"/>
  <c r="I904" s="1"/>
  <c r="F904" i="19"/>
  <c r="I904" s="1"/>
  <c r="F904" i="11"/>
  <c r="I904" s="1"/>
  <c r="F904" i="32"/>
  <c r="I904" s="1"/>
  <c r="F904" i="37"/>
  <c r="I904" s="1"/>
  <c r="F904" i="34"/>
  <c r="I904" s="1"/>
  <c r="F904" i="3"/>
  <c r="I904" s="1"/>
  <c r="F904" i="26"/>
  <c r="I904" s="1"/>
  <c r="F904" i="36"/>
  <c r="I904" s="1"/>
  <c r="F904" i="2"/>
  <c r="I904" s="1"/>
  <c r="F904" i="7"/>
  <c r="I904" s="1"/>
  <c r="F904" i="17"/>
  <c r="I904" s="1"/>
  <c r="F904" i="20"/>
  <c r="I904" s="1"/>
  <c r="F904" i="40"/>
  <c r="I904" s="1"/>
  <c r="F904" i="44"/>
  <c r="I904" s="1"/>
  <c r="F904" i="33"/>
  <c r="I904" s="1"/>
  <c r="F904" i="23"/>
  <c r="I904" s="1"/>
  <c r="F904" i="8"/>
  <c r="I904" s="1"/>
  <c r="F904" i="15"/>
  <c r="I904" s="1"/>
  <c r="F904" i="28"/>
  <c r="I904" s="1"/>
  <c r="F904" i="35"/>
  <c r="I904" s="1"/>
  <c r="F904" i="5"/>
  <c r="I904" s="1"/>
  <c r="F904" i="9"/>
  <c r="I904" s="1"/>
  <c r="F904" i="29"/>
  <c r="I904" s="1"/>
  <c r="F904" i="14"/>
  <c r="I904" s="1"/>
  <c r="F904" i="31"/>
  <c r="I904" s="1"/>
  <c r="F904" i="38"/>
  <c r="I904" s="1"/>
  <c r="F904" i="42"/>
  <c r="I904" s="1"/>
  <c r="F904" i="13"/>
  <c r="I904" s="1"/>
  <c r="F904" i="39"/>
  <c r="I904" s="1"/>
  <c r="F904" i="12"/>
  <c r="I904" s="1"/>
  <c r="F904" i="21"/>
  <c r="I904" s="1"/>
  <c r="F904" i="18"/>
  <c r="I904" s="1"/>
  <c r="F904" i="16"/>
  <c r="I904" s="1"/>
  <c r="F904" i="6"/>
  <c r="I904" s="1"/>
  <c r="F904" i="22"/>
  <c r="I904" s="1"/>
  <c r="F904" i="41"/>
  <c r="I904" s="1"/>
  <c r="F904" i="1"/>
  <c r="I904" s="1"/>
  <c r="F904" i="27"/>
  <c r="I904" s="1"/>
  <c r="F904" i="30"/>
  <c r="I904" s="1"/>
  <c r="F904" i="43"/>
  <c r="I904" s="1"/>
  <c r="F904" i="46"/>
  <c r="I904" s="1"/>
  <c r="F904" i="4"/>
  <c r="I904" s="1"/>
  <c r="F903" i="24"/>
  <c r="I903" s="1"/>
  <c r="F903" i="19"/>
  <c r="I903" s="1"/>
  <c r="F903" i="11"/>
  <c r="I903" s="1"/>
  <c r="F903" i="32"/>
  <c r="I903" s="1"/>
  <c r="F903" i="37"/>
  <c r="I903" s="1"/>
  <c r="F903" i="34"/>
  <c r="I903" s="1"/>
  <c r="F903" i="3"/>
  <c r="I903" s="1"/>
  <c r="F903" i="26"/>
  <c r="I903" s="1"/>
  <c r="F903" i="36"/>
  <c r="I903" s="1"/>
  <c r="F903" i="2"/>
  <c r="I903" s="1"/>
  <c r="F903" i="7"/>
  <c r="F903" i="17"/>
  <c r="I903" s="1"/>
  <c r="F903" i="20"/>
  <c r="I903" s="1"/>
  <c r="F903" i="40"/>
  <c r="I903" s="1"/>
  <c r="F903" i="44"/>
  <c r="F903" i="33"/>
  <c r="I903" s="1"/>
  <c r="F903" i="23"/>
  <c r="I903" s="1"/>
  <c r="F903" i="8"/>
  <c r="I903" s="1"/>
  <c r="F903" i="15"/>
  <c r="I903" s="1"/>
  <c r="F903" i="28"/>
  <c r="I903" s="1"/>
  <c r="F903" i="35"/>
  <c r="I903" s="1"/>
  <c r="F903" i="5"/>
  <c r="I903" s="1"/>
  <c r="F903" i="9"/>
  <c r="I903" s="1"/>
  <c r="F903" i="29"/>
  <c r="I903" s="1"/>
  <c r="F903" i="14"/>
  <c r="I903" s="1"/>
  <c r="F903" i="31"/>
  <c r="I903" s="1"/>
  <c r="F903" i="38"/>
  <c r="F903" i="42"/>
  <c r="I903" s="1"/>
  <c r="F903" i="13"/>
  <c r="I903" s="1"/>
  <c r="F903" i="39"/>
  <c r="I903" s="1"/>
  <c r="F903" i="12"/>
  <c r="F903" i="21"/>
  <c r="I903" s="1"/>
  <c r="F903" i="18"/>
  <c r="I903" s="1"/>
  <c r="F903" i="16"/>
  <c r="I903" s="1"/>
  <c r="F903" i="6"/>
  <c r="I903" s="1"/>
  <c r="F903" i="22"/>
  <c r="I903" s="1"/>
  <c r="F903" i="41"/>
  <c r="I903" s="1"/>
  <c r="F903" i="1"/>
  <c r="I903" s="1"/>
  <c r="F903" i="27"/>
  <c r="I903" s="1"/>
  <c r="F903" i="30"/>
  <c r="I903" s="1"/>
  <c r="F903" i="43"/>
  <c r="I903" s="1"/>
  <c r="F903" i="46"/>
  <c r="I903" s="1"/>
  <c r="F903" i="4"/>
  <c r="I903" s="1"/>
  <c r="F902" i="24"/>
  <c r="I902" s="1"/>
  <c r="F902" i="19"/>
  <c r="I902" s="1"/>
  <c r="F902" i="11"/>
  <c r="F902" i="32"/>
  <c r="I902" s="1"/>
  <c r="F902" i="37"/>
  <c r="I902" s="1"/>
  <c r="F902" i="34"/>
  <c r="F902" i="3"/>
  <c r="I902" s="1"/>
  <c r="F902" i="26"/>
  <c r="I902" s="1"/>
  <c r="F902" i="36"/>
  <c r="I902" s="1"/>
  <c r="F902" i="2"/>
  <c r="I902" s="1"/>
  <c r="F902" i="7"/>
  <c r="I902" s="1"/>
  <c r="F902" i="17"/>
  <c r="F902" i="20"/>
  <c r="I902" s="1"/>
  <c r="F902" i="40"/>
  <c r="I902" s="1"/>
  <c r="F902" i="44"/>
  <c r="I902" s="1"/>
  <c r="F902" i="33"/>
  <c r="F902" i="23"/>
  <c r="I902" s="1"/>
  <c r="F902" i="8"/>
  <c r="I902" s="1"/>
  <c r="F902" i="15"/>
  <c r="I902" s="1"/>
  <c r="F902" i="28"/>
  <c r="F902" i="35"/>
  <c r="I902" s="1"/>
  <c r="F902" i="5"/>
  <c r="I902" s="1"/>
  <c r="F902" i="9"/>
  <c r="F902" i="29"/>
  <c r="F902" i="14"/>
  <c r="I902" s="1"/>
  <c r="F902" i="31"/>
  <c r="I902" s="1"/>
  <c r="F902" i="38"/>
  <c r="I902" s="1"/>
  <c r="F902" i="42"/>
  <c r="I902" s="1"/>
  <c r="F902" i="13"/>
  <c r="I902" s="1"/>
  <c r="F902" i="39"/>
  <c r="I902" s="1"/>
  <c r="F902" i="12"/>
  <c r="I902" s="1"/>
  <c r="F902" i="21"/>
  <c r="F902" i="18"/>
  <c r="I902" s="1"/>
  <c r="F902" i="16"/>
  <c r="I902" s="1"/>
  <c r="F902" i="6"/>
  <c r="I902" s="1"/>
  <c r="F902" i="22"/>
  <c r="F902" i="41"/>
  <c r="I902" s="1"/>
  <c r="F902" i="1"/>
  <c r="I902" s="1"/>
  <c r="F902" i="27"/>
  <c r="F902" i="30"/>
  <c r="I902" s="1"/>
  <c r="F902" i="43"/>
  <c r="I902" s="1"/>
  <c r="F902" i="46"/>
  <c r="I902" s="1"/>
  <c r="F902" i="4"/>
  <c r="I902" s="1"/>
  <c r="F901" i="24"/>
  <c r="F901" i="19"/>
  <c r="I901" s="1"/>
  <c r="F901" i="11"/>
  <c r="I901" s="1"/>
  <c r="F901" i="32"/>
  <c r="I901" s="1"/>
  <c r="F901" i="37"/>
  <c r="F901" i="34"/>
  <c r="I901" s="1"/>
  <c r="F901" i="3"/>
  <c r="I901" s="1"/>
  <c r="F901" i="26"/>
  <c r="F901" i="36"/>
  <c r="I901" s="1"/>
  <c r="F901" i="2"/>
  <c r="I901" s="1"/>
  <c r="F901" i="7"/>
  <c r="I901" s="1"/>
  <c r="F901" i="17"/>
  <c r="I901" s="1"/>
  <c r="F901" i="20"/>
  <c r="F901" i="40"/>
  <c r="I901" s="1"/>
  <c r="F901" i="44"/>
  <c r="I901" s="1"/>
  <c r="F901" i="33"/>
  <c r="I901" s="1"/>
  <c r="F901" i="23"/>
  <c r="F901" i="8"/>
  <c r="I901" s="1"/>
  <c r="F901" i="15"/>
  <c r="I901" s="1"/>
  <c r="F901" i="28"/>
  <c r="I901" s="1"/>
  <c r="F901" i="35"/>
  <c r="F901" i="5"/>
  <c r="I901" s="1"/>
  <c r="F901" i="9"/>
  <c r="F901" i="29"/>
  <c r="I901" s="1"/>
  <c r="F901" i="14"/>
  <c r="F901" i="31"/>
  <c r="I901" s="1"/>
  <c r="F901" i="38"/>
  <c r="I901" s="1"/>
  <c r="F901" i="42"/>
  <c r="I901" s="1"/>
  <c r="F901" i="13"/>
  <c r="F901" i="39"/>
  <c r="I901" s="1"/>
  <c r="F901" i="12"/>
  <c r="I901" s="1"/>
  <c r="F901" i="21"/>
  <c r="I901" s="1"/>
  <c r="F901" i="18"/>
  <c r="F901" i="16"/>
  <c r="I901" s="1"/>
  <c r="F901" i="6"/>
  <c r="I901" s="1"/>
  <c r="F901" i="22"/>
  <c r="I901" s="1"/>
  <c r="F901" i="41"/>
  <c r="F901" i="1"/>
  <c r="I901" s="1"/>
  <c r="F901" i="27"/>
  <c r="I901" s="1"/>
  <c r="F901" i="30"/>
  <c r="I901" s="1"/>
  <c r="F901" i="43"/>
  <c r="I901" s="1"/>
  <c r="F901" i="46"/>
  <c r="I901" s="1"/>
  <c r="F901" i="4"/>
  <c r="I901" s="1"/>
  <c r="F900" i="24"/>
  <c r="I900" s="1"/>
  <c r="F900" i="19"/>
  <c r="F900" i="11"/>
  <c r="I900" s="1"/>
  <c r="F900" i="32"/>
  <c r="I900" s="1"/>
  <c r="F900" i="37"/>
  <c r="I900" s="1"/>
  <c r="F900" i="34"/>
  <c r="F900" i="3"/>
  <c r="I900" s="1"/>
  <c r="F900" i="26"/>
  <c r="I900" s="1"/>
  <c r="F900" i="36"/>
  <c r="F900" i="2"/>
  <c r="I900" s="1"/>
  <c r="F900" i="7"/>
  <c r="I900" s="1"/>
  <c r="F900" i="17"/>
  <c r="I900" s="1"/>
  <c r="F900" i="20"/>
  <c r="I900" s="1"/>
  <c r="F900" i="40"/>
  <c r="F900" i="44"/>
  <c r="I900" s="1"/>
  <c r="F900" i="33"/>
  <c r="I900" s="1"/>
  <c r="F900" i="23"/>
  <c r="I900" s="1"/>
  <c r="F900" i="8"/>
  <c r="I900" s="1"/>
  <c r="F900" i="15"/>
  <c r="I900" s="1"/>
  <c r="F900" i="28"/>
  <c r="I900" s="1"/>
  <c r="F900" i="35"/>
  <c r="I900" s="1"/>
  <c r="F900" i="5"/>
  <c r="I900" s="1"/>
  <c r="F900" i="9"/>
  <c r="I900" s="1"/>
  <c r="F900" i="29"/>
  <c r="I900" s="1"/>
  <c r="F900" i="14"/>
  <c r="I900" s="1"/>
  <c r="F900" i="31"/>
  <c r="I900" s="1"/>
  <c r="F900" i="38"/>
  <c r="I900" s="1"/>
  <c r="F900" i="42"/>
  <c r="I900" s="1"/>
  <c r="F900" i="13"/>
  <c r="I900" s="1"/>
  <c r="F900" i="39"/>
  <c r="I900" s="1"/>
  <c r="F900" i="12"/>
  <c r="I900" s="1"/>
  <c r="F900" i="21"/>
  <c r="I900" s="1"/>
  <c r="F900" i="18"/>
  <c r="I900" s="1"/>
  <c r="F900" i="16"/>
  <c r="I900" s="1"/>
  <c r="F900" i="6"/>
  <c r="I900" s="1"/>
  <c r="F900" i="22"/>
  <c r="I900" s="1"/>
  <c r="F900" i="41"/>
  <c r="I900" s="1"/>
  <c r="F900" i="1"/>
  <c r="F900" i="27"/>
  <c r="I900" s="1"/>
  <c r="F900" i="30"/>
  <c r="I900" s="1"/>
  <c r="F900" i="43"/>
  <c r="I900" s="1"/>
  <c r="F900" i="46"/>
  <c r="F900" i="4"/>
  <c r="I900" s="1"/>
  <c r="F893" i="24"/>
  <c r="I893" s="1"/>
  <c r="F893" i="19"/>
  <c r="I893" s="1"/>
  <c r="F893" i="11"/>
  <c r="I893" s="1"/>
  <c r="F893" i="32"/>
  <c r="I893" s="1"/>
  <c r="F893" i="37"/>
  <c r="I893" s="1"/>
  <c r="F893" i="34"/>
  <c r="I893" s="1"/>
  <c r="F893" i="3"/>
  <c r="I893" s="1"/>
  <c r="F893" i="26"/>
  <c r="I893" s="1"/>
  <c r="F893" i="36"/>
  <c r="I893" s="1"/>
  <c r="F893" i="2"/>
  <c r="I893" s="1"/>
  <c r="F893" i="7"/>
  <c r="I893" s="1"/>
  <c r="F893" i="17"/>
  <c r="I893" s="1"/>
  <c r="F893" i="20"/>
  <c r="I893" s="1"/>
  <c r="F893" i="40"/>
  <c r="I893" s="1"/>
  <c r="F893" i="44"/>
  <c r="I893" s="1"/>
  <c r="F893" i="33"/>
  <c r="I893" s="1"/>
  <c r="F893" i="23"/>
  <c r="I893" s="1"/>
  <c r="F893" i="8"/>
  <c r="I893" s="1"/>
  <c r="F893" i="15"/>
  <c r="I893" s="1"/>
  <c r="F893" i="28"/>
  <c r="I893" s="1"/>
  <c r="F893" i="35"/>
  <c r="I893" s="1"/>
  <c r="F893" i="5"/>
  <c r="I893" s="1"/>
  <c r="F893" i="9"/>
  <c r="I893" s="1"/>
  <c r="F893" i="29"/>
  <c r="I893" s="1"/>
  <c r="F893" i="14"/>
  <c r="I893" s="1"/>
  <c r="F893" i="31"/>
  <c r="I893" s="1"/>
  <c r="F893" i="38"/>
  <c r="I893" s="1"/>
  <c r="F893" i="42"/>
  <c r="I893" s="1"/>
  <c r="F893" i="13"/>
  <c r="I893" s="1"/>
  <c r="F893" i="39"/>
  <c r="I893" s="1"/>
  <c r="F893" i="12"/>
  <c r="I893" s="1"/>
  <c r="F893" i="21"/>
  <c r="I893" s="1"/>
  <c r="F893" i="18"/>
  <c r="I893" s="1"/>
  <c r="F893" i="16"/>
  <c r="I893" s="1"/>
  <c r="F893" i="6"/>
  <c r="I893" s="1"/>
  <c r="F893" i="22"/>
  <c r="I893" s="1"/>
  <c r="F893" i="41"/>
  <c r="I893" s="1"/>
  <c r="F893" i="1"/>
  <c r="I893" s="1"/>
  <c r="F893" i="27"/>
  <c r="I893" s="1"/>
  <c r="F893" i="30"/>
  <c r="I893" s="1"/>
  <c r="F893" i="43"/>
  <c r="I893" s="1"/>
  <c r="F893" i="46"/>
  <c r="I893" s="1"/>
  <c r="F893" i="4"/>
  <c r="I893" s="1"/>
  <c r="F892" i="24"/>
  <c r="I892" s="1"/>
  <c r="F892" i="19"/>
  <c r="I892" s="1"/>
  <c r="F892" i="11"/>
  <c r="I892" s="1"/>
  <c r="F892" i="32"/>
  <c r="I892" s="1"/>
  <c r="F892" i="37"/>
  <c r="I892" s="1"/>
  <c r="F892" i="34"/>
  <c r="I892" s="1"/>
  <c r="F892" i="3"/>
  <c r="I892" s="1"/>
  <c r="F892" i="26"/>
  <c r="I892" s="1"/>
  <c r="F892" i="36"/>
  <c r="I892" s="1"/>
  <c r="F892" i="2"/>
  <c r="I892" s="1"/>
  <c r="F892" i="7"/>
  <c r="I892" s="1"/>
  <c r="F892" i="17"/>
  <c r="I892" s="1"/>
  <c r="F892" i="20"/>
  <c r="I892" s="1"/>
  <c r="F892" i="40"/>
  <c r="I892" s="1"/>
  <c r="F892" i="44"/>
  <c r="I892" s="1"/>
  <c r="F892" i="33"/>
  <c r="I892" s="1"/>
  <c r="F892" i="23"/>
  <c r="I892" s="1"/>
  <c r="F892" i="8"/>
  <c r="I892" s="1"/>
  <c r="F892" i="15"/>
  <c r="I892" s="1"/>
  <c r="F892" i="28"/>
  <c r="I892" s="1"/>
  <c r="F892" i="35"/>
  <c r="I892" s="1"/>
  <c r="F892" i="5"/>
  <c r="I892" s="1"/>
  <c r="F892" i="9"/>
  <c r="F892" i="29"/>
  <c r="I892" s="1"/>
  <c r="F892" i="14"/>
  <c r="I892" s="1"/>
  <c r="F892" i="31"/>
  <c r="I892" s="1"/>
  <c r="F892" i="38"/>
  <c r="I892" s="1"/>
  <c r="F892" i="42"/>
  <c r="I892" s="1"/>
  <c r="F892" i="13"/>
  <c r="I892" s="1"/>
  <c r="F892" i="39"/>
  <c r="I892" s="1"/>
  <c r="F892" i="12"/>
  <c r="I892" s="1"/>
  <c r="F892" i="21"/>
  <c r="I892" s="1"/>
  <c r="F892" i="18"/>
  <c r="I892" s="1"/>
  <c r="F892" i="16"/>
  <c r="I892" s="1"/>
  <c r="F892" i="6"/>
  <c r="I892" s="1"/>
  <c r="F892" i="22"/>
  <c r="I892" s="1"/>
  <c r="F892" i="41"/>
  <c r="I892" s="1"/>
  <c r="F892" i="1"/>
  <c r="I892" s="1"/>
  <c r="F892" i="27"/>
  <c r="I892" s="1"/>
  <c r="F892" i="30"/>
  <c r="I892" s="1"/>
  <c r="F892" i="43"/>
  <c r="I892" s="1"/>
  <c r="F892" i="46"/>
  <c r="I892" s="1"/>
  <c r="F892" i="4"/>
  <c r="I892" s="1"/>
  <c r="F891" i="24"/>
  <c r="I891" s="1"/>
  <c r="F891" i="19"/>
  <c r="I891" s="1"/>
  <c r="F891" i="11"/>
  <c r="I891" s="1"/>
  <c r="F891" i="32"/>
  <c r="I891" s="1"/>
  <c r="F891" i="37"/>
  <c r="I891" s="1"/>
  <c r="F891" i="34"/>
  <c r="I891" s="1"/>
  <c r="F891" i="3"/>
  <c r="I891" s="1"/>
  <c r="F891" i="26"/>
  <c r="I891" s="1"/>
  <c r="F891" i="36"/>
  <c r="I891" s="1"/>
  <c r="F891" i="2"/>
  <c r="I891" s="1"/>
  <c r="F891" i="7"/>
  <c r="I891" s="1"/>
  <c r="F891" i="17"/>
  <c r="I891" s="1"/>
  <c r="F891" i="20"/>
  <c r="I891" s="1"/>
  <c r="F891" i="40"/>
  <c r="I891" s="1"/>
  <c r="F891" i="44"/>
  <c r="I891" s="1"/>
  <c r="F891" i="33"/>
  <c r="I891" s="1"/>
  <c r="F891" i="23"/>
  <c r="I891" s="1"/>
  <c r="F891" i="8"/>
  <c r="I891" s="1"/>
  <c r="F891" i="15"/>
  <c r="I891" s="1"/>
  <c r="F891" i="28"/>
  <c r="I891" s="1"/>
  <c r="F891" i="35"/>
  <c r="I891" s="1"/>
  <c r="F891" i="5"/>
  <c r="I891" s="1"/>
  <c r="F891" i="9"/>
  <c r="I891" s="1"/>
  <c r="F891" i="29"/>
  <c r="I891" s="1"/>
  <c r="F891" i="14"/>
  <c r="I891" s="1"/>
  <c r="F891" i="31"/>
  <c r="I891" s="1"/>
  <c r="F891" i="38"/>
  <c r="I891" s="1"/>
  <c r="F891" i="42"/>
  <c r="I891" s="1"/>
  <c r="F891" i="13"/>
  <c r="I891" s="1"/>
  <c r="F891" i="39"/>
  <c r="I891" s="1"/>
  <c r="F891" i="12"/>
  <c r="I891" s="1"/>
  <c r="F891" i="21"/>
  <c r="I891" s="1"/>
  <c r="F891" i="18"/>
  <c r="I891" s="1"/>
  <c r="F891" i="16"/>
  <c r="I891" s="1"/>
  <c r="F891" i="6"/>
  <c r="I891" s="1"/>
  <c r="F891" i="22"/>
  <c r="I891" s="1"/>
  <c r="F891" i="41"/>
  <c r="I891" s="1"/>
  <c r="F891" i="1"/>
  <c r="I891" s="1"/>
  <c r="F891" i="27"/>
  <c r="I891" s="1"/>
  <c r="F891" i="30"/>
  <c r="I891" s="1"/>
  <c r="F891" i="43"/>
  <c r="I891" s="1"/>
  <c r="F891" i="46"/>
  <c r="I891" s="1"/>
  <c r="F891" i="4"/>
  <c r="I891" s="1"/>
  <c r="F890" i="24"/>
  <c r="I890" s="1"/>
  <c r="F890" i="19"/>
  <c r="I890" s="1"/>
  <c r="F890" i="11"/>
  <c r="I890" s="1"/>
  <c r="F890" i="32"/>
  <c r="I890" s="1"/>
  <c r="F890" i="37"/>
  <c r="I890" s="1"/>
  <c r="F890" i="34"/>
  <c r="I890" s="1"/>
  <c r="F890" i="3"/>
  <c r="I890" s="1"/>
  <c r="F890" i="26"/>
  <c r="I890" s="1"/>
  <c r="F890" i="36"/>
  <c r="I890" s="1"/>
  <c r="F890" i="2"/>
  <c r="I890" s="1"/>
  <c r="F890" i="7"/>
  <c r="I890" s="1"/>
  <c r="F890" i="17"/>
  <c r="I890" s="1"/>
  <c r="F890" i="20"/>
  <c r="I890" s="1"/>
  <c r="F890" i="40"/>
  <c r="I890" s="1"/>
  <c r="F890" i="44"/>
  <c r="I890" s="1"/>
  <c r="F890" i="33"/>
  <c r="I890" s="1"/>
  <c r="F890" i="23"/>
  <c r="I890" s="1"/>
  <c r="F890" i="8"/>
  <c r="I890" s="1"/>
  <c r="F890" i="15"/>
  <c r="I890" s="1"/>
  <c r="F890" i="28"/>
  <c r="I890" s="1"/>
  <c r="F890" i="35"/>
  <c r="I890" s="1"/>
  <c r="F890" i="5"/>
  <c r="I890" s="1"/>
  <c r="F890" i="9"/>
  <c r="I890" s="1"/>
  <c r="F890" i="29"/>
  <c r="I890" s="1"/>
  <c r="F890" i="14"/>
  <c r="I890" s="1"/>
  <c r="F890" i="31"/>
  <c r="I890" s="1"/>
  <c r="F890" i="38"/>
  <c r="I890" s="1"/>
  <c r="F890" i="42"/>
  <c r="I890" s="1"/>
  <c r="F890" i="13"/>
  <c r="I890" s="1"/>
  <c r="F890" i="39"/>
  <c r="I890" s="1"/>
  <c r="F890" i="12"/>
  <c r="I890" s="1"/>
  <c r="F890" i="21"/>
  <c r="I890" s="1"/>
  <c r="F890" i="18"/>
  <c r="I890" s="1"/>
  <c r="F890" i="16"/>
  <c r="I890" s="1"/>
  <c r="F890" i="6"/>
  <c r="I890" s="1"/>
  <c r="F890" i="22"/>
  <c r="I890" s="1"/>
  <c r="F890" i="41"/>
  <c r="I890" s="1"/>
  <c r="F890" i="1"/>
  <c r="I890" s="1"/>
  <c r="F890" i="27"/>
  <c r="I890" s="1"/>
  <c r="F890" i="30"/>
  <c r="I890" s="1"/>
  <c r="F890" i="43"/>
  <c r="I890" s="1"/>
  <c r="F890" i="46"/>
  <c r="I890" s="1"/>
  <c r="F890" i="4"/>
  <c r="I890" s="1"/>
  <c r="F889" i="24"/>
  <c r="I889" s="1"/>
  <c r="F889" i="19"/>
  <c r="I889" s="1"/>
  <c r="F889" i="11"/>
  <c r="I889" s="1"/>
  <c r="F889" i="32"/>
  <c r="I889" s="1"/>
  <c r="F889" i="37"/>
  <c r="I889" s="1"/>
  <c r="F889" i="34"/>
  <c r="I889" s="1"/>
  <c r="F889" i="3"/>
  <c r="I889" s="1"/>
  <c r="F889" i="26"/>
  <c r="I889" s="1"/>
  <c r="F889" i="36"/>
  <c r="I889" s="1"/>
  <c r="F889" i="2"/>
  <c r="I889" s="1"/>
  <c r="F889" i="7"/>
  <c r="I889" s="1"/>
  <c r="F889" i="17"/>
  <c r="I889" s="1"/>
  <c r="F889" i="20"/>
  <c r="I889" s="1"/>
  <c r="F889" i="40"/>
  <c r="I889" s="1"/>
  <c r="F889" i="44"/>
  <c r="I889" s="1"/>
  <c r="F889" i="33"/>
  <c r="I889" s="1"/>
  <c r="F889" i="23"/>
  <c r="I889" s="1"/>
  <c r="F889" i="8"/>
  <c r="I889" s="1"/>
  <c r="F889" i="15"/>
  <c r="I889" s="1"/>
  <c r="F889" i="28"/>
  <c r="I889" s="1"/>
  <c r="F889" i="35"/>
  <c r="I889" s="1"/>
  <c r="F889" i="5"/>
  <c r="I889" s="1"/>
  <c r="F889" i="9"/>
  <c r="I889" s="1"/>
  <c r="F889" i="29"/>
  <c r="I889" s="1"/>
  <c r="F889" i="14"/>
  <c r="I889" s="1"/>
  <c r="F889" i="31"/>
  <c r="I889" s="1"/>
  <c r="F889" i="38"/>
  <c r="I889" s="1"/>
  <c r="F889" i="42"/>
  <c r="I889" s="1"/>
  <c r="F889" i="13"/>
  <c r="I889" s="1"/>
  <c r="F889" i="39"/>
  <c r="I889" s="1"/>
  <c r="F889" i="12"/>
  <c r="I889" s="1"/>
  <c r="F889" i="21"/>
  <c r="I889" s="1"/>
  <c r="F889" i="18"/>
  <c r="I889" s="1"/>
  <c r="F889" i="16"/>
  <c r="I889" s="1"/>
  <c r="F889" i="6"/>
  <c r="I889" s="1"/>
  <c r="F889" i="22"/>
  <c r="I889" s="1"/>
  <c r="F889" i="41"/>
  <c r="I889" s="1"/>
  <c r="F889" i="1"/>
  <c r="I889" s="1"/>
  <c r="F889" i="27"/>
  <c r="I889" s="1"/>
  <c r="F889" i="30"/>
  <c r="I889" s="1"/>
  <c r="F889" i="43"/>
  <c r="I889" s="1"/>
  <c r="F889" i="46"/>
  <c r="I889" s="1"/>
  <c r="F889" i="4"/>
  <c r="I889" s="1"/>
  <c r="F888" i="24"/>
  <c r="I888" s="1"/>
  <c r="F888" i="19"/>
  <c r="I888" s="1"/>
  <c r="F888" i="11"/>
  <c r="I888" s="1"/>
  <c r="F888" i="32"/>
  <c r="I888" s="1"/>
  <c r="F888" i="37"/>
  <c r="I888" s="1"/>
  <c r="F888" i="34"/>
  <c r="I888" s="1"/>
  <c r="F888" i="3"/>
  <c r="I888" s="1"/>
  <c r="F888" i="26"/>
  <c r="F888" i="36"/>
  <c r="I888" s="1"/>
  <c r="F888" i="2"/>
  <c r="I888" s="1"/>
  <c r="F888" i="7"/>
  <c r="I888" s="1"/>
  <c r="F888" i="17"/>
  <c r="F888" i="20"/>
  <c r="I888" s="1"/>
  <c r="F888" i="40"/>
  <c r="I888" s="1"/>
  <c r="F888" i="44"/>
  <c r="I888" s="1"/>
  <c r="F888" i="33"/>
  <c r="F888" i="23"/>
  <c r="I888" s="1"/>
  <c r="F888" i="8"/>
  <c r="I888" s="1"/>
  <c r="F888" i="15"/>
  <c r="I888" s="1"/>
  <c r="F888" i="28"/>
  <c r="F888" i="35"/>
  <c r="I888" s="1"/>
  <c r="F888" i="5"/>
  <c r="I888" s="1"/>
  <c r="F888" i="9"/>
  <c r="F888" i="29"/>
  <c r="F888" i="14"/>
  <c r="I888" s="1"/>
  <c r="F888" i="31"/>
  <c r="I888" s="1"/>
  <c r="F888" i="38"/>
  <c r="I888" s="1"/>
  <c r="F888" i="42"/>
  <c r="I888" s="1"/>
  <c r="F888" i="13"/>
  <c r="I888" s="1"/>
  <c r="F888" i="39"/>
  <c r="I888" s="1"/>
  <c r="F888" i="12"/>
  <c r="I888" s="1"/>
  <c r="F888" i="21"/>
  <c r="I888" s="1"/>
  <c r="F888" i="18"/>
  <c r="I888" s="1"/>
  <c r="F888" i="16"/>
  <c r="I888" s="1"/>
  <c r="F888" i="6"/>
  <c r="I888" s="1"/>
  <c r="F888" i="22"/>
  <c r="I888" s="1"/>
  <c r="F888" i="41"/>
  <c r="I888" s="1"/>
  <c r="F888" i="1"/>
  <c r="I888" s="1"/>
  <c r="F888" i="27"/>
  <c r="I888" s="1"/>
  <c r="F888" i="30"/>
  <c r="F888" i="43"/>
  <c r="I888" s="1"/>
  <c r="F888" i="46"/>
  <c r="I888" s="1"/>
  <c r="F888" i="4"/>
  <c r="I888" s="1"/>
  <c r="F887" i="24"/>
  <c r="F887" i="19"/>
  <c r="I887" s="1"/>
  <c r="F887" i="11"/>
  <c r="I887" s="1"/>
  <c r="F887" i="32"/>
  <c r="I887" s="1"/>
  <c r="F887" i="37"/>
  <c r="F887" i="34"/>
  <c r="I887" s="1"/>
  <c r="F887" i="3"/>
  <c r="I887" s="1"/>
  <c r="F887" i="26"/>
  <c r="I887" s="1"/>
  <c r="F887" i="36"/>
  <c r="F887" i="2"/>
  <c r="I887" s="1"/>
  <c r="F887" i="7"/>
  <c r="I887" s="1"/>
  <c r="F887" i="17"/>
  <c r="I887" s="1"/>
  <c r="F887" i="20"/>
  <c r="F887" i="40"/>
  <c r="I887" s="1"/>
  <c r="F887" i="44"/>
  <c r="I887" s="1"/>
  <c r="F887" i="33"/>
  <c r="I887" s="1"/>
  <c r="F887" i="23"/>
  <c r="F887" i="8"/>
  <c r="I887" s="1"/>
  <c r="F887" i="15"/>
  <c r="I887" s="1"/>
  <c r="F887" i="28"/>
  <c r="I887" s="1"/>
  <c r="F887" i="35"/>
  <c r="F887" i="5"/>
  <c r="I887" s="1"/>
  <c r="F887" i="9"/>
  <c r="F887" i="29"/>
  <c r="I887" s="1"/>
  <c r="F887" i="14"/>
  <c r="F887" i="31"/>
  <c r="I887" s="1"/>
  <c r="F887" i="38"/>
  <c r="I887" s="1"/>
  <c r="F887" i="42"/>
  <c r="I887" s="1"/>
  <c r="F887" i="13"/>
  <c r="F887" i="39"/>
  <c r="I887" s="1"/>
  <c r="F887" i="12"/>
  <c r="I887" s="1"/>
  <c r="F887" i="21"/>
  <c r="I887" s="1"/>
  <c r="F887" i="18"/>
  <c r="I887" s="1"/>
  <c r="F887" i="16"/>
  <c r="I887" s="1"/>
  <c r="F887" i="6"/>
  <c r="I887" s="1"/>
  <c r="F887" i="22"/>
  <c r="F887" i="41"/>
  <c r="I887" s="1"/>
  <c r="F887" i="1"/>
  <c r="I887" s="1"/>
  <c r="F887" i="27"/>
  <c r="I887" s="1"/>
  <c r="F887" i="30"/>
  <c r="I887" s="1"/>
  <c r="F887" i="43"/>
  <c r="I887" s="1"/>
  <c r="F887" i="46"/>
  <c r="I887" s="1"/>
  <c r="F887" i="4"/>
  <c r="I887" s="1"/>
  <c r="F886" i="24"/>
  <c r="I886" s="1"/>
  <c r="F886" i="19"/>
  <c r="F886" i="11"/>
  <c r="I886" s="1"/>
  <c r="F886" i="32"/>
  <c r="I886" s="1"/>
  <c r="F886" i="37"/>
  <c r="I886" s="1"/>
  <c r="F886" i="34"/>
  <c r="F886" i="3"/>
  <c r="I886" s="1"/>
  <c r="F886" i="26"/>
  <c r="I886" s="1"/>
  <c r="F886" i="36"/>
  <c r="I886" s="1"/>
  <c r="F886" i="2"/>
  <c r="I886" s="1"/>
  <c r="F886" i="7"/>
  <c r="I886" s="1"/>
  <c r="F886" i="17"/>
  <c r="I886" s="1"/>
  <c r="F886" i="20"/>
  <c r="I886" s="1"/>
  <c r="F886" i="40"/>
  <c r="F886" i="44"/>
  <c r="I886" s="1"/>
  <c r="F886" i="33"/>
  <c r="I886" s="1"/>
  <c r="F886" i="23"/>
  <c r="I886" s="1"/>
  <c r="F886" i="8"/>
  <c r="F886" i="15"/>
  <c r="I886" s="1"/>
  <c r="F886" i="28"/>
  <c r="I886" s="1"/>
  <c r="F886" i="35"/>
  <c r="I886" s="1"/>
  <c r="F886" i="5"/>
  <c r="I886" s="1"/>
  <c r="F886" i="9"/>
  <c r="I886" s="1"/>
  <c r="F886" i="29"/>
  <c r="I886" s="1"/>
  <c r="F886" i="14"/>
  <c r="I886" s="1"/>
  <c r="F886" i="31"/>
  <c r="I886" s="1"/>
  <c r="F886" i="38"/>
  <c r="I886" s="1"/>
  <c r="F886" i="42"/>
  <c r="I886" s="1"/>
  <c r="F886" i="13"/>
  <c r="I886" s="1"/>
  <c r="F886" i="39"/>
  <c r="I886" s="1"/>
  <c r="F886" i="12"/>
  <c r="I886" s="1"/>
  <c r="F886" i="21"/>
  <c r="I886" s="1"/>
  <c r="F886" i="18"/>
  <c r="I886" s="1"/>
  <c r="F886" i="16"/>
  <c r="I886" s="1"/>
  <c r="F886" i="6"/>
  <c r="I886" s="1"/>
  <c r="F886" i="22"/>
  <c r="I886" s="1"/>
  <c r="F886" i="41"/>
  <c r="I886" s="1"/>
  <c r="F886" i="1"/>
  <c r="I886" s="1"/>
  <c r="F886" i="27"/>
  <c r="I886" s="1"/>
  <c r="F886" i="30"/>
  <c r="I886" s="1"/>
  <c r="F886" i="43"/>
  <c r="I886" s="1"/>
  <c r="F886" i="46"/>
  <c r="I886" s="1"/>
  <c r="F886" i="4"/>
  <c r="I886" s="1"/>
  <c r="F885" i="24"/>
  <c r="I885" s="1"/>
  <c r="F885" i="19"/>
  <c r="I885" s="1"/>
  <c r="F885" i="11"/>
  <c r="I885" s="1"/>
  <c r="F885" i="32"/>
  <c r="I885" s="1"/>
  <c r="F885" i="37"/>
  <c r="I885" s="1"/>
  <c r="F885" i="34"/>
  <c r="I885" s="1"/>
  <c r="F885" i="3"/>
  <c r="F885" i="26"/>
  <c r="I885" s="1"/>
  <c r="F885" i="36"/>
  <c r="I885" s="1"/>
  <c r="F885" i="2"/>
  <c r="I885" s="1"/>
  <c r="F885" i="7"/>
  <c r="I885" s="1"/>
  <c r="F885" i="17"/>
  <c r="I885" s="1"/>
  <c r="F885" i="20"/>
  <c r="I885" s="1"/>
  <c r="F885" i="40"/>
  <c r="I885" s="1"/>
  <c r="F885" i="44"/>
  <c r="I885" s="1"/>
  <c r="F885" i="33"/>
  <c r="I885" s="1"/>
  <c r="F885" i="23"/>
  <c r="I885" s="1"/>
  <c r="F885" i="8"/>
  <c r="I885" s="1"/>
  <c r="F885" i="15"/>
  <c r="I885" s="1"/>
  <c r="F885" i="28"/>
  <c r="I885" s="1"/>
  <c r="F885" i="35"/>
  <c r="I885" s="1"/>
  <c r="F885" i="5"/>
  <c r="I885" s="1"/>
  <c r="F885" i="9"/>
  <c r="F885" i="29"/>
  <c r="I885" s="1"/>
  <c r="F885" i="14"/>
  <c r="I885" s="1"/>
  <c r="F885" i="31"/>
  <c r="I885" s="1"/>
  <c r="F885" i="38"/>
  <c r="F885" i="42"/>
  <c r="I885" s="1"/>
  <c r="F885" i="13"/>
  <c r="I885" s="1"/>
  <c r="F885" i="39"/>
  <c r="I885" s="1"/>
  <c r="F885" i="12"/>
  <c r="I885" s="1"/>
  <c r="F885" i="21"/>
  <c r="I885" s="1"/>
  <c r="F885" i="18"/>
  <c r="I885" s="1"/>
  <c r="F885" i="16"/>
  <c r="I885" s="1"/>
  <c r="F885" i="6"/>
  <c r="I885" s="1"/>
  <c r="F885" i="22"/>
  <c r="I885" s="1"/>
  <c r="F885" i="41"/>
  <c r="I885" s="1"/>
  <c r="F885" i="1"/>
  <c r="I885" s="1"/>
  <c r="F885" i="27"/>
  <c r="F885" i="30"/>
  <c r="I885" s="1"/>
  <c r="F885" i="43"/>
  <c r="I885" s="1"/>
  <c r="F885" i="46"/>
  <c r="I885" s="1"/>
  <c r="F885" i="4"/>
  <c r="F723" i="24"/>
  <c r="I723" s="1"/>
  <c r="F723" i="19"/>
  <c r="I723" s="1"/>
  <c r="F723" i="11"/>
  <c r="I723" s="1"/>
  <c r="F723" i="32"/>
  <c r="I723" s="1"/>
  <c r="F723" i="37"/>
  <c r="I723" s="1"/>
  <c r="F723" i="34"/>
  <c r="I723" s="1"/>
  <c r="F723" i="3"/>
  <c r="I723" s="1"/>
  <c r="F723" i="26"/>
  <c r="I723" s="1"/>
  <c r="F723" i="36"/>
  <c r="I723" s="1"/>
  <c r="F723" i="2"/>
  <c r="I723" s="1"/>
  <c r="F723" i="7"/>
  <c r="I723" s="1"/>
  <c r="F723" i="17"/>
  <c r="I723" s="1"/>
  <c r="F723" i="20"/>
  <c r="I723" s="1"/>
  <c r="F723" i="40"/>
  <c r="I723" s="1"/>
  <c r="F723" i="44"/>
  <c r="I723" s="1"/>
  <c r="F723" i="33"/>
  <c r="I723" s="1"/>
  <c r="F723" i="23"/>
  <c r="I723" s="1"/>
  <c r="F723" i="8"/>
  <c r="I723" s="1"/>
  <c r="F723" i="15"/>
  <c r="I723" s="1"/>
  <c r="F723" i="28"/>
  <c r="I723" s="1"/>
  <c r="F723" i="35"/>
  <c r="I723" s="1"/>
  <c r="F723" i="5"/>
  <c r="I723" s="1"/>
  <c r="F723" i="9"/>
  <c r="F723" i="29"/>
  <c r="I723" s="1"/>
  <c r="F723" i="14"/>
  <c r="I723" s="1"/>
  <c r="F723" i="31"/>
  <c r="I723" s="1"/>
  <c r="F723" i="38"/>
  <c r="I723" s="1"/>
  <c r="F723" i="42"/>
  <c r="I723" s="1"/>
  <c r="F723" i="13"/>
  <c r="I723" s="1"/>
  <c r="F723" i="39"/>
  <c r="I723" s="1"/>
  <c r="F723" i="12"/>
  <c r="I723" s="1"/>
  <c r="F723" i="21"/>
  <c r="I723" s="1"/>
  <c r="F723" i="18"/>
  <c r="I723" s="1"/>
  <c r="F723" i="16"/>
  <c r="I723" s="1"/>
  <c r="F723" i="6"/>
  <c r="I723" s="1"/>
  <c r="F723" i="22"/>
  <c r="I723" s="1"/>
  <c r="F723" i="41"/>
  <c r="I723" s="1"/>
  <c r="F723" i="1"/>
  <c r="I723" s="1"/>
  <c r="F723" i="27"/>
  <c r="I723" s="1"/>
  <c r="F723" i="30"/>
  <c r="I723" s="1"/>
  <c r="F723" i="43"/>
  <c r="I723" s="1"/>
  <c r="F723" i="46"/>
  <c r="I723" s="1"/>
  <c r="F723" i="4"/>
  <c r="I723" s="1"/>
  <c r="F722" i="24"/>
  <c r="I722" s="1"/>
  <c r="F722" i="19"/>
  <c r="I722" s="1"/>
  <c r="F722" i="11"/>
  <c r="I722" s="1"/>
  <c r="F722" i="32"/>
  <c r="I722" s="1"/>
  <c r="F722" i="37"/>
  <c r="I722" s="1"/>
  <c r="F722" i="34"/>
  <c r="I722" s="1"/>
  <c r="F722" i="3"/>
  <c r="I722" s="1"/>
  <c r="F722" i="26"/>
  <c r="I722" s="1"/>
  <c r="F722" i="36"/>
  <c r="I722" s="1"/>
  <c r="F722" i="2"/>
  <c r="I722" s="1"/>
  <c r="F722" i="7"/>
  <c r="I722" s="1"/>
  <c r="F722" i="17"/>
  <c r="I722" s="1"/>
  <c r="F722" i="20"/>
  <c r="I722" s="1"/>
  <c r="F722" i="40"/>
  <c r="I722" s="1"/>
  <c r="F722" i="44"/>
  <c r="I722" s="1"/>
  <c r="F722" i="33"/>
  <c r="I722" s="1"/>
  <c r="F722" i="23"/>
  <c r="I722" s="1"/>
  <c r="F722" i="8"/>
  <c r="I722" s="1"/>
  <c r="F722" i="15"/>
  <c r="I722" s="1"/>
  <c r="F722" i="28"/>
  <c r="I722" s="1"/>
  <c r="F722" i="35"/>
  <c r="I722" s="1"/>
  <c r="F722" i="5"/>
  <c r="I722" s="1"/>
  <c r="F722" i="9"/>
  <c r="I722" s="1"/>
  <c r="F722" i="29"/>
  <c r="I722" s="1"/>
  <c r="F722" i="14"/>
  <c r="I722" s="1"/>
  <c r="F722" i="31"/>
  <c r="I722" s="1"/>
  <c r="F722" i="38"/>
  <c r="I722" s="1"/>
  <c r="F722" i="42"/>
  <c r="I722" s="1"/>
  <c r="F722" i="13"/>
  <c r="I722" s="1"/>
  <c r="F722" i="39"/>
  <c r="I722" s="1"/>
  <c r="F722" i="12"/>
  <c r="I722" s="1"/>
  <c r="F722" i="21"/>
  <c r="I722" s="1"/>
  <c r="F722" i="18"/>
  <c r="I722" s="1"/>
  <c r="F722" i="16"/>
  <c r="I722" s="1"/>
  <c r="F722" i="6"/>
  <c r="I722" s="1"/>
  <c r="F722" i="22"/>
  <c r="I722" s="1"/>
  <c r="F722" i="41"/>
  <c r="I722" s="1"/>
  <c r="F722" i="1"/>
  <c r="I722" s="1"/>
  <c r="F722" i="27"/>
  <c r="I722" s="1"/>
  <c r="F722" i="30"/>
  <c r="I722" s="1"/>
  <c r="F722" i="43"/>
  <c r="I722" s="1"/>
  <c r="F722" i="46"/>
  <c r="I722" s="1"/>
  <c r="F722" i="4"/>
  <c r="I722" s="1"/>
  <c r="F721" i="24"/>
  <c r="I721" s="1"/>
  <c r="F721" i="19"/>
  <c r="I721" s="1"/>
  <c r="F721" i="11"/>
  <c r="I721" s="1"/>
  <c r="F721" i="32"/>
  <c r="I721" s="1"/>
  <c r="F721" i="37"/>
  <c r="I721" s="1"/>
  <c r="F721" i="34"/>
  <c r="I721" s="1"/>
  <c r="F721" i="3"/>
  <c r="I721" s="1"/>
  <c r="F721" i="26"/>
  <c r="I721" s="1"/>
  <c r="F721" i="36"/>
  <c r="I721" s="1"/>
  <c r="F721" i="2"/>
  <c r="I721" s="1"/>
  <c r="F721" i="7"/>
  <c r="I721" s="1"/>
  <c r="F721" i="17"/>
  <c r="I721" s="1"/>
  <c r="F721" i="20"/>
  <c r="I721" s="1"/>
  <c r="F721" i="40"/>
  <c r="I721" s="1"/>
  <c r="F721" i="44"/>
  <c r="I721" s="1"/>
  <c r="F721" i="33"/>
  <c r="I721" s="1"/>
  <c r="F721" i="23"/>
  <c r="I721" s="1"/>
  <c r="F721" i="8"/>
  <c r="I721" s="1"/>
  <c r="F721" i="15"/>
  <c r="I721" s="1"/>
  <c r="F721" i="28"/>
  <c r="I721" s="1"/>
  <c r="F721" i="35"/>
  <c r="I721" s="1"/>
  <c r="F721" i="5"/>
  <c r="I721" s="1"/>
  <c r="F721" i="9"/>
  <c r="I721" s="1"/>
  <c r="F721" i="29"/>
  <c r="I721" s="1"/>
  <c r="F721" i="14"/>
  <c r="I721" s="1"/>
  <c r="F721" i="31"/>
  <c r="I721" s="1"/>
  <c r="F721" i="38"/>
  <c r="I721" s="1"/>
  <c r="F721" i="42"/>
  <c r="I721" s="1"/>
  <c r="F721" i="13"/>
  <c r="I721" s="1"/>
  <c r="F721" i="39"/>
  <c r="I721" s="1"/>
  <c r="F721" i="12"/>
  <c r="I721" s="1"/>
  <c r="F721" i="21"/>
  <c r="I721" s="1"/>
  <c r="F721" i="18"/>
  <c r="I721" s="1"/>
  <c r="F721" i="16"/>
  <c r="F721" i="6"/>
  <c r="I721" s="1"/>
  <c r="F721" i="22"/>
  <c r="I721" s="1"/>
  <c r="F721" i="41"/>
  <c r="I721" s="1"/>
  <c r="F721" i="1"/>
  <c r="I721" s="1"/>
  <c r="F721" i="27"/>
  <c r="I721" s="1"/>
  <c r="F721" i="30"/>
  <c r="I721" s="1"/>
  <c r="F721" i="43"/>
  <c r="I721" s="1"/>
  <c r="F721" i="46"/>
  <c r="I721" s="1"/>
  <c r="F721" i="4"/>
  <c r="I721" s="1"/>
  <c r="F720" i="24"/>
  <c r="I720" s="1"/>
  <c r="F720" i="19"/>
  <c r="I720" s="1"/>
  <c r="F720" i="11"/>
  <c r="I720" s="1"/>
  <c r="F720" i="32"/>
  <c r="I720" s="1"/>
  <c r="F720" i="37"/>
  <c r="I720" s="1"/>
  <c r="F720" i="34"/>
  <c r="I720" s="1"/>
  <c r="F720" i="3"/>
  <c r="I720" s="1"/>
  <c r="F720" i="26"/>
  <c r="I720" s="1"/>
  <c r="F720" i="36"/>
  <c r="I720" s="1"/>
  <c r="F720" i="2"/>
  <c r="I720" s="1"/>
  <c r="F720" i="7"/>
  <c r="I720" s="1"/>
  <c r="F720" i="17"/>
  <c r="I720" s="1"/>
  <c r="F720" i="20"/>
  <c r="I720" s="1"/>
  <c r="F720" i="40"/>
  <c r="I720" s="1"/>
  <c r="F720" i="44"/>
  <c r="I720" s="1"/>
  <c r="F720" i="33"/>
  <c r="I720" s="1"/>
  <c r="F720" i="23"/>
  <c r="I720" s="1"/>
  <c r="F720" i="8"/>
  <c r="I720" s="1"/>
  <c r="F720" i="15"/>
  <c r="I720" s="1"/>
  <c r="F720" i="28"/>
  <c r="I720" s="1"/>
  <c r="F720" i="35"/>
  <c r="I720" s="1"/>
  <c r="F720" i="5"/>
  <c r="I720" s="1"/>
  <c r="F720" i="9"/>
  <c r="I720" s="1"/>
  <c r="F720" i="29"/>
  <c r="I720" s="1"/>
  <c r="F720" i="14"/>
  <c r="I720" s="1"/>
  <c r="F720" i="31"/>
  <c r="I720" s="1"/>
  <c r="F720" i="38"/>
  <c r="I720" s="1"/>
  <c r="F720" i="42"/>
  <c r="I720" s="1"/>
  <c r="F720" i="13"/>
  <c r="I720" s="1"/>
  <c r="F720" i="39"/>
  <c r="I720" s="1"/>
  <c r="F720" i="12"/>
  <c r="I720" s="1"/>
  <c r="F720" i="21"/>
  <c r="I720" s="1"/>
  <c r="F720" i="18"/>
  <c r="I720" s="1"/>
  <c r="F720" i="16"/>
  <c r="I720" s="1"/>
  <c r="F720" i="6"/>
  <c r="I720" s="1"/>
  <c r="F720" i="22"/>
  <c r="I720" s="1"/>
  <c r="F720" i="41"/>
  <c r="I720" s="1"/>
  <c r="F720" i="1"/>
  <c r="I720" s="1"/>
  <c r="F720" i="27"/>
  <c r="I720" s="1"/>
  <c r="F720" i="30"/>
  <c r="I720" s="1"/>
  <c r="F720" i="43"/>
  <c r="I720" s="1"/>
  <c r="F720" i="46"/>
  <c r="I720" s="1"/>
  <c r="F720" i="4"/>
  <c r="I720" s="1"/>
  <c r="F719" i="24"/>
  <c r="I719" s="1"/>
  <c r="F719" i="19"/>
  <c r="I719" s="1"/>
  <c r="F719" i="11"/>
  <c r="I719" s="1"/>
  <c r="F719" i="32"/>
  <c r="I719" s="1"/>
  <c r="F719" i="37"/>
  <c r="I719" s="1"/>
  <c r="F719" i="34"/>
  <c r="I719" s="1"/>
  <c r="F719" i="3"/>
  <c r="I719" s="1"/>
  <c r="F719" i="26"/>
  <c r="I719" s="1"/>
  <c r="F719" i="36"/>
  <c r="I719" s="1"/>
  <c r="F719" i="2"/>
  <c r="I719" s="1"/>
  <c r="F719" i="7"/>
  <c r="I719" s="1"/>
  <c r="F719" i="17"/>
  <c r="I719" s="1"/>
  <c r="F719" i="20"/>
  <c r="I719" s="1"/>
  <c r="F719" i="40"/>
  <c r="I719" s="1"/>
  <c r="F719" i="44"/>
  <c r="I719" s="1"/>
  <c r="F719" i="33"/>
  <c r="I719" s="1"/>
  <c r="F719" i="23"/>
  <c r="I719" s="1"/>
  <c r="F719" i="8"/>
  <c r="I719" s="1"/>
  <c r="F719" i="15"/>
  <c r="I719" s="1"/>
  <c r="F719" i="28"/>
  <c r="I719" s="1"/>
  <c r="F719" i="35"/>
  <c r="I719" s="1"/>
  <c r="F719" i="5"/>
  <c r="I719" s="1"/>
  <c r="F719" i="9"/>
  <c r="F719" i="29"/>
  <c r="I719" s="1"/>
  <c r="F719" i="14"/>
  <c r="I719" s="1"/>
  <c r="F719" i="31"/>
  <c r="I719" s="1"/>
  <c r="F719" i="38"/>
  <c r="I719" s="1"/>
  <c r="F719" i="42"/>
  <c r="I719" s="1"/>
  <c r="F719" i="13"/>
  <c r="I719" s="1"/>
  <c r="F719" i="39"/>
  <c r="I719" s="1"/>
  <c r="F719" i="12"/>
  <c r="I719" s="1"/>
  <c r="F719" i="21"/>
  <c r="I719" s="1"/>
  <c r="F719" i="18"/>
  <c r="I719" s="1"/>
  <c r="F719" i="16"/>
  <c r="F719" i="6"/>
  <c r="I719" s="1"/>
  <c r="F719" i="22"/>
  <c r="I719" s="1"/>
  <c r="F719" i="41"/>
  <c r="I719" s="1"/>
  <c r="F719" i="1"/>
  <c r="I719" s="1"/>
  <c r="F719" i="27"/>
  <c r="I719" s="1"/>
  <c r="F719" i="30"/>
  <c r="I719" s="1"/>
  <c r="F719" i="43"/>
  <c r="I719" s="1"/>
  <c r="F719" i="46"/>
  <c r="I719" s="1"/>
  <c r="F719" i="4"/>
  <c r="I719" s="1"/>
  <c r="F718" i="24"/>
  <c r="F718" i="19"/>
  <c r="I718" s="1"/>
  <c r="F718" i="11"/>
  <c r="I718" s="1"/>
  <c r="F718" i="32"/>
  <c r="I718" s="1"/>
  <c r="F718" i="37"/>
  <c r="I718" s="1"/>
  <c r="F718" i="34"/>
  <c r="I718" s="1"/>
  <c r="F718" i="3"/>
  <c r="I718" s="1"/>
  <c r="F718" i="26"/>
  <c r="I718" s="1"/>
  <c r="F718" i="36"/>
  <c r="I718" s="1"/>
  <c r="F718" i="2"/>
  <c r="I718" s="1"/>
  <c r="F718" i="7"/>
  <c r="I718" s="1"/>
  <c r="F718" i="17"/>
  <c r="I718" s="1"/>
  <c r="F718" i="20"/>
  <c r="I718" s="1"/>
  <c r="F718" i="40"/>
  <c r="I718" s="1"/>
  <c r="F718" i="44"/>
  <c r="I718" s="1"/>
  <c r="F718" i="33"/>
  <c r="I718" s="1"/>
  <c r="F718" i="23"/>
  <c r="I718" s="1"/>
  <c r="F718" i="8"/>
  <c r="I718" s="1"/>
  <c r="F718" i="15"/>
  <c r="I718" s="1"/>
  <c r="F718" i="28"/>
  <c r="I718" s="1"/>
  <c r="F718" i="35"/>
  <c r="I718" s="1"/>
  <c r="F718" i="5"/>
  <c r="I718" s="1"/>
  <c r="F718" i="9"/>
  <c r="F718" i="29"/>
  <c r="I718" s="1"/>
  <c r="F718" i="14"/>
  <c r="I718" s="1"/>
  <c r="F718" i="31"/>
  <c r="I718" s="1"/>
  <c r="F718" i="38"/>
  <c r="I718" s="1"/>
  <c r="F718" i="42"/>
  <c r="I718" s="1"/>
  <c r="F718" i="13"/>
  <c r="I718" s="1"/>
  <c r="F718" i="39"/>
  <c r="I718" s="1"/>
  <c r="F718" i="12"/>
  <c r="I718" s="1"/>
  <c r="F718" i="21"/>
  <c r="I718" s="1"/>
  <c r="F718" i="18"/>
  <c r="I718" s="1"/>
  <c r="F718" i="16"/>
  <c r="F718" i="6"/>
  <c r="I718" s="1"/>
  <c r="F718" i="22"/>
  <c r="I718" s="1"/>
  <c r="F718" i="41"/>
  <c r="I718" s="1"/>
  <c r="F718" i="1"/>
  <c r="I718" s="1"/>
  <c r="F718" i="27"/>
  <c r="I718" s="1"/>
  <c r="F718" i="30"/>
  <c r="I718" s="1"/>
  <c r="F718" i="43"/>
  <c r="I718" s="1"/>
  <c r="F718" i="46"/>
  <c r="I718" s="1"/>
  <c r="F718" i="4"/>
  <c r="I718" s="1"/>
  <c r="F717" i="24"/>
  <c r="I717" s="1"/>
  <c r="F717" i="19"/>
  <c r="F717" i="11"/>
  <c r="I717" s="1"/>
  <c r="F717" i="32"/>
  <c r="I717" s="1"/>
  <c r="F717" i="37"/>
  <c r="I717" s="1"/>
  <c r="F717" i="34"/>
  <c r="F717" i="3"/>
  <c r="I717" s="1"/>
  <c r="F717" i="26"/>
  <c r="I717" s="1"/>
  <c r="F717" i="36"/>
  <c r="I717" s="1"/>
  <c r="F717" i="2"/>
  <c r="I717" s="1"/>
  <c r="F717" i="7"/>
  <c r="I717" s="1"/>
  <c r="F717" i="17"/>
  <c r="I717" s="1"/>
  <c r="F717" i="20"/>
  <c r="I717" s="1"/>
  <c r="F717" i="40"/>
  <c r="F717" i="44"/>
  <c r="I717" s="1"/>
  <c r="F717" i="33"/>
  <c r="I717" s="1"/>
  <c r="F717" i="23"/>
  <c r="I717" s="1"/>
  <c r="F717" i="8"/>
  <c r="I717" s="1"/>
  <c r="F717" i="15"/>
  <c r="I717" s="1"/>
  <c r="F717" i="28"/>
  <c r="I717" s="1"/>
  <c r="F717" i="35"/>
  <c r="I717" s="1"/>
  <c r="F717" i="5"/>
  <c r="I717" s="1"/>
  <c r="F717" i="9"/>
  <c r="I717" s="1"/>
  <c r="F717" i="29"/>
  <c r="I717" s="1"/>
  <c r="F717" i="14"/>
  <c r="F717" i="31"/>
  <c r="F717" i="38"/>
  <c r="I717" s="1"/>
  <c r="F717" i="42"/>
  <c r="I717" s="1"/>
  <c r="F717" i="13"/>
  <c r="I717" s="1"/>
  <c r="F717" i="39"/>
  <c r="I717" s="1"/>
  <c r="F717" i="12"/>
  <c r="I717" s="1"/>
  <c r="F717" i="21"/>
  <c r="I717" s="1"/>
  <c r="F717" i="18"/>
  <c r="I717" s="1"/>
  <c r="F717" i="16"/>
  <c r="F717" i="48" s="1"/>
  <c r="I717" s="1"/>
  <c r="F717" i="6"/>
  <c r="I717" s="1"/>
  <c r="F717" i="22"/>
  <c r="I717" s="1"/>
  <c r="F717" i="41"/>
  <c r="I717" s="1"/>
  <c r="F717" i="1"/>
  <c r="I717" s="1"/>
  <c r="F717" i="27"/>
  <c r="I717" s="1"/>
  <c r="F717" i="30"/>
  <c r="I717" s="1"/>
  <c r="F717" i="43"/>
  <c r="I717" s="1"/>
  <c r="F717" i="46"/>
  <c r="I717" s="1"/>
  <c r="F717" i="4"/>
  <c r="I717" s="1"/>
  <c r="F716" i="24"/>
  <c r="I716" s="1"/>
  <c r="F716" i="19"/>
  <c r="I716" s="1"/>
  <c r="F716" i="11"/>
  <c r="F716" i="32"/>
  <c r="I716" s="1"/>
  <c r="F716" i="37"/>
  <c r="I716" s="1"/>
  <c r="F716" i="34"/>
  <c r="I716" s="1"/>
  <c r="F716" i="3"/>
  <c r="F716" i="26"/>
  <c r="I716" s="1"/>
  <c r="F716" i="36"/>
  <c r="I716" s="1"/>
  <c r="F716" i="2"/>
  <c r="I716" s="1"/>
  <c r="F716" i="7"/>
  <c r="F716" i="17"/>
  <c r="I716" s="1"/>
  <c r="F716" i="20"/>
  <c r="I716" s="1"/>
  <c r="F716" i="40"/>
  <c r="I716" s="1"/>
  <c r="F716" i="44"/>
  <c r="I716" s="1"/>
  <c r="F716" i="33"/>
  <c r="I716" s="1"/>
  <c r="F716" i="23"/>
  <c r="I716" s="1"/>
  <c r="F716" i="8"/>
  <c r="I716" s="1"/>
  <c r="F716" i="15"/>
  <c r="I716" s="1"/>
  <c r="F716" i="28"/>
  <c r="I716" s="1"/>
  <c r="F716" i="35"/>
  <c r="I716" s="1"/>
  <c r="F716" i="5"/>
  <c r="I716" s="1"/>
  <c r="F716" i="9"/>
  <c r="I716" s="1"/>
  <c r="F716" i="29"/>
  <c r="I716" s="1"/>
  <c r="F716" i="14"/>
  <c r="I716" s="1"/>
  <c r="F716" i="31"/>
  <c r="I716" s="1"/>
  <c r="F716" i="38"/>
  <c r="I716" s="1"/>
  <c r="F716" i="42"/>
  <c r="I716" s="1"/>
  <c r="F716" i="13"/>
  <c r="I716" s="1"/>
  <c r="F716" i="39"/>
  <c r="I716" s="1"/>
  <c r="F716" i="12"/>
  <c r="I716" s="1"/>
  <c r="F716" i="21"/>
  <c r="I716" s="1"/>
  <c r="F716" i="18"/>
  <c r="I716" s="1"/>
  <c r="F716" i="16"/>
  <c r="F716" i="6"/>
  <c r="I716" s="1"/>
  <c r="F716" i="22"/>
  <c r="I716" s="1"/>
  <c r="F716" i="41"/>
  <c r="I716" s="1"/>
  <c r="F716" i="1"/>
  <c r="I716" s="1"/>
  <c r="F716" i="27"/>
  <c r="F716" i="30"/>
  <c r="I716" s="1"/>
  <c r="F716" i="43"/>
  <c r="I716" s="1"/>
  <c r="F716" i="46"/>
  <c r="I716" s="1"/>
  <c r="F716" i="4"/>
  <c r="I716" s="1"/>
  <c r="F715" i="24"/>
  <c r="I715" s="1"/>
  <c r="F715" i="19"/>
  <c r="I715" s="1"/>
  <c r="F715" i="11"/>
  <c r="I715" s="1"/>
  <c r="F715" i="32"/>
  <c r="F715" i="37"/>
  <c r="I715" s="1"/>
  <c r="F715" i="34"/>
  <c r="I715" s="1"/>
  <c r="F715" i="3"/>
  <c r="I715" s="1"/>
  <c r="F715" i="26"/>
  <c r="I715" s="1"/>
  <c r="F715" i="36"/>
  <c r="I715" s="1"/>
  <c r="F715" i="2"/>
  <c r="I715" s="1"/>
  <c r="F715" i="7"/>
  <c r="I715" s="1"/>
  <c r="F715" i="17"/>
  <c r="F715" i="20"/>
  <c r="I715" s="1"/>
  <c r="F715" i="40"/>
  <c r="I715" s="1"/>
  <c r="F715" i="44"/>
  <c r="I715" s="1"/>
  <c r="F715" i="33"/>
  <c r="F715" i="23"/>
  <c r="I715" s="1"/>
  <c r="F715" i="8"/>
  <c r="I715" s="1"/>
  <c r="F715" i="15"/>
  <c r="I715" s="1"/>
  <c r="F715" i="28"/>
  <c r="F715" i="35"/>
  <c r="I715" s="1"/>
  <c r="F715" i="5"/>
  <c r="I715" s="1"/>
  <c r="F715" i="9"/>
  <c r="F715" i="29"/>
  <c r="F715" i="14"/>
  <c r="I715" s="1"/>
  <c r="F715" i="31"/>
  <c r="I715" s="1"/>
  <c r="F715" i="38"/>
  <c r="F715" i="42"/>
  <c r="F715" i="13"/>
  <c r="I715" s="1"/>
  <c r="F715" i="39"/>
  <c r="I715" s="1"/>
  <c r="F715" i="12"/>
  <c r="I715" s="1"/>
  <c r="F715" i="21"/>
  <c r="I715" s="1"/>
  <c r="F715" i="18"/>
  <c r="I715" s="1"/>
  <c r="F715" i="16"/>
  <c r="F715" i="6"/>
  <c r="I715" s="1"/>
  <c r="F715" i="22"/>
  <c r="F715" i="41"/>
  <c r="I715" s="1"/>
  <c r="F715" i="1"/>
  <c r="I715" s="1"/>
  <c r="F715" i="27"/>
  <c r="I715" s="1"/>
  <c r="F715" i="30"/>
  <c r="I715" s="1"/>
  <c r="F715" i="43"/>
  <c r="I715" s="1"/>
  <c r="F715" i="46"/>
  <c r="I715" s="1"/>
  <c r="F715" i="4"/>
  <c r="I715" s="1"/>
  <c r="F713" i="24"/>
  <c r="I713" s="1"/>
  <c r="F713" i="19"/>
  <c r="I713" s="1"/>
  <c r="F713" i="11"/>
  <c r="I713" s="1"/>
  <c r="F713" i="32"/>
  <c r="I713" s="1"/>
  <c r="F713" i="37"/>
  <c r="I713" s="1"/>
  <c r="F713" i="34"/>
  <c r="I713" s="1"/>
  <c r="F713" i="3"/>
  <c r="I713" s="1"/>
  <c r="F713" i="26"/>
  <c r="I713" s="1"/>
  <c r="F713" i="36"/>
  <c r="I713" s="1"/>
  <c r="F713" i="2"/>
  <c r="I713" s="1"/>
  <c r="F713" i="7"/>
  <c r="I713" s="1"/>
  <c r="F713" i="17"/>
  <c r="I713" s="1"/>
  <c r="F713" i="20"/>
  <c r="I713" s="1"/>
  <c r="F713" i="40"/>
  <c r="I713" s="1"/>
  <c r="F713" i="44"/>
  <c r="I713" s="1"/>
  <c r="F713" i="33"/>
  <c r="I713" s="1"/>
  <c r="F713" i="23"/>
  <c r="I713" s="1"/>
  <c r="F713" i="8"/>
  <c r="I713" s="1"/>
  <c r="F713" i="15"/>
  <c r="I713" s="1"/>
  <c r="F713" i="28"/>
  <c r="I713" s="1"/>
  <c r="F713" i="35"/>
  <c r="I713" s="1"/>
  <c r="F713" i="5"/>
  <c r="I713" s="1"/>
  <c r="F713" i="9"/>
  <c r="F713" i="29"/>
  <c r="I713" s="1"/>
  <c r="F713" i="14"/>
  <c r="I713" s="1"/>
  <c r="F713" i="31"/>
  <c r="I713" s="1"/>
  <c r="F713" i="38"/>
  <c r="I713" s="1"/>
  <c r="F713" i="42"/>
  <c r="I713" s="1"/>
  <c r="F713" i="13"/>
  <c r="I713" s="1"/>
  <c r="F713" i="39"/>
  <c r="I713" s="1"/>
  <c r="F713" i="12"/>
  <c r="I713" s="1"/>
  <c r="F713" i="21"/>
  <c r="I713" s="1"/>
  <c r="F713" i="18"/>
  <c r="I713" s="1"/>
  <c r="F713" i="16"/>
  <c r="I713" s="1"/>
  <c r="F713" i="6"/>
  <c r="I713" s="1"/>
  <c r="F713" i="22"/>
  <c r="I713" s="1"/>
  <c r="F713" i="41"/>
  <c r="I713" s="1"/>
  <c r="F713" i="1"/>
  <c r="I713" s="1"/>
  <c r="F713" i="27"/>
  <c r="I713" s="1"/>
  <c r="F713" i="30"/>
  <c r="I713" s="1"/>
  <c r="F713" i="43"/>
  <c r="I713" s="1"/>
  <c r="F713" i="46"/>
  <c r="I713" s="1"/>
  <c r="F713" i="4"/>
  <c r="I713" s="1"/>
  <c r="F712" i="24"/>
  <c r="I712" s="1"/>
  <c r="F712" i="19"/>
  <c r="I712" s="1"/>
  <c r="F712" i="11"/>
  <c r="I712" s="1"/>
  <c r="F712" i="32"/>
  <c r="I712" s="1"/>
  <c r="F712" i="37"/>
  <c r="I712" s="1"/>
  <c r="F712" i="34"/>
  <c r="I712" s="1"/>
  <c r="F712" i="3"/>
  <c r="I712" s="1"/>
  <c r="F712" i="26"/>
  <c r="I712" s="1"/>
  <c r="F712" i="36"/>
  <c r="I712" s="1"/>
  <c r="F712" i="2"/>
  <c r="I712" s="1"/>
  <c r="F712" i="7"/>
  <c r="I712" s="1"/>
  <c r="F712" i="17"/>
  <c r="I712" s="1"/>
  <c r="F712" i="20"/>
  <c r="I712" s="1"/>
  <c r="F712" i="40"/>
  <c r="I712" s="1"/>
  <c r="F712" i="44"/>
  <c r="I712" s="1"/>
  <c r="F712" i="33"/>
  <c r="I712" s="1"/>
  <c r="F712" i="23"/>
  <c r="I712" s="1"/>
  <c r="F712" i="8"/>
  <c r="I712" s="1"/>
  <c r="F712" i="15"/>
  <c r="I712" s="1"/>
  <c r="F712" i="28"/>
  <c r="I712" s="1"/>
  <c r="F712" i="35"/>
  <c r="I712" s="1"/>
  <c r="F712" i="5"/>
  <c r="I712" s="1"/>
  <c r="F712" i="9"/>
  <c r="I712" s="1"/>
  <c r="F712" i="29"/>
  <c r="I712" s="1"/>
  <c r="F712" i="14"/>
  <c r="I712" s="1"/>
  <c r="F712" i="31"/>
  <c r="I712" s="1"/>
  <c r="F712" i="38"/>
  <c r="I712" s="1"/>
  <c r="F712" i="42"/>
  <c r="I712" s="1"/>
  <c r="F712" i="13"/>
  <c r="I712" s="1"/>
  <c r="F712" i="39"/>
  <c r="I712" s="1"/>
  <c r="F712" i="12"/>
  <c r="I712" s="1"/>
  <c r="F712" i="21"/>
  <c r="I712" s="1"/>
  <c r="F712" i="18"/>
  <c r="I712" s="1"/>
  <c r="F712" i="16"/>
  <c r="F712" i="6"/>
  <c r="I712" s="1"/>
  <c r="F712" i="22"/>
  <c r="I712" s="1"/>
  <c r="F712" i="41"/>
  <c r="I712" s="1"/>
  <c r="F712" i="1"/>
  <c r="I712" s="1"/>
  <c r="F712" i="27"/>
  <c r="I712" s="1"/>
  <c r="F712" i="30"/>
  <c r="I712" s="1"/>
  <c r="F712" i="43"/>
  <c r="I712" s="1"/>
  <c r="F712" i="46"/>
  <c r="I712" s="1"/>
  <c r="F712" i="4"/>
  <c r="I712" s="1"/>
  <c r="F711" i="24"/>
  <c r="I711" s="1"/>
  <c r="F711" i="19"/>
  <c r="I711" s="1"/>
  <c r="F711" i="11"/>
  <c r="I711" s="1"/>
  <c r="F711" i="32"/>
  <c r="I711" s="1"/>
  <c r="F711" i="37"/>
  <c r="I711" s="1"/>
  <c r="F711" i="34"/>
  <c r="I711" s="1"/>
  <c r="F711" i="3"/>
  <c r="I711" s="1"/>
  <c r="F711" i="26"/>
  <c r="I711" s="1"/>
  <c r="F711" i="36"/>
  <c r="I711" s="1"/>
  <c r="F711" i="2"/>
  <c r="I711" s="1"/>
  <c r="F711" i="7"/>
  <c r="I711" s="1"/>
  <c r="F711" i="17"/>
  <c r="I711" s="1"/>
  <c r="F711" i="20"/>
  <c r="I711" s="1"/>
  <c r="F711" i="40"/>
  <c r="I711" s="1"/>
  <c r="F711" i="44"/>
  <c r="I711" s="1"/>
  <c r="F711" i="33"/>
  <c r="I711" s="1"/>
  <c r="F711" i="23"/>
  <c r="I711" s="1"/>
  <c r="F711" i="8"/>
  <c r="I711" s="1"/>
  <c r="F711" i="15"/>
  <c r="I711" s="1"/>
  <c r="F711" i="28"/>
  <c r="I711" s="1"/>
  <c r="F711" i="35"/>
  <c r="I711" s="1"/>
  <c r="F711" i="5"/>
  <c r="I711" s="1"/>
  <c r="F711" i="9"/>
  <c r="I711" s="1"/>
  <c r="F711" i="29"/>
  <c r="I711" s="1"/>
  <c r="F711" i="14"/>
  <c r="I711" s="1"/>
  <c r="F711" i="31"/>
  <c r="I711" s="1"/>
  <c r="F711" i="38"/>
  <c r="I711" s="1"/>
  <c r="F711" i="42"/>
  <c r="I711" s="1"/>
  <c r="F711" i="13"/>
  <c r="I711" s="1"/>
  <c r="F711" i="39"/>
  <c r="I711" s="1"/>
  <c r="F711" i="12"/>
  <c r="I711" s="1"/>
  <c r="F711" i="21"/>
  <c r="I711" s="1"/>
  <c r="F711" i="18"/>
  <c r="I711" s="1"/>
  <c r="F711" i="16"/>
  <c r="F711" i="6"/>
  <c r="I711" s="1"/>
  <c r="F711" i="22"/>
  <c r="I711" s="1"/>
  <c r="F711" i="41"/>
  <c r="I711" s="1"/>
  <c r="F711" i="1"/>
  <c r="I711" s="1"/>
  <c r="F711" i="27"/>
  <c r="I711" s="1"/>
  <c r="F711" i="30"/>
  <c r="I711" s="1"/>
  <c r="F711" i="43"/>
  <c r="I711" s="1"/>
  <c r="F711" i="46"/>
  <c r="I711" s="1"/>
  <c r="F711" i="4"/>
  <c r="I711" s="1"/>
  <c r="F710" i="24"/>
  <c r="I710" s="1"/>
  <c r="F710" i="19"/>
  <c r="I710" s="1"/>
  <c r="F710" i="11"/>
  <c r="F710" i="32"/>
  <c r="I710" s="1"/>
  <c r="F710" i="37"/>
  <c r="I710" s="1"/>
  <c r="F710" i="34"/>
  <c r="I710" s="1"/>
  <c r="F710" i="3"/>
  <c r="I710" s="1"/>
  <c r="F710" i="26"/>
  <c r="I710" s="1"/>
  <c r="F710" i="36"/>
  <c r="I710" s="1"/>
  <c r="F710" i="2"/>
  <c r="I710" s="1"/>
  <c r="F710" i="7"/>
  <c r="I710" s="1"/>
  <c r="F710" i="17"/>
  <c r="I710" s="1"/>
  <c r="F710" i="20"/>
  <c r="I710" s="1"/>
  <c r="F710" i="40"/>
  <c r="I710" s="1"/>
  <c r="F710" i="44"/>
  <c r="I710" s="1"/>
  <c r="F710" i="33"/>
  <c r="I710" s="1"/>
  <c r="F710" i="23"/>
  <c r="I710" s="1"/>
  <c r="F710" i="8"/>
  <c r="I710" s="1"/>
  <c r="F710" i="15"/>
  <c r="I710" s="1"/>
  <c r="F710" i="28"/>
  <c r="I710" s="1"/>
  <c r="F710" i="35"/>
  <c r="I710" s="1"/>
  <c r="F710" i="5"/>
  <c r="I710" s="1"/>
  <c r="F710" i="9"/>
  <c r="F710" i="29"/>
  <c r="I710" s="1"/>
  <c r="F710" i="14"/>
  <c r="I710" s="1"/>
  <c r="F710" i="31"/>
  <c r="I710" s="1"/>
  <c r="F710" i="38"/>
  <c r="I710" s="1"/>
  <c r="F710" i="42"/>
  <c r="I710" s="1"/>
  <c r="F710" i="13"/>
  <c r="I710" s="1"/>
  <c r="F710" i="39"/>
  <c r="I710" s="1"/>
  <c r="F710" i="12"/>
  <c r="I710" s="1"/>
  <c r="F710" i="21"/>
  <c r="I710" s="1"/>
  <c r="F710" i="18"/>
  <c r="I710" s="1"/>
  <c r="F710" i="16"/>
  <c r="F710" i="6"/>
  <c r="I710" s="1"/>
  <c r="F710" i="22"/>
  <c r="I710" s="1"/>
  <c r="F710" i="41"/>
  <c r="I710" s="1"/>
  <c r="F710" i="1"/>
  <c r="I710" s="1"/>
  <c r="F710" i="27"/>
  <c r="I710" s="1"/>
  <c r="F710" i="30"/>
  <c r="I710" s="1"/>
  <c r="F710" i="43"/>
  <c r="I710" s="1"/>
  <c r="F710" i="46"/>
  <c r="I710" s="1"/>
  <c r="F710" i="4"/>
  <c r="I710" s="1"/>
  <c r="F709" i="24"/>
  <c r="I709" s="1"/>
  <c r="F709" i="19"/>
  <c r="I709" s="1"/>
  <c r="F709" i="11"/>
  <c r="I709" s="1"/>
  <c r="F709" i="32"/>
  <c r="I709" s="1"/>
  <c r="F709" i="37"/>
  <c r="I709" s="1"/>
  <c r="F709" i="34"/>
  <c r="I709" s="1"/>
  <c r="F709" i="3"/>
  <c r="I709" s="1"/>
  <c r="F709" i="26"/>
  <c r="I709" s="1"/>
  <c r="F709" i="36"/>
  <c r="I709" s="1"/>
  <c r="F709" i="2"/>
  <c r="I709" s="1"/>
  <c r="F709" i="7"/>
  <c r="I709" s="1"/>
  <c r="F709" i="17"/>
  <c r="I709" s="1"/>
  <c r="F709" i="20"/>
  <c r="I709" s="1"/>
  <c r="F709" i="40"/>
  <c r="I709" s="1"/>
  <c r="F709" i="44"/>
  <c r="I709" s="1"/>
  <c r="F709" i="33"/>
  <c r="I709" s="1"/>
  <c r="F709" i="23"/>
  <c r="I709" s="1"/>
  <c r="F709" i="8"/>
  <c r="I709" s="1"/>
  <c r="F709" i="15"/>
  <c r="I709" s="1"/>
  <c r="F709" i="28"/>
  <c r="I709" s="1"/>
  <c r="F709" i="35"/>
  <c r="I709" s="1"/>
  <c r="F709" i="5"/>
  <c r="I709" s="1"/>
  <c r="F709" i="9"/>
  <c r="F709" i="29"/>
  <c r="I709" s="1"/>
  <c r="F709" i="14"/>
  <c r="I709" s="1"/>
  <c r="F709" i="31"/>
  <c r="I709" s="1"/>
  <c r="F709" i="38"/>
  <c r="I709" s="1"/>
  <c r="F709" i="42"/>
  <c r="I709" s="1"/>
  <c r="F709" i="13"/>
  <c r="I709" s="1"/>
  <c r="F709" i="39"/>
  <c r="I709" s="1"/>
  <c r="F709" i="12"/>
  <c r="I709" s="1"/>
  <c r="F709" i="21"/>
  <c r="I709" s="1"/>
  <c r="F709" i="18"/>
  <c r="I709" s="1"/>
  <c r="F709" i="16"/>
  <c r="F709" i="6"/>
  <c r="I709" s="1"/>
  <c r="F709" i="22"/>
  <c r="I709" s="1"/>
  <c r="F709" i="41"/>
  <c r="I709" s="1"/>
  <c r="F709" i="1"/>
  <c r="I709" s="1"/>
  <c r="F709" i="27"/>
  <c r="I709" s="1"/>
  <c r="F709" i="30"/>
  <c r="I709" s="1"/>
  <c r="F709" i="43"/>
  <c r="I709" s="1"/>
  <c r="F709" i="46"/>
  <c r="I709" s="1"/>
  <c r="F709" i="4"/>
  <c r="I709" s="1"/>
  <c r="F708" i="24"/>
  <c r="I708" s="1"/>
  <c r="F708" i="19"/>
  <c r="I708" s="1"/>
  <c r="F708" i="11"/>
  <c r="I708" s="1"/>
  <c r="F708" i="32"/>
  <c r="I708" s="1"/>
  <c r="F708" i="37"/>
  <c r="I708" s="1"/>
  <c r="F708" i="34"/>
  <c r="I708" s="1"/>
  <c r="F708" i="3"/>
  <c r="I708" s="1"/>
  <c r="F708" i="26"/>
  <c r="I708" s="1"/>
  <c r="F708" i="36"/>
  <c r="I708" s="1"/>
  <c r="F708" i="2"/>
  <c r="F708" i="7"/>
  <c r="I708" s="1"/>
  <c r="F708" i="17"/>
  <c r="I708" s="1"/>
  <c r="F708" i="20"/>
  <c r="I708" s="1"/>
  <c r="F708" i="40"/>
  <c r="F708" i="44"/>
  <c r="I708" s="1"/>
  <c r="F708" i="33"/>
  <c r="I708" s="1"/>
  <c r="F708" i="23"/>
  <c r="I708" s="1"/>
  <c r="F708" i="8"/>
  <c r="F708" i="15"/>
  <c r="I708" s="1"/>
  <c r="F708" i="28"/>
  <c r="I708" s="1"/>
  <c r="F708" i="35"/>
  <c r="I708" s="1"/>
  <c r="F708" i="5"/>
  <c r="F708" i="9"/>
  <c r="I708" s="1"/>
  <c r="F708" i="29"/>
  <c r="I708" s="1"/>
  <c r="F708" i="14"/>
  <c r="I708" s="1"/>
  <c r="F708" i="31"/>
  <c r="F708" i="38"/>
  <c r="I708" s="1"/>
  <c r="F708" i="42"/>
  <c r="I708" s="1"/>
  <c r="F708" i="13"/>
  <c r="I708" s="1"/>
  <c r="F708" i="39"/>
  <c r="I708" s="1"/>
  <c r="F708" i="12"/>
  <c r="I708" s="1"/>
  <c r="F708" i="21"/>
  <c r="I708" s="1"/>
  <c r="F708" i="18"/>
  <c r="I708" s="1"/>
  <c r="F708" i="16"/>
  <c r="F708" i="6"/>
  <c r="I708" s="1"/>
  <c r="F708" i="22"/>
  <c r="I708" s="1"/>
  <c r="F708" i="41"/>
  <c r="I708" s="1"/>
  <c r="F708" i="1"/>
  <c r="F708" i="27"/>
  <c r="I708" s="1"/>
  <c r="F708" i="30"/>
  <c r="I708" s="1"/>
  <c r="F708" i="43"/>
  <c r="I708" s="1"/>
  <c r="F708" i="46"/>
  <c r="I708" s="1"/>
  <c r="F708" i="4"/>
  <c r="I708" s="1"/>
  <c r="F707" i="24"/>
  <c r="I707" s="1"/>
  <c r="F707" i="19"/>
  <c r="F707" i="11"/>
  <c r="I707" s="1"/>
  <c r="F707" i="32"/>
  <c r="I707" s="1"/>
  <c r="F707" i="37"/>
  <c r="I707" s="1"/>
  <c r="F707" i="34"/>
  <c r="I707" s="1"/>
  <c r="F707" i="3"/>
  <c r="F707" i="26"/>
  <c r="I707" s="1"/>
  <c r="F707" i="36"/>
  <c r="I707" s="1"/>
  <c r="F707" i="2"/>
  <c r="I707" s="1"/>
  <c r="F707" i="7"/>
  <c r="I707" s="1"/>
  <c r="F707" i="17"/>
  <c r="I707" s="1"/>
  <c r="F707" i="20"/>
  <c r="I707" s="1"/>
  <c r="F707" i="40"/>
  <c r="I707" s="1"/>
  <c r="F707" i="44"/>
  <c r="F707" i="33"/>
  <c r="I707" s="1"/>
  <c r="F707" i="23"/>
  <c r="I707" s="1"/>
  <c r="F707" i="8"/>
  <c r="I707" s="1"/>
  <c r="F707" i="15"/>
  <c r="I707" s="1"/>
  <c r="F707" i="28"/>
  <c r="I707" s="1"/>
  <c r="F707" i="35"/>
  <c r="I707" s="1"/>
  <c r="F707" i="5"/>
  <c r="I707" s="1"/>
  <c r="F707" i="9"/>
  <c r="I707" s="1"/>
  <c r="F707" i="29"/>
  <c r="I707" s="1"/>
  <c r="F707" i="14"/>
  <c r="I707" s="1"/>
  <c r="F707" i="31"/>
  <c r="I707" s="1"/>
  <c r="F707" i="38"/>
  <c r="F707" i="42"/>
  <c r="I707" s="1"/>
  <c r="F707" i="13"/>
  <c r="I707" s="1"/>
  <c r="F707" i="39"/>
  <c r="I707" s="1"/>
  <c r="F707" i="12"/>
  <c r="F707" i="21"/>
  <c r="I707" s="1"/>
  <c r="F707" i="18"/>
  <c r="I707" s="1"/>
  <c r="F707" i="16"/>
  <c r="F707" i="6"/>
  <c r="I707" s="1"/>
  <c r="F707" i="22"/>
  <c r="I707" s="1"/>
  <c r="F707" i="41"/>
  <c r="I707" s="1"/>
  <c r="F707" i="1"/>
  <c r="I707" s="1"/>
  <c r="F707" i="27"/>
  <c r="F707" i="30"/>
  <c r="I707" s="1"/>
  <c r="F707" i="43"/>
  <c r="I707" s="1"/>
  <c r="F707" i="46"/>
  <c r="I707" s="1"/>
  <c r="F707" i="4"/>
  <c r="I707" s="1"/>
  <c r="F706" i="24"/>
  <c r="I706" s="1"/>
  <c r="F706" i="19"/>
  <c r="I706" s="1"/>
  <c r="F706" i="11"/>
  <c r="F706" i="32"/>
  <c r="F706" i="37"/>
  <c r="I706" s="1"/>
  <c r="F706" i="34"/>
  <c r="I706" s="1"/>
  <c r="F706" i="3"/>
  <c r="I706" s="1"/>
  <c r="F706" i="26"/>
  <c r="I706" s="1"/>
  <c r="F706" i="36"/>
  <c r="I706" s="1"/>
  <c r="F706" i="2"/>
  <c r="I706" s="1"/>
  <c r="F706" i="7"/>
  <c r="I706" s="1"/>
  <c r="F706" i="17"/>
  <c r="I706" s="1"/>
  <c r="F706" i="20"/>
  <c r="I706" s="1"/>
  <c r="F706" i="40"/>
  <c r="I706" s="1"/>
  <c r="F706" i="44"/>
  <c r="I706" s="1"/>
  <c r="F706" i="33"/>
  <c r="I706" s="1"/>
  <c r="F706" i="23"/>
  <c r="I706" s="1"/>
  <c r="F706" i="8"/>
  <c r="I706" s="1"/>
  <c r="F706" i="15"/>
  <c r="I706" s="1"/>
  <c r="F706" i="28"/>
  <c r="I706" s="1"/>
  <c r="F706" i="35"/>
  <c r="I706" s="1"/>
  <c r="F706" i="5"/>
  <c r="I706" s="1"/>
  <c r="F706" i="9"/>
  <c r="F706" i="29"/>
  <c r="F706" i="14"/>
  <c r="I706" s="1"/>
  <c r="F706" i="31"/>
  <c r="I706" s="1"/>
  <c r="F706" i="38"/>
  <c r="I706" s="1"/>
  <c r="F706" i="42"/>
  <c r="F706" i="13"/>
  <c r="I706" s="1"/>
  <c r="F706" i="39"/>
  <c r="I706" s="1"/>
  <c r="F706" i="12"/>
  <c r="I706" s="1"/>
  <c r="F706" i="21"/>
  <c r="I706" s="1"/>
  <c r="F706" i="18"/>
  <c r="I706" s="1"/>
  <c r="F706" i="16"/>
  <c r="F706" i="6"/>
  <c r="I706" s="1"/>
  <c r="F706" i="22"/>
  <c r="F706" i="41"/>
  <c r="I706" s="1"/>
  <c r="F706" i="1"/>
  <c r="I706" s="1"/>
  <c r="F706" i="27"/>
  <c r="I706" s="1"/>
  <c r="F706" i="30"/>
  <c r="I706" s="1"/>
  <c r="F706" i="43"/>
  <c r="I706" s="1"/>
  <c r="F706" i="46"/>
  <c r="I706" s="1"/>
  <c r="F706" i="4"/>
  <c r="I706" s="1"/>
  <c r="F704" i="24"/>
  <c r="I704" s="1"/>
  <c r="F704" i="19"/>
  <c r="I704" s="1"/>
  <c r="F704" i="11"/>
  <c r="I704" s="1"/>
  <c r="F704" i="32"/>
  <c r="I704" s="1"/>
  <c r="F704" i="37"/>
  <c r="I704" s="1"/>
  <c r="F704" i="34"/>
  <c r="I704" s="1"/>
  <c r="F704" i="3"/>
  <c r="I704" s="1"/>
  <c r="F704" i="26"/>
  <c r="I704" s="1"/>
  <c r="F704" i="36"/>
  <c r="I704" s="1"/>
  <c r="F704" i="2"/>
  <c r="I704" s="1"/>
  <c r="F704" i="7"/>
  <c r="I704" s="1"/>
  <c r="F704" i="17"/>
  <c r="I704" s="1"/>
  <c r="F704" i="20"/>
  <c r="I704" s="1"/>
  <c r="F704" i="40"/>
  <c r="I704" s="1"/>
  <c r="F704" i="44"/>
  <c r="I704" s="1"/>
  <c r="F704" i="33"/>
  <c r="I704" s="1"/>
  <c r="F704" i="23"/>
  <c r="F704" i="8"/>
  <c r="I704" s="1"/>
  <c r="F704" i="15"/>
  <c r="I704" s="1"/>
  <c r="F704" i="28"/>
  <c r="I704" s="1"/>
  <c r="F704" i="35"/>
  <c r="F704" i="5"/>
  <c r="I704" s="1"/>
  <c r="F704" i="9"/>
  <c r="I704" s="1"/>
  <c r="F704" i="29"/>
  <c r="I704" s="1"/>
  <c r="F704" i="14"/>
  <c r="I704" s="1"/>
  <c r="F704" i="31"/>
  <c r="I704" s="1"/>
  <c r="F704" i="38"/>
  <c r="I704" s="1"/>
  <c r="F704" i="42"/>
  <c r="I704" s="1"/>
  <c r="F704" i="13"/>
  <c r="I704" s="1"/>
  <c r="F704" i="39"/>
  <c r="I704" s="1"/>
  <c r="F704" i="12"/>
  <c r="I704" s="1"/>
  <c r="F704" i="21"/>
  <c r="I704" s="1"/>
  <c r="F704" i="18"/>
  <c r="I704" s="1"/>
  <c r="F704" i="16"/>
  <c r="F704" i="6"/>
  <c r="I704" s="1"/>
  <c r="F704" i="22"/>
  <c r="I704" s="1"/>
  <c r="F704" i="41"/>
  <c r="I704" s="1"/>
  <c r="F704" i="1"/>
  <c r="I704" s="1"/>
  <c r="F704" i="27"/>
  <c r="I704" s="1"/>
  <c r="F704" i="30"/>
  <c r="I704" s="1"/>
  <c r="F704" i="43"/>
  <c r="I704" s="1"/>
  <c r="F704" i="46"/>
  <c r="I704" s="1"/>
  <c r="F704" i="4"/>
  <c r="I704" s="1"/>
  <c r="F700" i="24"/>
  <c r="I700" s="1"/>
  <c r="F700" i="19"/>
  <c r="I700" s="1"/>
  <c r="F700" i="11"/>
  <c r="I700" s="1"/>
  <c r="F700" i="32"/>
  <c r="I700" s="1"/>
  <c r="F700" i="37"/>
  <c r="I700" s="1"/>
  <c r="F700" i="34"/>
  <c r="I700" s="1"/>
  <c r="F700" i="3"/>
  <c r="I700" s="1"/>
  <c r="F700" i="26"/>
  <c r="I700" s="1"/>
  <c r="F700" i="36"/>
  <c r="I700" s="1"/>
  <c r="F700" i="2"/>
  <c r="I700" s="1"/>
  <c r="F700" i="7"/>
  <c r="I700" s="1"/>
  <c r="F700" i="17"/>
  <c r="I700" s="1"/>
  <c r="F700" i="20"/>
  <c r="I700" s="1"/>
  <c r="F700" i="40"/>
  <c r="I700" s="1"/>
  <c r="F700" i="44"/>
  <c r="I700" s="1"/>
  <c r="F700" i="33"/>
  <c r="I700" s="1"/>
  <c r="F700" i="23"/>
  <c r="I700" s="1"/>
  <c r="F700" i="8"/>
  <c r="I700" s="1"/>
  <c r="F700" i="15"/>
  <c r="I700" s="1"/>
  <c r="F700" i="28"/>
  <c r="I700" s="1"/>
  <c r="F700" i="35"/>
  <c r="I700" s="1"/>
  <c r="F700" i="5"/>
  <c r="I700" s="1"/>
  <c r="F700" i="9"/>
  <c r="I700" s="1"/>
  <c r="F700" i="29"/>
  <c r="I700" s="1"/>
  <c r="F700" i="14"/>
  <c r="I700" s="1"/>
  <c r="F700" i="31"/>
  <c r="I700" s="1"/>
  <c r="F700" i="38"/>
  <c r="I700" s="1"/>
  <c r="F700" i="42"/>
  <c r="I700" s="1"/>
  <c r="F700" i="13"/>
  <c r="I700" s="1"/>
  <c r="F700" i="39"/>
  <c r="I700" s="1"/>
  <c r="F700" i="12"/>
  <c r="I700" s="1"/>
  <c r="F700" i="21"/>
  <c r="I700" s="1"/>
  <c r="F700" i="18"/>
  <c r="I700" s="1"/>
  <c r="F700" i="16"/>
  <c r="I700" s="1"/>
  <c r="F700" i="6"/>
  <c r="I700" s="1"/>
  <c r="F700" i="22"/>
  <c r="I700" s="1"/>
  <c r="F700" i="41"/>
  <c r="I700" s="1"/>
  <c r="F700" i="1"/>
  <c r="I700" s="1"/>
  <c r="F700" i="27"/>
  <c r="I700" s="1"/>
  <c r="F700" i="30"/>
  <c r="I700" s="1"/>
  <c r="F700" i="43"/>
  <c r="I700" s="1"/>
  <c r="F700" i="46"/>
  <c r="I700" s="1"/>
  <c r="F700" i="4"/>
  <c r="I700" s="1"/>
  <c r="F699" i="24"/>
  <c r="I699" s="1"/>
  <c r="F699" i="19"/>
  <c r="I699" s="1"/>
  <c r="F699" i="11"/>
  <c r="I699" s="1"/>
  <c r="F699" i="32"/>
  <c r="I699" s="1"/>
  <c r="F699" i="37"/>
  <c r="I699" s="1"/>
  <c r="F699" i="34"/>
  <c r="I699" s="1"/>
  <c r="F699" i="3"/>
  <c r="I699" s="1"/>
  <c r="F699" i="26"/>
  <c r="I699" s="1"/>
  <c r="F699" i="36"/>
  <c r="I699" s="1"/>
  <c r="F699" i="2"/>
  <c r="I699" s="1"/>
  <c r="F699" i="7"/>
  <c r="I699" s="1"/>
  <c r="F699" i="17"/>
  <c r="I699" s="1"/>
  <c r="F699" i="20"/>
  <c r="I699" s="1"/>
  <c r="F699" i="40"/>
  <c r="I699" s="1"/>
  <c r="F699" i="44"/>
  <c r="I699" s="1"/>
  <c r="F699" i="33"/>
  <c r="I699" s="1"/>
  <c r="F699" i="23"/>
  <c r="I699" s="1"/>
  <c r="F699" i="8"/>
  <c r="I699" s="1"/>
  <c r="F699" i="15"/>
  <c r="I699" s="1"/>
  <c r="F699" i="28"/>
  <c r="I699" s="1"/>
  <c r="F699" i="35"/>
  <c r="I699" s="1"/>
  <c r="F699" i="5"/>
  <c r="I699" s="1"/>
  <c r="F699" i="9"/>
  <c r="I699" s="1"/>
  <c r="F699" i="29"/>
  <c r="I699" s="1"/>
  <c r="F699" i="14"/>
  <c r="I699" s="1"/>
  <c r="F699" i="31"/>
  <c r="I699" s="1"/>
  <c r="F699" i="38"/>
  <c r="I699" s="1"/>
  <c r="F699" i="42"/>
  <c r="I699" s="1"/>
  <c r="F699" i="13"/>
  <c r="I699" s="1"/>
  <c r="F699" i="39"/>
  <c r="I699" s="1"/>
  <c r="F699" i="12"/>
  <c r="I699" s="1"/>
  <c r="F699" i="21"/>
  <c r="I699" s="1"/>
  <c r="F699" i="18"/>
  <c r="I699" s="1"/>
  <c r="F699" i="16"/>
  <c r="I699" s="1"/>
  <c r="F699" i="6"/>
  <c r="I699" s="1"/>
  <c r="F699" i="22"/>
  <c r="I699" s="1"/>
  <c r="F699" i="41"/>
  <c r="I699" s="1"/>
  <c r="F699" i="1"/>
  <c r="I699" s="1"/>
  <c r="F699" i="27"/>
  <c r="I699" s="1"/>
  <c r="F699" i="30"/>
  <c r="I699" s="1"/>
  <c r="F699" i="43"/>
  <c r="I699" s="1"/>
  <c r="F699" i="46"/>
  <c r="I699" s="1"/>
  <c r="F699" i="4"/>
  <c r="I699" s="1"/>
  <c r="F698" i="24"/>
  <c r="I698" s="1"/>
  <c r="F698" i="19"/>
  <c r="I698" s="1"/>
  <c r="F698" i="11"/>
  <c r="F698" i="32"/>
  <c r="I698" s="1"/>
  <c r="F698" i="37"/>
  <c r="I698" s="1"/>
  <c r="F698" i="34"/>
  <c r="I698" s="1"/>
  <c r="F698" i="3"/>
  <c r="I698" s="1"/>
  <c r="F698" i="26"/>
  <c r="I698" s="1"/>
  <c r="F698" i="36"/>
  <c r="I698" s="1"/>
  <c r="F698" i="2"/>
  <c r="I698" s="1"/>
  <c r="F698" i="7"/>
  <c r="I698" s="1"/>
  <c r="F698" i="17"/>
  <c r="I698" s="1"/>
  <c r="F698" i="20"/>
  <c r="I698" s="1"/>
  <c r="F698" i="40"/>
  <c r="I698" s="1"/>
  <c r="F698" i="44"/>
  <c r="I698" s="1"/>
  <c r="F698" i="33"/>
  <c r="I698" s="1"/>
  <c r="F698" i="23"/>
  <c r="I698" s="1"/>
  <c r="F698" i="8"/>
  <c r="I698" s="1"/>
  <c r="F698" i="15"/>
  <c r="I698" s="1"/>
  <c r="F698" i="28"/>
  <c r="I698" s="1"/>
  <c r="F698" i="35"/>
  <c r="I698" s="1"/>
  <c r="F698" i="5"/>
  <c r="I698" s="1"/>
  <c r="F698" i="9"/>
  <c r="F698" i="29"/>
  <c r="I698" s="1"/>
  <c r="F698" i="14"/>
  <c r="I698" s="1"/>
  <c r="F698" i="31"/>
  <c r="I698" s="1"/>
  <c r="F698" i="38"/>
  <c r="I698" s="1"/>
  <c r="F698" i="42"/>
  <c r="I698" s="1"/>
  <c r="F698" i="13"/>
  <c r="I698" s="1"/>
  <c r="F698" i="39"/>
  <c r="I698" s="1"/>
  <c r="F698" i="12"/>
  <c r="I698" s="1"/>
  <c r="F698" i="21"/>
  <c r="I698" s="1"/>
  <c r="F698" i="18"/>
  <c r="I698" s="1"/>
  <c r="F698" i="16"/>
  <c r="I698" s="1"/>
  <c r="F698" i="6"/>
  <c r="I698" s="1"/>
  <c r="F698" i="22"/>
  <c r="I698" s="1"/>
  <c r="F698" i="41"/>
  <c r="I698" s="1"/>
  <c r="F698" i="1"/>
  <c r="I698" s="1"/>
  <c r="F698" i="27"/>
  <c r="I698" s="1"/>
  <c r="F698" i="30"/>
  <c r="I698" s="1"/>
  <c r="F698" i="43"/>
  <c r="I698" s="1"/>
  <c r="F698" i="46"/>
  <c r="I698" s="1"/>
  <c r="F698" i="4"/>
  <c r="I698" s="1"/>
  <c r="F697" i="24"/>
  <c r="I697" s="1"/>
  <c r="F697" i="19"/>
  <c r="I697" s="1"/>
  <c r="F697" i="11"/>
  <c r="I697" s="1"/>
  <c r="F697" i="32"/>
  <c r="I697" s="1"/>
  <c r="F697" i="37"/>
  <c r="I697" s="1"/>
  <c r="F697" i="34"/>
  <c r="I697" s="1"/>
  <c r="F697" i="3"/>
  <c r="I697" s="1"/>
  <c r="F697" i="26"/>
  <c r="I697" s="1"/>
  <c r="F697" i="36"/>
  <c r="I697" s="1"/>
  <c r="F697" i="2"/>
  <c r="I697" s="1"/>
  <c r="F697" i="7"/>
  <c r="I697" s="1"/>
  <c r="F697" i="17"/>
  <c r="I697" s="1"/>
  <c r="F697" i="20"/>
  <c r="I697" s="1"/>
  <c r="F697" i="40"/>
  <c r="I697" s="1"/>
  <c r="F697" i="44"/>
  <c r="I697" s="1"/>
  <c r="F697" i="33"/>
  <c r="I697" s="1"/>
  <c r="F697" i="23"/>
  <c r="I697" s="1"/>
  <c r="F697" i="8"/>
  <c r="I697" s="1"/>
  <c r="F697" i="15"/>
  <c r="I697" s="1"/>
  <c r="F697" i="28"/>
  <c r="I697" s="1"/>
  <c r="F697" i="35"/>
  <c r="I697" s="1"/>
  <c r="F697" i="5"/>
  <c r="I697" s="1"/>
  <c r="F697" i="9"/>
  <c r="F697" i="29"/>
  <c r="I697" s="1"/>
  <c r="F697" i="14"/>
  <c r="I697" s="1"/>
  <c r="F697" i="31"/>
  <c r="I697" s="1"/>
  <c r="F697" i="38"/>
  <c r="I697" s="1"/>
  <c r="F697" i="42"/>
  <c r="I697" s="1"/>
  <c r="F697" i="13"/>
  <c r="I697" s="1"/>
  <c r="F697" i="39"/>
  <c r="I697" s="1"/>
  <c r="F697" i="12"/>
  <c r="I697" s="1"/>
  <c r="F697" i="21"/>
  <c r="I697" s="1"/>
  <c r="F697" i="18"/>
  <c r="I697" s="1"/>
  <c r="F697" i="16"/>
  <c r="I697" s="1"/>
  <c r="F697" i="6"/>
  <c r="I697" s="1"/>
  <c r="F697" i="22"/>
  <c r="I697" s="1"/>
  <c r="F697" i="41"/>
  <c r="I697" s="1"/>
  <c r="F697" i="1"/>
  <c r="I697" s="1"/>
  <c r="F697" i="27"/>
  <c r="I697" s="1"/>
  <c r="F697" i="30"/>
  <c r="I697" s="1"/>
  <c r="F697" i="43"/>
  <c r="I697" s="1"/>
  <c r="F697" i="46"/>
  <c r="I697" s="1"/>
  <c r="F697" i="4"/>
  <c r="I697" s="1"/>
  <c r="F696" i="24"/>
  <c r="I696" s="1"/>
  <c r="F696" i="19"/>
  <c r="I696" s="1"/>
  <c r="F696" i="11"/>
  <c r="I696" s="1"/>
  <c r="F696" i="32"/>
  <c r="I696" s="1"/>
  <c r="F696" i="37"/>
  <c r="I696" s="1"/>
  <c r="F696" i="34"/>
  <c r="I696" s="1"/>
  <c r="F696" i="3"/>
  <c r="I696" s="1"/>
  <c r="F696" i="26"/>
  <c r="I696" s="1"/>
  <c r="F696" i="36"/>
  <c r="I696" s="1"/>
  <c r="F696" i="2"/>
  <c r="I696" s="1"/>
  <c r="F696" i="7"/>
  <c r="I696" s="1"/>
  <c r="F696" i="17"/>
  <c r="I696" s="1"/>
  <c r="F696" i="20"/>
  <c r="I696" s="1"/>
  <c r="F696" i="40"/>
  <c r="I696" s="1"/>
  <c r="F696" i="44"/>
  <c r="I696" s="1"/>
  <c r="F696" i="33"/>
  <c r="I696" s="1"/>
  <c r="F696" i="23"/>
  <c r="I696" s="1"/>
  <c r="F696" i="8"/>
  <c r="I696" s="1"/>
  <c r="F696" i="15"/>
  <c r="I696" s="1"/>
  <c r="F696" i="28"/>
  <c r="I696" s="1"/>
  <c r="F696" i="35"/>
  <c r="I696" s="1"/>
  <c r="F696" i="5"/>
  <c r="I696" s="1"/>
  <c r="F696" i="9"/>
  <c r="I696" s="1"/>
  <c r="F696" i="29"/>
  <c r="I696" s="1"/>
  <c r="F696" i="14"/>
  <c r="I696" s="1"/>
  <c r="F696" i="31"/>
  <c r="I696" s="1"/>
  <c r="F696" i="38"/>
  <c r="I696" s="1"/>
  <c r="F696" i="42"/>
  <c r="I696" s="1"/>
  <c r="F696" i="13"/>
  <c r="I696" s="1"/>
  <c r="F696" i="39"/>
  <c r="I696" s="1"/>
  <c r="F696" i="12"/>
  <c r="I696" s="1"/>
  <c r="F696" i="21"/>
  <c r="I696" s="1"/>
  <c r="F696" i="18"/>
  <c r="I696" s="1"/>
  <c r="F696" i="16"/>
  <c r="I696" s="1"/>
  <c r="F696" i="6"/>
  <c r="I696" s="1"/>
  <c r="F696" i="22"/>
  <c r="I696" s="1"/>
  <c r="F696" i="41"/>
  <c r="I696" s="1"/>
  <c r="F696" i="1"/>
  <c r="I696" s="1"/>
  <c r="F696" i="27"/>
  <c r="I696" s="1"/>
  <c r="F696" i="30"/>
  <c r="I696" s="1"/>
  <c r="F696" i="43"/>
  <c r="I696" s="1"/>
  <c r="F696" i="46"/>
  <c r="I696" s="1"/>
  <c r="F696" i="4"/>
  <c r="I696" s="1"/>
  <c r="F695" i="24"/>
  <c r="I695" s="1"/>
  <c r="F695" i="19"/>
  <c r="I695" s="1"/>
  <c r="F695" i="11"/>
  <c r="F695" i="32"/>
  <c r="I695" s="1"/>
  <c r="F695" i="37"/>
  <c r="I695" s="1"/>
  <c r="F695" i="34"/>
  <c r="I695" s="1"/>
  <c r="F695" i="3"/>
  <c r="F695" i="26"/>
  <c r="I695" s="1"/>
  <c r="F695" i="36"/>
  <c r="I695" s="1"/>
  <c r="F695" i="2"/>
  <c r="I695" s="1"/>
  <c r="F695" i="7"/>
  <c r="I695" s="1"/>
  <c r="F695" i="17"/>
  <c r="I695" s="1"/>
  <c r="F695" i="20"/>
  <c r="I695" s="1"/>
  <c r="F695" i="40"/>
  <c r="I695" s="1"/>
  <c r="F695" i="44"/>
  <c r="I695" s="1"/>
  <c r="F695" i="33"/>
  <c r="I695" s="1"/>
  <c r="F695" i="23"/>
  <c r="I695" s="1"/>
  <c r="F695" i="8"/>
  <c r="I695" s="1"/>
  <c r="F695" i="15"/>
  <c r="F695" i="28"/>
  <c r="I695" s="1"/>
  <c r="F695" i="35"/>
  <c r="I695" s="1"/>
  <c r="F695" i="5"/>
  <c r="I695" s="1"/>
  <c r="F695" i="9"/>
  <c r="I695" s="1"/>
  <c r="F695" i="29"/>
  <c r="I695" s="1"/>
  <c r="F695" i="14"/>
  <c r="I695" s="1"/>
  <c r="F695" i="31"/>
  <c r="I695" s="1"/>
  <c r="F695" i="38"/>
  <c r="F695" i="42"/>
  <c r="I695" s="1"/>
  <c r="F695" i="13"/>
  <c r="I695" s="1"/>
  <c r="F695" i="39"/>
  <c r="I695" s="1"/>
  <c r="F695" i="12"/>
  <c r="F695" i="21"/>
  <c r="I695" s="1"/>
  <c r="F695" i="18"/>
  <c r="I695" s="1"/>
  <c r="F695" i="16"/>
  <c r="I695" s="1"/>
  <c r="F695" i="6"/>
  <c r="I695" s="1"/>
  <c r="F695" i="22"/>
  <c r="I695" s="1"/>
  <c r="F695" i="41"/>
  <c r="I695" s="1"/>
  <c r="F695" i="1"/>
  <c r="I695" s="1"/>
  <c r="F695" i="27"/>
  <c r="F695" i="30"/>
  <c r="I695" s="1"/>
  <c r="F695" i="43"/>
  <c r="I695" s="1"/>
  <c r="F695" i="46"/>
  <c r="I695" s="1"/>
  <c r="F695" i="4"/>
  <c r="F694" i="24"/>
  <c r="I694" s="1"/>
  <c r="F694" i="19"/>
  <c r="I694" s="1"/>
  <c r="F694" i="11"/>
  <c r="F694" i="32"/>
  <c r="F694" i="37"/>
  <c r="I694" s="1"/>
  <c r="F694" i="34"/>
  <c r="I694" s="1"/>
  <c r="F694" i="3"/>
  <c r="I694" s="1"/>
  <c r="F694" i="26"/>
  <c r="I694" s="1"/>
  <c r="F694" i="36"/>
  <c r="I694" s="1"/>
  <c r="F694" i="2"/>
  <c r="I694" s="1"/>
  <c r="F694" i="7"/>
  <c r="I694" s="1"/>
  <c r="F694" i="17"/>
  <c r="I694" s="1"/>
  <c r="F694" i="20"/>
  <c r="I694" s="1"/>
  <c r="F694" i="40"/>
  <c r="I694" s="1"/>
  <c r="F694" i="44"/>
  <c r="I694" s="1"/>
  <c r="F694" i="33"/>
  <c r="F694" i="23"/>
  <c r="I694" s="1"/>
  <c r="F694" i="8"/>
  <c r="I694" s="1"/>
  <c r="F694" i="15"/>
  <c r="I694" s="1"/>
  <c r="F694" i="28"/>
  <c r="I694" s="1"/>
  <c r="F694" i="35"/>
  <c r="I694" s="1"/>
  <c r="F694" i="5"/>
  <c r="I694" s="1"/>
  <c r="F694" i="9"/>
  <c r="F694" i="29"/>
  <c r="F694" i="14"/>
  <c r="I694" s="1"/>
  <c r="F694" i="31"/>
  <c r="I694" s="1"/>
  <c r="F694" i="38"/>
  <c r="I694" s="1"/>
  <c r="F694" i="42"/>
  <c r="F694" i="13"/>
  <c r="I694" s="1"/>
  <c r="F694" i="39"/>
  <c r="I694" s="1"/>
  <c r="F694" i="12"/>
  <c r="I694" s="1"/>
  <c r="F694" i="21"/>
  <c r="F694" i="18"/>
  <c r="I694" s="1"/>
  <c r="F694" i="16"/>
  <c r="I694" s="1"/>
  <c r="F694" i="6"/>
  <c r="I694" s="1"/>
  <c r="F694" i="22"/>
  <c r="F694" i="41"/>
  <c r="I694" s="1"/>
  <c r="F694" i="1"/>
  <c r="I694" s="1"/>
  <c r="F694" i="27"/>
  <c r="I694" s="1"/>
  <c r="F694" i="30"/>
  <c r="F694" i="43"/>
  <c r="I694" s="1"/>
  <c r="F694" i="46"/>
  <c r="I694" s="1"/>
  <c r="F694" i="4"/>
  <c r="I694" s="1"/>
  <c r="F693" i="24"/>
  <c r="F693" i="19"/>
  <c r="I693" s="1"/>
  <c r="F693" i="11"/>
  <c r="I693" s="1"/>
  <c r="F693" i="32"/>
  <c r="I693" s="1"/>
  <c r="F693" i="37"/>
  <c r="F693" i="34"/>
  <c r="I693" s="1"/>
  <c r="F693" i="3"/>
  <c r="I693" s="1"/>
  <c r="F693" i="26"/>
  <c r="I693" s="1"/>
  <c r="F693" i="36"/>
  <c r="I693" s="1"/>
  <c r="F693" i="2"/>
  <c r="I693" s="1"/>
  <c r="F693" i="7"/>
  <c r="I693" s="1"/>
  <c r="F693" i="17"/>
  <c r="I693" s="1"/>
  <c r="F693" i="20"/>
  <c r="I693" s="1"/>
  <c r="F693" i="40"/>
  <c r="I693" s="1"/>
  <c r="F693" i="44"/>
  <c r="I693" s="1"/>
  <c r="F693" i="33"/>
  <c r="I693" s="1"/>
  <c r="F693" i="23"/>
  <c r="I693" s="1"/>
  <c r="F693" i="8"/>
  <c r="I693" s="1"/>
  <c r="F693" i="15"/>
  <c r="I693" s="1"/>
  <c r="F693" i="28"/>
  <c r="I693" s="1"/>
  <c r="F693" i="35"/>
  <c r="F693" i="5"/>
  <c r="I693" s="1"/>
  <c r="F693" i="9"/>
  <c r="I693" s="1"/>
  <c r="F693" i="29"/>
  <c r="I693" s="1"/>
  <c r="F693" i="14"/>
  <c r="I693" s="1"/>
  <c r="F693" i="31"/>
  <c r="I693" s="1"/>
  <c r="F693" i="38"/>
  <c r="I693" s="1"/>
  <c r="F693" i="42"/>
  <c r="I693" s="1"/>
  <c r="F693" i="13"/>
  <c r="I693" s="1"/>
  <c r="F693" i="39"/>
  <c r="I693" s="1"/>
  <c r="F693" i="12"/>
  <c r="I693" s="1"/>
  <c r="F693" i="21"/>
  <c r="I693" s="1"/>
  <c r="F693" i="18"/>
  <c r="I693" s="1"/>
  <c r="F693" i="16"/>
  <c r="I693" s="1"/>
  <c r="F693" i="6"/>
  <c r="I693" s="1"/>
  <c r="F693" i="22"/>
  <c r="I693" s="1"/>
  <c r="F693" i="41"/>
  <c r="F693" i="1"/>
  <c r="I693" s="1"/>
  <c r="F693" i="27"/>
  <c r="I693" s="1"/>
  <c r="F693" i="30"/>
  <c r="I693" s="1"/>
  <c r="F693" i="43"/>
  <c r="F693" i="46"/>
  <c r="I693" s="1"/>
  <c r="F693" i="4"/>
  <c r="I693" s="1"/>
  <c r="F692" i="24"/>
  <c r="F692" i="19"/>
  <c r="F692" i="11"/>
  <c r="F692" i="32"/>
  <c r="F692" i="37"/>
  <c r="F692" i="34"/>
  <c r="F692" i="3"/>
  <c r="F692" i="26"/>
  <c r="F692" i="36"/>
  <c r="F692" i="2"/>
  <c r="F692" i="7"/>
  <c r="F692" i="17"/>
  <c r="F692" i="20"/>
  <c r="F692" i="40"/>
  <c r="F692" i="44"/>
  <c r="F692" i="33"/>
  <c r="F692" i="23"/>
  <c r="F692" i="8"/>
  <c r="F692" i="15"/>
  <c r="F692" i="28"/>
  <c r="F692" i="35"/>
  <c r="F692" i="5"/>
  <c r="F692" i="9"/>
  <c r="F692" i="29"/>
  <c r="F692" i="14"/>
  <c r="F692" i="31"/>
  <c r="F692" i="38"/>
  <c r="F692" i="42"/>
  <c r="F692" i="13"/>
  <c r="F692" i="39"/>
  <c r="I692" s="1"/>
  <c r="F692" i="12"/>
  <c r="F692" i="21"/>
  <c r="F692" i="18"/>
  <c r="F692" i="16"/>
  <c r="F692" i="6"/>
  <c r="F692" i="22"/>
  <c r="F692" i="41"/>
  <c r="F692" i="1"/>
  <c r="F692" i="27"/>
  <c r="F692" i="30"/>
  <c r="F692" i="43"/>
  <c r="F692" i="46"/>
  <c r="F692" i="4"/>
  <c r="F689" i="24"/>
  <c r="I689" s="1"/>
  <c r="F689" i="19"/>
  <c r="I689" s="1"/>
  <c r="F689" i="11"/>
  <c r="I689" s="1"/>
  <c r="F689" i="32"/>
  <c r="I689" s="1"/>
  <c r="F689" i="37"/>
  <c r="I689" s="1"/>
  <c r="F689" i="34"/>
  <c r="I689" s="1"/>
  <c r="F689" i="3"/>
  <c r="I689" s="1"/>
  <c r="F689" i="26"/>
  <c r="I689" s="1"/>
  <c r="F689" i="36"/>
  <c r="I689" s="1"/>
  <c r="F689" i="2"/>
  <c r="I689" s="1"/>
  <c r="F689" i="7"/>
  <c r="I689" s="1"/>
  <c r="F689" i="17"/>
  <c r="I689" s="1"/>
  <c r="F689" i="20"/>
  <c r="I689" s="1"/>
  <c r="F689" i="40"/>
  <c r="I689" s="1"/>
  <c r="F689" i="44"/>
  <c r="I689" s="1"/>
  <c r="F689" i="33"/>
  <c r="I689" s="1"/>
  <c r="F689" i="23"/>
  <c r="I689" s="1"/>
  <c r="F689" i="8"/>
  <c r="I689" s="1"/>
  <c r="F689" i="15"/>
  <c r="I689" s="1"/>
  <c r="F689" i="28"/>
  <c r="I689" s="1"/>
  <c r="F689" i="35"/>
  <c r="I689" s="1"/>
  <c r="F689" i="5"/>
  <c r="I689" s="1"/>
  <c r="F689" i="9"/>
  <c r="I689" s="1"/>
  <c r="F689" i="29"/>
  <c r="I689" s="1"/>
  <c r="F689" i="14"/>
  <c r="I689" s="1"/>
  <c r="F689" i="31"/>
  <c r="I689" s="1"/>
  <c r="F689" i="38"/>
  <c r="I689" s="1"/>
  <c r="F689" i="42"/>
  <c r="I689" s="1"/>
  <c r="F689" i="13"/>
  <c r="I689" s="1"/>
  <c r="F689" i="39"/>
  <c r="I689" s="1"/>
  <c r="F689" i="12"/>
  <c r="I689" s="1"/>
  <c r="F689" i="21"/>
  <c r="I689" s="1"/>
  <c r="F689" i="18"/>
  <c r="I689" s="1"/>
  <c r="F689" i="16"/>
  <c r="I689" s="1"/>
  <c r="F689" i="6"/>
  <c r="I689" s="1"/>
  <c r="F689" i="22"/>
  <c r="I689" s="1"/>
  <c r="F689" i="41"/>
  <c r="I689" s="1"/>
  <c r="F689" i="1"/>
  <c r="I689" s="1"/>
  <c r="F689" i="27"/>
  <c r="I689" s="1"/>
  <c r="F689" i="30"/>
  <c r="I689" s="1"/>
  <c r="F689" i="43"/>
  <c r="I689" s="1"/>
  <c r="F689" i="46"/>
  <c r="I689" s="1"/>
  <c r="F689" i="4"/>
  <c r="I689" s="1"/>
  <c r="F688" i="24"/>
  <c r="I688" s="1"/>
  <c r="F688" i="19"/>
  <c r="I688" s="1"/>
  <c r="F688" i="11"/>
  <c r="I688" s="1"/>
  <c r="F688" i="32"/>
  <c r="I688" s="1"/>
  <c r="F688" i="37"/>
  <c r="I688" s="1"/>
  <c r="F688" i="34"/>
  <c r="I688" s="1"/>
  <c r="F688" i="3"/>
  <c r="I688" s="1"/>
  <c r="F688" i="26"/>
  <c r="I688" s="1"/>
  <c r="F688" i="36"/>
  <c r="I688" s="1"/>
  <c r="F688" i="2"/>
  <c r="I688" s="1"/>
  <c r="F688" i="7"/>
  <c r="I688" s="1"/>
  <c r="F688" i="17"/>
  <c r="I688" s="1"/>
  <c r="F688" i="20"/>
  <c r="I688" s="1"/>
  <c r="F688" i="40"/>
  <c r="I688" s="1"/>
  <c r="F688" i="44"/>
  <c r="I688" s="1"/>
  <c r="F688" i="33"/>
  <c r="I688" s="1"/>
  <c r="F688" i="23"/>
  <c r="I688" s="1"/>
  <c r="F688" i="8"/>
  <c r="I688" s="1"/>
  <c r="F688" i="15"/>
  <c r="I688" s="1"/>
  <c r="F688" i="28"/>
  <c r="I688" s="1"/>
  <c r="F688" i="35"/>
  <c r="I688" s="1"/>
  <c r="F688" i="5"/>
  <c r="I688" s="1"/>
  <c r="F688" i="9"/>
  <c r="F688" i="29"/>
  <c r="I688" s="1"/>
  <c r="F688" i="14"/>
  <c r="I688" s="1"/>
  <c r="F688" i="31"/>
  <c r="I688" s="1"/>
  <c r="F688" i="38"/>
  <c r="I688" s="1"/>
  <c r="F688" i="42"/>
  <c r="I688" s="1"/>
  <c r="F688" i="13"/>
  <c r="I688" s="1"/>
  <c r="F688" i="39"/>
  <c r="I688" s="1"/>
  <c r="F688" i="12"/>
  <c r="F688" i="21"/>
  <c r="I688" s="1"/>
  <c r="F688" i="18"/>
  <c r="I688" s="1"/>
  <c r="F688" i="16"/>
  <c r="I688" s="1"/>
  <c r="F688" i="6"/>
  <c r="I688" s="1"/>
  <c r="F688" i="22"/>
  <c r="I688" s="1"/>
  <c r="F688" i="41"/>
  <c r="I688" s="1"/>
  <c r="F688" i="1"/>
  <c r="I688" s="1"/>
  <c r="F688" i="27"/>
  <c r="I688" s="1"/>
  <c r="F688" i="30"/>
  <c r="I688" s="1"/>
  <c r="F688" i="43"/>
  <c r="I688" s="1"/>
  <c r="F688" i="46"/>
  <c r="I688" s="1"/>
  <c r="F688" i="4"/>
  <c r="I688" s="1"/>
  <c r="F687" i="24"/>
  <c r="I687" s="1"/>
  <c r="F687" i="19"/>
  <c r="I687" s="1"/>
  <c r="F687" i="11"/>
  <c r="F687" i="32"/>
  <c r="I687" s="1"/>
  <c r="F687" i="37"/>
  <c r="I687" s="1"/>
  <c r="F687" i="34"/>
  <c r="I687" s="1"/>
  <c r="F687" i="3"/>
  <c r="I687" s="1"/>
  <c r="F687" i="26"/>
  <c r="I687" s="1"/>
  <c r="F687" i="36"/>
  <c r="I687" s="1"/>
  <c r="F687" i="2"/>
  <c r="I687" s="1"/>
  <c r="F687" i="7"/>
  <c r="I687" s="1"/>
  <c r="F687" i="17"/>
  <c r="I687" s="1"/>
  <c r="F687" i="20"/>
  <c r="I687" s="1"/>
  <c r="F687" i="40"/>
  <c r="I687" s="1"/>
  <c r="F687" i="44"/>
  <c r="I687" s="1"/>
  <c r="F687" i="33"/>
  <c r="I687" s="1"/>
  <c r="F687" i="23"/>
  <c r="I687" s="1"/>
  <c r="F687" i="8"/>
  <c r="I687" s="1"/>
  <c r="F687" i="15"/>
  <c r="I687" s="1"/>
  <c r="F687" i="28"/>
  <c r="I687" s="1"/>
  <c r="F687" i="35"/>
  <c r="I687" s="1"/>
  <c r="F687" i="5"/>
  <c r="I687" s="1"/>
  <c r="F687" i="9"/>
  <c r="I687" s="1"/>
  <c r="F687" i="29"/>
  <c r="I687" s="1"/>
  <c r="F687" i="14"/>
  <c r="I687" s="1"/>
  <c r="F687" i="31"/>
  <c r="I687" s="1"/>
  <c r="F687" i="38"/>
  <c r="I687" s="1"/>
  <c r="F687" i="42"/>
  <c r="I687" s="1"/>
  <c r="F687" i="13"/>
  <c r="I687" s="1"/>
  <c r="F687" i="39"/>
  <c r="I687" s="1"/>
  <c r="F687" i="12"/>
  <c r="I687" s="1"/>
  <c r="F687" i="21"/>
  <c r="I687" s="1"/>
  <c r="F687" i="18"/>
  <c r="I687" s="1"/>
  <c r="F687" i="16"/>
  <c r="I687" s="1"/>
  <c r="F687" i="6"/>
  <c r="I687" s="1"/>
  <c r="F687" i="22"/>
  <c r="I687" s="1"/>
  <c r="F687" i="41"/>
  <c r="I687" s="1"/>
  <c r="F687" i="1"/>
  <c r="I687" s="1"/>
  <c r="F687" i="27"/>
  <c r="I687" s="1"/>
  <c r="F687" i="30"/>
  <c r="I687" s="1"/>
  <c r="F687" i="43"/>
  <c r="I687" s="1"/>
  <c r="F687" i="46"/>
  <c r="I687" s="1"/>
  <c r="F687" i="4"/>
  <c r="I687" s="1"/>
  <c r="F686" i="24"/>
  <c r="I686" s="1"/>
  <c r="F686" i="19"/>
  <c r="I686" s="1"/>
  <c r="F686" i="11"/>
  <c r="I686" s="1"/>
  <c r="F686" i="32"/>
  <c r="I686" s="1"/>
  <c r="F686" i="37"/>
  <c r="I686" s="1"/>
  <c r="F686" i="34"/>
  <c r="I686" s="1"/>
  <c r="F686" i="3"/>
  <c r="I686" s="1"/>
  <c r="F686" i="26"/>
  <c r="I686" s="1"/>
  <c r="F686" i="36"/>
  <c r="I686" s="1"/>
  <c r="F686" i="2"/>
  <c r="I686" s="1"/>
  <c r="F686" i="7"/>
  <c r="I686" s="1"/>
  <c r="F686" i="17"/>
  <c r="I686" s="1"/>
  <c r="F686" i="20"/>
  <c r="I686" s="1"/>
  <c r="F686" i="40"/>
  <c r="I686" s="1"/>
  <c r="F686" i="44"/>
  <c r="I686" s="1"/>
  <c r="F686" i="33"/>
  <c r="I686" s="1"/>
  <c r="F686" i="23"/>
  <c r="I686" s="1"/>
  <c r="F686" i="8"/>
  <c r="I686" s="1"/>
  <c r="F686" i="15"/>
  <c r="I686" s="1"/>
  <c r="F686" i="28"/>
  <c r="I686" s="1"/>
  <c r="F686" i="35"/>
  <c r="I686" s="1"/>
  <c r="F686" i="5"/>
  <c r="I686" s="1"/>
  <c r="F686" i="9"/>
  <c r="I686" s="1"/>
  <c r="F686" i="29"/>
  <c r="I686" s="1"/>
  <c r="F686" i="14"/>
  <c r="I686" s="1"/>
  <c r="F686" i="31"/>
  <c r="I686" s="1"/>
  <c r="F686" i="38"/>
  <c r="I686" s="1"/>
  <c r="F686" i="42"/>
  <c r="I686" s="1"/>
  <c r="F686" i="13"/>
  <c r="I686" s="1"/>
  <c r="F686" i="39"/>
  <c r="I686" s="1"/>
  <c r="F686" i="12"/>
  <c r="I686" s="1"/>
  <c r="F686" i="21"/>
  <c r="I686" s="1"/>
  <c r="F686" i="18"/>
  <c r="I686" s="1"/>
  <c r="F686" i="16"/>
  <c r="I686" s="1"/>
  <c r="F686" i="6"/>
  <c r="I686" s="1"/>
  <c r="F686" i="22"/>
  <c r="I686" s="1"/>
  <c r="F686" i="41"/>
  <c r="I686" s="1"/>
  <c r="F686" i="1"/>
  <c r="I686" s="1"/>
  <c r="F686" i="27"/>
  <c r="I686" s="1"/>
  <c r="F686" i="30"/>
  <c r="I686" s="1"/>
  <c r="F686" i="43"/>
  <c r="I686" s="1"/>
  <c r="F686" i="46"/>
  <c r="I686" s="1"/>
  <c r="F686" i="4"/>
  <c r="I686" s="1"/>
  <c r="F685" i="24"/>
  <c r="I685" s="1"/>
  <c r="F685" i="19"/>
  <c r="I685" s="1"/>
  <c r="F685" i="11"/>
  <c r="I685" s="1"/>
  <c r="F685" i="32"/>
  <c r="I685" s="1"/>
  <c r="F685" i="37"/>
  <c r="I685" s="1"/>
  <c r="F685" i="34"/>
  <c r="I685" s="1"/>
  <c r="F685" i="3"/>
  <c r="I685" s="1"/>
  <c r="F685" i="26"/>
  <c r="I685" s="1"/>
  <c r="F685" i="36"/>
  <c r="I685" s="1"/>
  <c r="F685" i="2"/>
  <c r="I685" s="1"/>
  <c r="F685" i="7"/>
  <c r="I685" s="1"/>
  <c r="F685" i="17"/>
  <c r="I685" s="1"/>
  <c r="F685" i="20"/>
  <c r="I685" s="1"/>
  <c r="F685" i="40"/>
  <c r="I685" s="1"/>
  <c r="F685" i="44"/>
  <c r="I685" s="1"/>
  <c r="F685" i="33"/>
  <c r="I685" s="1"/>
  <c r="F685" i="23"/>
  <c r="I685" s="1"/>
  <c r="F685" i="8"/>
  <c r="I685" s="1"/>
  <c r="F685" i="15"/>
  <c r="I685" s="1"/>
  <c r="F685" i="28"/>
  <c r="I685" s="1"/>
  <c r="F685" i="35"/>
  <c r="I685" s="1"/>
  <c r="F685" i="5"/>
  <c r="I685" s="1"/>
  <c r="F685" i="9"/>
  <c r="I685" s="1"/>
  <c r="F685" i="29"/>
  <c r="I685" s="1"/>
  <c r="F685" i="14"/>
  <c r="I685" s="1"/>
  <c r="F685" i="31"/>
  <c r="I685" s="1"/>
  <c r="F685" i="38"/>
  <c r="I685" s="1"/>
  <c r="F685" i="42"/>
  <c r="I685" s="1"/>
  <c r="F685" i="13"/>
  <c r="I685" s="1"/>
  <c r="F685" i="39"/>
  <c r="I685" s="1"/>
  <c r="F685" i="12"/>
  <c r="I685" s="1"/>
  <c r="F685" i="21"/>
  <c r="I685" s="1"/>
  <c r="F685" i="18"/>
  <c r="I685" s="1"/>
  <c r="F685" i="16"/>
  <c r="I685" s="1"/>
  <c r="F685" i="6"/>
  <c r="I685" s="1"/>
  <c r="F685" i="22"/>
  <c r="I685" s="1"/>
  <c r="F685" i="41"/>
  <c r="I685" s="1"/>
  <c r="F685" i="1"/>
  <c r="I685" s="1"/>
  <c r="F685" i="27"/>
  <c r="I685" s="1"/>
  <c r="F685" i="30"/>
  <c r="I685" s="1"/>
  <c r="F685" i="43"/>
  <c r="I685" s="1"/>
  <c r="F685" i="46"/>
  <c r="I685" s="1"/>
  <c r="F685" i="4"/>
  <c r="I685" s="1"/>
  <c r="F684" i="24"/>
  <c r="I684" s="1"/>
  <c r="F684" i="19"/>
  <c r="I684" s="1"/>
  <c r="F684" i="11"/>
  <c r="F684" i="32"/>
  <c r="I684" s="1"/>
  <c r="F684" i="37"/>
  <c r="I684" s="1"/>
  <c r="F684" i="34"/>
  <c r="I684" s="1"/>
  <c r="F684" i="3"/>
  <c r="I684" s="1"/>
  <c r="F684" i="26"/>
  <c r="F684" i="36"/>
  <c r="I684" s="1"/>
  <c r="F684" i="2"/>
  <c r="I684" s="1"/>
  <c r="F684" i="7"/>
  <c r="I684" s="1"/>
  <c r="F684" i="17"/>
  <c r="I684" s="1"/>
  <c r="F684" i="20"/>
  <c r="I684" s="1"/>
  <c r="F684" i="40"/>
  <c r="I684" s="1"/>
  <c r="F684" i="44"/>
  <c r="I684" s="1"/>
  <c r="F684" i="33"/>
  <c r="F684" i="23"/>
  <c r="I684" s="1"/>
  <c r="F684" i="8"/>
  <c r="I684" s="1"/>
  <c r="F684" i="15"/>
  <c r="I684" s="1"/>
  <c r="F684" i="28"/>
  <c r="F684" i="35"/>
  <c r="I684" s="1"/>
  <c r="F684" i="5"/>
  <c r="I684" s="1"/>
  <c r="F684" i="9"/>
  <c r="F684" i="29"/>
  <c r="F684" i="14"/>
  <c r="I684" s="1"/>
  <c r="F684" i="31"/>
  <c r="I684" s="1"/>
  <c r="F684" i="38"/>
  <c r="I684" s="1"/>
  <c r="F684" i="42"/>
  <c r="F684" i="13"/>
  <c r="I684" s="1"/>
  <c r="F684" i="39"/>
  <c r="I684" s="1"/>
  <c r="F684" i="12"/>
  <c r="I684" s="1"/>
  <c r="F684" i="21"/>
  <c r="I684" s="1"/>
  <c r="F684" i="18"/>
  <c r="I684" s="1"/>
  <c r="F684" i="16"/>
  <c r="I684" s="1"/>
  <c r="F684" i="6"/>
  <c r="I684" s="1"/>
  <c r="F684" i="22"/>
  <c r="F684" i="41"/>
  <c r="I684" s="1"/>
  <c r="F684" i="1"/>
  <c r="I684" s="1"/>
  <c r="F684" i="27"/>
  <c r="I684" s="1"/>
  <c r="F684" i="30"/>
  <c r="F684" i="43"/>
  <c r="I684" s="1"/>
  <c r="F684" i="46"/>
  <c r="I684" s="1"/>
  <c r="F684" i="4"/>
  <c r="I684" s="1"/>
  <c r="F683" i="24"/>
  <c r="I683" s="1"/>
  <c r="F683" i="19"/>
  <c r="I683" s="1"/>
  <c r="F683" i="11"/>
  <c r="I683" s="1"/>
  <c r="F683" i="32"/>
  <c r="I683" s="1"/>
  <c r="F683" i="37"/>
  <c r="F683" i="34"/>
  <c r="I683" s="1"/>
  <c r="F683" i="3"/>
  <c r="I683" s="1"/>
  <c r="F683" i="26"/>
  <c r="I683" s="1"/>
  <c r="F683" i="36"/>
  <c r="I683" s="1"/>
  <c r="F683" i="2"/>
  <c r="I683" s="1"/>
  <c r="F683" i="7"/>
  <c r="I683" s="1"/>
  <c r="F683" i="17"/>
  <c r="I683" s="1"/>
  <c r="F683" i="20"/>
  <c r="I683" s="1"/>
  <c r="F683" i="40"/>
  <c r="I683" s="1"/>
  <c r="F683" i="44"/>
  <c r="I683" s="1"/>
  <c r="F683" i="33"/>
  <c r="I683" s="1"/>
  <c r="F683" i="23"/>
  <c r="F683" i="8"/>
  <c r="I683" s="1"/>
  <c r="F683" i="15"/>
  <c r="I683" s="1"/>
  <c r="F683" i="28"/>
  <c r="I683" s="1"/>
  <c r="F683" i="35"/>
  <c r="I683" s="1"/>
  <c r="F683" i="5"/>
  <c r="I683" s="1"/>
  <c r="F683" i="9"/>
  <c r="I683" s="1"/>
  <c r="F683" i="29"/>
  <c r="I683" s="1"/>
  <c r="F683" i="14"/>
  <c r="F683" i="31"/>
  <c r="I683" s="1"/>
  <c r="F683" i="38"/>
  <c r="I683" s="1"/>
  <c r="F683" i="42"/>
  <c r="I683" s="1"/>
  <c r="F683" i="13"/>
  <c r="I683" s="1"/>
  <c r="F683" i="39"/>
  <c r="I683" s="1"/>
  <c r="F683" i="12"/>
  <c r="I683" s="1"/>
  <c r="F683" i="21"/>
  <c r="I683" s="1"/>
  <c r="F683" i="18"/>
  <c r="I683" s="1"/>
  <c r="F683" i="16"/>
  <c r="I683" s="1"/>
  <c r="F683" i="6"/>
  <c r="I683" s="1"/>
  <c r="F683" i="22"/>
  <c r="I683" s="1"/>
  <c r="F683" i="41"/>
  <c r="I683" s="1"/>
  <c r="F683" i="1"/>
  <c r="I683" s="1"/>
  <c r="F683" i="27"/>
  <c r="I683" s="1"/>
  <c r="F683" i="30"/>
  <c r="I683" s="1"/>
  <c r="F683" i="43"/>
  <c r="I683" s="1"/>
  <c r="F683" i="46"/>
  <c r="I683" s="1"/>
  <c r="F683" i="4"/>
  <c r="I683" s="1"/>
  <c r="F682" i="24"/>
  <c r="I682" s="1"/>
  <c r="F682" i="19"/>
  <c r="F682" i="11"/>
  <c r="I682" s="1"/>
  <c r="F682" i="32"/>
  <c r="I682" s="1"/>
  <c r="F682" i="37"/>
  <c r="I682" s="1"/>
  <c r="F682" i="34"/>
  <c r="F682" i="3"/>
  <c r="I682" s="1"/>
  <c r="F682" i="26"/>
  <c r="I682" s="1"/>
  <c r="F682" i="36"/>
  <c r="I682" s="1"/>
  <c r="F682" i="2"/>
  <c r="I682" s="1"/>
  <c r="F682" i="7"/>
  <c r="I682" s="1"/>
  <c r="F682" i="17"/>
  <c r="I682" s="1"/>
  <c r="F682" i="20"/>
  <c r="I682" s="1"/>
  <c r="F682" i="40"/>
  <c r="F682" i="44"/>
  <c r="I682" s="1"/>
  <c r="F682" i="33"/>
  <c r="I682" s="1"/>
  <c r="F682" i="23"/>
  <c r="I682" s="1"/>
  <c r="F682" i="8"/>
  <c r="I682" s="1"/>
  <c r="F682" i="15"/>
  <c r="I682" s="1"/>
  <c r="F682" i="28"/>
  <c r="I682" s="1"/>
  <c r="F682" i="35"/>
  <c r="I682" s="1"/>
  <c r="F682" i="5"/>
  <c r="I682" s="1"/>
  <c r="F682" i="9"/>
  <c r="I682" s="1"/>
  <c r="F682" i="29"/>
  <c r="I682" s="1"/>
  <c r="F682" i="14"/>
  <c r="I682" s="1"/>
  <c r="F682" i="31"/>
  <c r="I682" s="1"/>
  <c r="F682" i="38"/>
  <c r="I682" s="1"/>
  <c r="F682" i="42"/>
  <c r="I682" s="1"/>
  <c r="F682" i="13"/>
  <c r="I682" s="1"/>
  <c r="F682" i="39"/>
  <c r="I682" s="1"/>
  <c r="F682" i="12"/>
  <c r="I682" s="1"/>
  <c r="F682" i="21"/>
  <c r="I682" s="1"/>
  <c r="F682" i="18"/>
  <c r="I682" s="1"/>
  <c r="F682" i="16"/>
  <c r="F682" i="6"/>
  <c r="I682" s="1"/>
  <c r="F682" i="22"/>
  <c r="I682" s="1"/>
  <c r="F682" i="41"/>
  <c r="F682" i="1"/>
  <c r="I682" s="1"/>
  <c r="F682" i="27"/>
  <c r="I682" s="1"/>
  <c r="F682" i="30"/>
  <c r="I682" s="1"/>
  <c r="F682" i="43"/>
  <c r="I682" s="1"/>
  <c r="F682" i="46"/>
  <c r="I682" s="1"/>
  <c r="F682" i="4"/>
  <c r="I682" s="1"/>
  <c r="F681" i="24"/>
  <c r="F681" i="19"/>
  <c r="F681" i="11"/>
  <c r="F681" i="32"/>
  <c r="F681" i="37"/>
  <c r="F681" i="34"/>
  <c r="F681" i="3"/>
  <c r="F681" i="26"/>
  <c r="F681" i="36"/>
  <c r="F681" i="2"/>
  <c r="F681" i="7"/>
  <c r="F681" i="17"/>
  <c r="F681" i="20"/>
  <c r="F681" i="40"/>
  <c r="F681" i="44"/>
  <c r="F681" i="33"/>
  <c r="F681" i="23"/>
  <c r="F681" i="8"/>
  <c r="F681" i="15"/>
  <c r="F681" i="28"/>
  <c r="F681" i="35"/>
  <c r="F681" i="5"/>
  <c r="F681" i="9"/>
  <c r="I681" s="1"/>
  <c r="F681" i="29"/>
  <c r="F681" i="14"/>
  <c r="F681" i="31"/>
  <c r="F681" i="38"/>
  <c r="F681" i="42"/>
  <c r="F681" i="13"/>
  <c r="F681" i="39"/>
  <c r="I681" s="1"/>
  <c r="F681" i="12"/>
  <c r="F681" i="21"/>
  <c r="F681" i="18"/>
  <c r="F681" i="16"/>
  <c r="F681" i="6"/>
  <c r="F681" i="22"/>
  <c r="F681" i="41"/>
  <c r="F681" i="1"/>
  <c r="F681" i="27"/>
  <c r="F681" i="30"/>
  <c r="F681" i="43"/>
  <c r="F681" i="46"/>
  <c r="F681" i="4"/>
  <c r="F822" i="24"/>
  <c r="I822" s="1"/>
  <c r="F822" i="19"/>
  <c r="I822" s="1"/>
  <c r="F822" i="11"/>
  <c r="I822" s="1"/>
  <c r="F822" i="32"/>
  <c r="I822" s="1"/>
  <c r="F822" i="37"/>
  <c r="I822" s="1"/>
  <c r="F822" i="34"/>
  <c r="I822" s="1"/>
  <c r="F822" i="3"/>
  <c r="I822" s="1"/>
  <c r="F822" i="26"/>
  <c r="I822" s="1"/>
  <c r="F822" i="36"/>
  <c r="I822" s="1"/>
  <c r="F822" i="2"/>
  <c r="I822" s="1"/>
  <c r="F822" i="7"/>
  <c r="I822" s="1"/>
  <c r="F822" i="17"/>
  <c r="I822" s="1"/>
  <c r="F822" i="20"/>
  <c r="I822" s="1"/>
  <c r="F822" i="40"/>
  <c r="I822" s="1"/>
  <c r="F822" i="44"/>
  <c r="I822" s="1"/>
  <c r="F822" i="33"/>
  <c r="I822" s="1"/>
  <c r="F822" i="23"/>
  <c r="I822" s="1"/>
  <c r="F822" i="8"/>
  <c r="I822" s="1"/>
  <c r="F822" i="15"/>
  <c r="I822" s="1"/>
  <c r="F822" i="28"/>
  <c r="I822" s="1"/>
  <c r="F822" i="35"/>
  <c r="I822" s="1"/>
  <c r="F822" i="5"/>
  <c r="I822" s="1"/>
  <c r="F822" i="9"/>
  <c r="F822" i="29"/>
  <c r="I822" s="1"/>
  <c r="F822" i="14"/>
  <c r="I822" s="1"/>
  <c r="F822" i="31"/>
  <c r="I822" s="1"/>
  <c r="F822" i="38"/>
  <c r="I822" s="1"/>
  <c r="F822" i="42"/>
  <c r="I822" s="1"/>
  <c r="F822" i="13"/>
  <c r="I822" s="1"/>
  <c r="F822" i="39"/>
  <c r="I822" s="1"/>
  <c r="F822" i="12"/>
  <c r="I822" s="1"/>
  <c r="F822" i="21"/>
  <c r="I822" s="1"/>
  <c r="F822" i="18"/>
  <c r="I822" s="1"/>
  <c r="F822" i="16"/>
  <c r="I822" s="1"/>
  <c r="F822" i="6"/>
  <c r="I822" s="1"/>
  <c r="F822" i="22"/>
  <c r="I822" s="1"/>
  <c r="F822" i="41"/>
  <c r="I822" s="1"/>
  <c r="F822" i="1"/>
  <c r="I822" s="1"/>
  <c r="F822" i="27"/>
  <c r="I822" s="1"/>
  <c r="F822" i="30"/>
  <c r="I822" s="1"/>
  <c r="F822" i="43"/>
  <c r="I822" s="1"/>
  <c r="F822" i="46"/>
  <c r="I822" s="1"/>
  <c r="F822" i="4"/>
  <c r="I822" s="1"/>
  <c r="F821" i="24"/>
  <c r="I821" s="1"/>
  <c r="F821" i="19"/>
  <c r="I821" s="1"/>
  <c r="F821" i="11"/>
  <c r="I821" s="1"/>
  <c r="F821" i="32"/>
  <c r="I821" s="1"/>
  <c r="F821" i="37"/>
  <c r="I821" s="1"/>
  <c r="F821" i="34"/>
  <c r="I821" s="1"/>
  <c r="F821" i="3"/>
  <c r="I821" s="1"/>
  <c r="F821" i="26"/>
  <c r="I821" s="1"/>
  <c r="F821" i="36"/>
  <c r="I821" s="1"/>
  <c r="F821" i="2"/>
  <c r="I821" s="1"/>
  <c r="F821" i="7"/>
  <c r="I821" s="1"/>
  <c r="F821" i="17"/>
  <c r="I821" s="1"/>
  <c r="F821" i="20"/>
  <c r="I821" s="1"/>
  <c r="F821" i="40"/>
  <c r="I821" s="1"/>
  <c r="F821" i="44"/>
  <c r="I821" s="1"/>
  <c r="F821" i="33"/>
  <c r="I821" s="1"/>
  <c r="F821" i="23"/>
  <c r="I821" s="1"/>
  <c r="F821" i="8"/>
  <c r="I821" s="1"/>
  <c r="F821" i="15"/>
  <c r="I821" s="1"/>
  <c r="F821" i="28"/>
  <c r="I821" s="1"/>
  <c r="F821" i="35"/>
  <c r="I821" s="1"/>
  <c r="F821" i="5"/>
  <c r="I821" s="1"/>
  <c r="F821" i="9"/>
  <c r="I821" s="1"/>
  <c r="F821" i="29"/>
  <c r="I821" s="1"/>
  <c r="F821" i="14"/>
  <c r="I821" s="1"/>
  <c r="F821" i="31"/>
  <c r="I821" s="1"/>
  <c r="F821" i="38"/>
  <c r="I821" s="1"/>
  <c r="F821" i="42"/>
  <c r="I821" s="1"/>
  <c r="F821" i="13"/>
  <c r="F821" i="39"/>
  <c r="I821" s="1"/>
  <c r="F821" i="12"/>
  <c r="I821" s="1"/>
  <c r="F821" i="21"/>
  <c r="I821" s="1"/>
  <c r="F821" i="18"/>
  <c r="I821" s="1"/>
  <c r="F821" i="16"/>
  <c r="I821" s="1"/>
  <c r="F821" i="6"/>
  <c r="I821" s="1"/>
  <c r="F821" i="22"/>
  <c r="I821" s="1"/>
  <c r="F821" i="41"/>
  <c r="I821" s="1"/>
  <c r="F821" i="1"/>
  <c r="I821" s="1"/>
  <c r="F821" i="27"/>
  <c r="I821" s="1"/>
  <c r="F821" i="30"/>
  <c r="I821" s="1"/>
  <c r="F821" i="43"/>
  <c r="I821" s="1"/>
  <c r="F821" i="46"/>
  <c r="I821" s="1"/>
  <c r="F821" i="4"/>
  <c r="I821" s="1"/>
  <c r="F820" i="24"/>
  <c r="F820" i="19"/>
  <c r="F820" i="11"/>
  <c r="F820" i="32"/>
  <c r="F820" i="37"/>
  <c r="F820" i="34"/>
  <c r="F820" i="3"/>
  <c r="F820" i="26"/>
  <c r="F820" i="36"/>
  <c r="F820" i="2"/>
  <c r="F820" i="7"/>
  <c r="F820" i="17"/>
  <c r="F820" i="20"/>
  <c r="F820" i="40"/>
  <c r="F820" i="44"/>
  <c r="F820" i="33"/>
  <c r="F820" i="23"/>
  <c r="F820" i="8"/>
  <c r="F820" i="15"/>
  <c r="F820" i="28"/>
  <c r="F820" i="35"/>
  <c r="F820" i="5"/>
  <c r="F820" i="9"/>
  <c r="F820" i="29"/>
  <c r="F820" i="14"/>
  <c r="F820" i="31"/>
  <c r="F820" i="38"/>
  <c r="F820" i="42"/>
  <c r="F820" i="13"/>
  <c r="F820" i="39"/>
  <c r="I820" s="1"/>
  <c r="F820" i="12"/>
  <c r="F820" i="21"/>
  <c r="F820" i="18"/>
  <c r="F820" i="16"/>
  <c r="F820" i="6"/>
  <c r="F820" i="22"/>
  <c r="F820" i="41"/>
  <c r="F820" i="1"/>
  <c r="F820" i="27"/>
  <c r="F820" i="30"/>
  <c r="F820" i="43"/>
  <c r="F820" i="46"/>
  <c r="F820" i="4"/>
  <c r="F815" i="24"/>
  <c r="I815" s="1"/>
  <c r="F815" i="19"/>
  <c r="I815" s="1"/>
  <c r="F815" i="11"/>
  <c r="I815" s="1"/>
  <c r="F815" i="32"/>
  <c r="I815" s="1"/>
  <c r="F815" i="37"/>
  <c r="I815" s="1"/>
  <c r="F815" i="34"/>
  <c r="I815" s="1"/>
  <c r="F815" i="3"/>
  <c r="I815" s="1"/>
  <c r="F815" i="26"/>
  <c r="I815" s="1"/>
  <c r="F815" i="36"/>
  <c r="I815" s="1"/>
  <c r="F815" i="2"/>
  <c r="I815" s="1"/>
  <c r="F815" i="7"/>
  <c r="I815" s="1"/>
  <c r="F815" i="17"/>
  <c r="I815" s="1"/>
  <c r="F815" i="20"/>
  <c r="I815" s="1"/>
  <c r="F815" i="40"/>
  <c r="I815" s="1"/>
  <c r="F815" i="44"/>
  <c r="I815" s="1"/>
  <c r="F815" i="33"/>
  <c r="I815" s="1"/>
  <c r="F815" i="23"/>
  <c r="I815" s="1"/>
  <c r="F815" i="8"/>
  <c r="I815" s="1"/>
  <c r="F815" i="15"/>
  <c r="I815" s="1"/>
  <c r="F815" i="28"/>
  <c r="I815" s="1"/>
  <c r="F815" i="35"/>
  <c r="F815" i="5"/>
  <c r="I815" s="1"/>
  <c r="F815" i="9"/>
  <c r="I815" s="1"/>
  <c r="F815" i="29"/>
  <c r="I815" s="1"/>
  <c r="F815" i="14"/>
  <c r="F815" i="31"/>
  <c r="I815" s="1"/>
  <c r="F815" i="38"/>
  <c r="I815" s="1"/>
  <c r="F815" i="42"/>
  <c r="I815" s="1"/>
  <c r="F815" i="13"/>
  <c r="I815" s="1"/>
  <c r="F815" i="39"/>
  <c r="I815" s="1"/>
  <c r="F815" i="12"/>
  <c r="I815" s="1"/>
  <c r="F815" i="21"/>
  <c r="I815" s="1"/>
  <c r="F815" i="18"/>
  <c r="I815" s="1"/>
  <c r="F815" i="16"/>
  <c r="I815" s="1"/>
  <c r="F815" i="6"/>
  <c r="I815" s="1"/>
  <c r="F815" i="22"/>
  <c r="I815" s="1"/>
  <c r="F815" i="41"/>
  <c r="F815" i="1"/>
  <c r="I815" s="1"/>
  <c r="F815" i="27"/>
  <c r="I815" s="1"/>
  <c r="F815" i="30"/>
  <c r="F815" i="43"/>
  <c r="I815" s="1"/>
  <c r="F815" i="46"/>
  <c r="I815" s="1"/>
  <c r="F815" i="4"/>
  <c r="I815" s="1"/>
  <c r="F814" i="24"/>
  <c r="I814" s="1"/>
  <c r="F814" i="19"/>
  <c r="F814" i="11"/>
  <c r="I814" s="1"/>
  <c r="F814" i="32"/>
  <c r="I814" s="1"/>
  <c r="F814" i="37"/>
  <c r="F814" i="34"/>
  <c r="F814" i="3"/>
  <c r="I814" s="1"/>
  <c r="F814" i="26"/>
  <c r="I814" s="1"/>
  <c r="F814" i="36"/>
  <c r="I814" s="1"/>
  <c r="F814" i="2"/>
  <c r="F814" i="7"/>
  <c r="I814" s="1"/>
  <c r="F814" i="17"/>
  <c r="I814" s="1"/>
  <c r="F814" i="20"/>
  <c r="F814" i="40"/>
  <c r="F814" i="44"/>
  <c r="I814" s="1"/>
  <c r="F814" i="33"/>
  <c r="I814" s="1"/>
  <c r="F814" i="23"/>
  <c r="I814" s="1"/>
  <c r="F814" i="8"/>
  <c r="I814" s="1"/>
  <c r="F814" i="15"/>
  <c r="I814" s="1"/>
  <c r="F814" i="28"/>
  <c r="I814" s="1"/>
  <c r="F814" i="35"/>
  <c r="I814" s="1"/>
  <c r="F814" i="5"/>
  <c r="I814" s="1"/>
  <c r="F814" i="9"/>
  <c r="F814" i="29"/>
  <c r="I814" s="1"/>
  <c r="F814" i="14"/>
  <c r="I814" s="1"/>
  <c r="F814" i="31"/>
  <c r="F814" i="38"/>
  <c r="I814" s="1"/>
  <c r="F814" i="42"/>
  <c r="I814" s="1"/>
  <c r="F814" i="13"/>
  <c r="I814" s="1"/>
  <c r="F814" i="39"/>
  <c r="I814" s="1"/>
  <c r="F814" i="12"/>
  <c r="I814" s="1"/>
  <c r="F814" i="21"/>
  <c r="I814" s="1"/>
  <c r="F814" i="18"/>
  <c r="F814" i="16"/>
  <c r="I814" s="1"/>
  <c r="F814" i="6"/>
  <c r="I814" s="1"/>
  <c r="F814" i="22"/>
  <c r="I814" s="1"/>
  <c r="F814" i="41"/>
  <c r="I814" s="1"/>
  <c r="F814" i="1"/>
  <c r="F814" i="27"/>
  <c r="I814" s="1"/>
  <c r="F814" i="30"/>
  <c r="I814" s="1"/>
  <c r="F814" i="43"/>
  <c r="I814" s="1"/>
  <c r="F814" i="46"/>
  <c r="F814" i="4"/>
  <c r="I814" s="1"/>
  <c r="F813" i="24"/>
  <c r="F813" i="19"/>
  <c r="F813" i="11"/>
  <c r="F813" i="32"/>
  <c r="F813" i="37"/>
  <c r="F813" i="34"/>
  <c r="F813" i="3"/>
  <c r="F813" i="26"/>
  <c r="F813" i="36"/>
  <c r="F813" i="2"/>
  <c r="F813" i="7"/>
  <c r="F813" i="17"/>
  <c r="F813" i="20"/>
  <c r="F813" i="40"/>
  <c r="F813" i="44"/>
  <c r="F813" i="33"/>
  <c r="F813" i="23"/>
  <c r="F813" i="8"/>
  <c r="F813" i="15"/>
  <c r="F813" i="28"/>
  <c r="F813" i="35"/>
  <c r="F813" i="5"/>
  <c r="F813" i="9"/>
  <c r="I813" s="1"/>
  <c r="F813" i="29"/>
  <c r="F813" i="14"/>
  <c r="F813" i="31"/>
  <c r="F813" i="38"/>
  <c r="F813" i="42"/>
  <c r="F813" i="13"/>
  <c r="F813" i="39"/>
  <c r="I813" s="1"/>
  <c r="F813" i="12"/>
  <c r="F813" i="21"/>
  <c r="F813" i="18"/>
  <c r="F813" i="16"/>
  <c r="F813" i="6"/>
  <c r="F813" i="22"/>
  <c r="F813" i="41"/>
  <c r="F813" i="1"/>
  <c r="F813" i="27"/>
  <c r="F813" i="30"/>
  <c r="F813" i="43"/>
  <c r="F813" i="46"/>
  <c r="F813" i="4"/>
  <c r="F655" i="24"/>
  <c r="I655" s="1"/>
  <c r="F655" i="19"/>
  <c r="I655" s="1"/>
  <c r="F655" i="11"/>
  <c r="I655" s="1"/>
  <c r="F655" i="32"/>
  <c r="I655" s="1"/>
  <c r="F655" i="37"/>
  <c r="I655" s="1"/>
  <c r="F655" i="34"/>
  <c r="I655" s="1"/>
  <c r="F655" i="3"/>
  <c r="I655" s="1"/>
  <c r="F655" i="26"/>
  <c r="I655" s="1"/>
  <c r="F655" i="36"/>
  <c r="I655" s="1"/>
  <c r="F655" i="2"/>
  <c r="I655" s="1"/>
  <c r="F655" i="7"/>
  <c r="I655" s="1"/>
  <c r="F655" i="17"/>
  <c r="I655" s="1"/>
  <c r="F655" i="20"/>
  <c r="I655" s="1"/>
  <c r="F655" i="40"/>
  <c r="I655" s="1"/>
  <c r="F655" i="44"/>
  <c r="I655" s="1"/>
  <c r="F655" i="33"/>
  <c r="I655" s="1"/>
  <c r="F655" i="23"/>
  <c r="I655" s="1"/>
  <c r="F655" i="8"/>
  <c r="I655" s="1"/>
  <c r="F655" i="15"/>
  <c r="I655" s="1"/>
  <c r="F655" i="28"/>
  <c r="I655" s="1"/>
  <c r="F655" i="35"/>
  <c r="I655" s="1"/>
  <c r="F655" i="5"/>
  <c r="I655" s="1"/>
  <c r="F655" i="9"/>
  <c r="I655" s="1"/>
  <c r="F655" i="29"/>
  <c r="I655" s="1"/>
  <c r="F655" i="14"/>
  <c r="I655" s="1"/>
  <c r="F655" i="31"/>
  <c r="I655" s="1"/>
  <c r="F655" i="38"/>
  <c r="I655" s="1"/>
  <c r="F655" i="42"/>
  <c r="I655" s="1"/>
  <c r="F655" i="13"/>
  <c r="I655" s="1"/>
  <c r="F655" i="39"/>
  <c r="I655" s="1"/>
  <c r="F655" i="12"/>
  <c r="I655" s="1"/>
  <c r="F655" i="21"/>
  <c r="I655" s="1"/>
  <c r="F655" i="18"/>
  <c r="I655" s="1"/>
  <c r="F655" i="16"/>
  <c r="I655" s="1"/>
  <c r="F655" i="6"/>
  <c r="I655" s="1"/>
  <c r="F655" i="22"/>
  <c r="I655" s="1"/>
  <c r="F655" i="41"/>
  <c r="I655" s="1"/>
  <c r="F655" i="1"/>
  <c r="I655" s="1"/>
  <c r="F655" i="27"/>
  <c r="I655" s="1"/>
  <c r="F655" i="30"/>
  <c r="I655" s="1"/>
  <c r="F655" i="43"/>
  <c r="I655" s="1"/>
  <c r="F655" i="46"/>
  <c r="I655" s="1"/>
  <c r="F655" i="4"/>
  <c r="I655" s="1"/>
  <c r="F654" i="24"/>
  <c r="I654" s="1"/>
  <c r="F654" i="19"/>
  <c r="I654" s="1"/>
  <c r="F654" i="11"/>
  <c r="I654" s="1"/>
  <c r="F654" i="32"/>
  <c r="I654" s="1"/>
  <c r="F654" i="37"/>
  <c r="I654" s="1"/>
  <c r="F654" i="34"/>
  <c r="I654" s="1"/>
  <c r="F654" i="3"/>
  <c r="I654" s="1"/>
  <c r="F654" i="26"/>
  <c r="I654" s="1"/>
  <c r="F654" i="36"/>
  <c r="I654" s="1"/>
  <c r="F654" i="2"/>
  <c r="I654" s="1"/>
  <c r="F654" i="7"/>
  <c r="I654" s="1"/>
  <c r="F654" i="17"/>
  <c r="I654" s="1"/>
  <c r="F654" i="20"/>
  <c r="I654" s="1"/>
  <c r="F654" i="40"/>
  <c r="I654" s="1"/>
  <c r="F654" i="44"/>
  <c r="I654" s="1"/>
  <c r="F654" i="33"/>
  <c r="I654" s="1"/>
  <c r="F654" i="23"/>
  <c r="I654" s="1"/>
  <c r="F654" i="8"/>
  <c r="I654" s="1"/>
  <c r="F654" i="15"/>
  <c r="I654" s="1"/>
  <c r="F654" i="28"/>
  <c r="I654" s="1"/>
  <c r="F654" i="35"/>
  <c r="I654" s="1"/>
  <c r="F654" i="5"/>
  <c r="I654" s="1"/>
  <c r="F654" i="9"/>
  <c r="I654" s="1"/>
  <c r="F654" i="29"/>
  <c r="I654" s="1"/>
  <c r="F654" i="14"/>
  <c r="I654" s="1"/>
  <c r="F654" i="31"/>
  <c r="I654" s="1"/>
  <c r="F654" i="38"/>
  <c r="I654" s="1"/>
  <c r="F654" i="42"/>
  <c r="I654" s="1"/>
  <c r="F654" i="13"/>
  <c r="I654" s="1"/>
  <c r="F654" i="39"/>
  <c r="I654" s="1"/>
  <c r="F654" i="12"/>
  <c r="I654" s="1"/>
  <c r="F654" i="21"/>
  <c r="I654" s="1"/>
  <c r="F654" i="18"/>
  <c r="I654" s="1"/>
  <c r="F654" i="16"/>
  <c r="I654" s="1"/>
  <c r="F654" i="6"/>
  <c r="I654" s="1"/>
  <c r="F654" i="22"/>
  <c r="I654" s="1"/>
  <c r="F654" i="41"/>
  <c r="I654" s="1"/>
  <c r="F654" i="1"/>
  <c r="I654" s="1"/>
  <c r="F654" i="27"/>
  <c r="I654" s="1"/>
  <c r="F654" i="30"/>
  <c r="I654" s="1"/>
  <c r="F654" i="43"/>
  <c r="I654" s="1"/>
  <c r="F654" i="46"/>
  <c r="I654" s="1"/>
  <c r="F654" i="4"/>
  <c r="I654" s="1"/>
  <c r="F653" i="24"/>
  <c r="I653" s="1"/>
  <c r="F653" i="19"/>
  <c r="I653" s="1"/>
  <c r="F653" i="11"/>
  <c r="I653" s="1"/>
  <c r="F653" i="32"/>
  <c r="I653" s="1"/>
  <c r="F653" i="37"/>
  <c r="I653" s="1"/>
  <c r="F653" i="34"/>
  <c r="I653" s="1"/>
  <c r="F653" i="3"/>
  <c r="I653" s="1"/>
  <c r="F653" i="26"/>
  <c r="I653" s="1"/>
  <c r="F653" i="36"/>
  <c r="I653" s="1"/>
  <c r="F653" i="2"/>
  <c r="I653" s="1"/>
  <c r="F653" i="7"/>
  <c r="I653" s="1"/>
  <c r="F653" i="17"/>
  <c r="I653" s="1"/>
  <c r="F653" i="20"/>
  <c r="I653" s="1"/>
  <c r="F653" i="40"/>
  <c r="I653" s="1"/>
  <c r="F653" i="44"/>
  <c r="I653" s="1"/>
  <c r="F653" i="33"/>
  <c r="I653" s="1"/>
  <c r="F653" i="23"/>
  <c r="I653" s="1"/>
  <c r="F653" i="8"/>
  <c r="I653" s="1"/>
  <c r="F653" i="15"/>
  <c r="I653" s="1"/>
  <c r="F653" i="28"/>
  <c r="I653" s="1"/>
  <c r="F653" i="35"/>
  <c r="I653" s="1"/>
  <c r="F653" i="5"/>
  <c r="I653" s="1"/>
  <c r="F653" i="9"/>
  <c r="F653" i="29"/>
  <c r="I653" s="1"/>
  <c r="F653" i="14"/>
  <c r="I653" s="1"/>
  <c r="F653" i="31"/>
  <c r="I653" s="1"/>
  <c r="F653" i="38"/>
  <c r="I653" s="1"/>
  <c r="F653" i="42"/>
  <c r="I653" s="1"/>
  <c r="F653" i="13"/>
  <c r="I653" s="1"/>
  <c r="F653" i="39"/>
  <c r="I653" s="1"/>
  <c r="F653" i="12"/>
  <c r="I653" s="1"/>
  <c r="F653" i="21"/>
  <c r="I653" s="1"/>
  <c r="F653" i="18"/>
  <c r="I653" s="1"/>
  <c r="F653" i="16"/>
  <c r="I653" s="1"/>
  <c r="F653" i="6"/>
  <c r="I653" s="1"/>
  <c r="F653" i="22"/>
  <c r="I653" s="1"/>
  <c r="F653" i="41"/>
  <c r="I653" s="1"/>
  <c r="F653" i="1"/>
  <c r="I653" s="1"/>
  <c r="F653" i="27"/>
  <c r="I653" s="1"/>
  <c r="F653" i="30"/>
  <c r="I653" s="1"/>
  <c r="F653" i="43"/>
  <c r="I653" s="1"/>
  <c r="F653" i="46"/>
  <c r="I653" s="1"/>
  <c r="F653" i="4"/>
  <c r="I653" s="1"/>
  <c r="F652" i="24"/>
  <c r="I652" s="1"/>
  <c r="F652" i="19"/>
  <c r="I652" s="1"/>
  <c r="F652" i="11"/>
  <c r="I652" s="1"/>
  <c r="F652" i="32"/>
  <c r="I652" s="1"/>
  <c r="F652" i="37"/>
  <c r="I652" s="1"/>
  <c r="F652" i="34"/>
  <c r="I652" s="1"/>
  <c r="F652" i="3"/>
  <c r="I652" s="1"/>
  <c r="F652" i="26"/>
  <c r="I652" s="1"/>
  <c r="F652" i="36"/>
  <c r="I652" s="1"/>
  <c r="F652" i="2"/>
  <c r="I652" s="1"/>
  <c r="F652" i="7"/>
  <c r="I652" s="1"/>
  <c r="F652" i="17"/>
  <c r="I652" s="1"/>
  <c r="F652" i="20"/>
  <c r="I652" s="1"/>
  <c r="F652" i="40"/>
  <c r="I652" s="1"/>
  <c r="F652" i="44"/>
  <c r="I652" s="1"/>
  <c r="F652" i="33"/>
  <c r="I652" s="1"/>
  <c r="F652" i="23"/>
  <c r="I652" s="1"/>
  <c r="F652" i="8"/>
  <c r="I652" s="1"/>
  <c r="F652" i="15"/>
  <c r="I652" s="1"/>
  <c r="F652" i="28"/>
  <c r="I652" s="1"/>
  <c r="F652" i="35"/>
  <c r="I652" s="1"/>
  <c r="F652" i="5"/>
  <c r="I652" s="1"/>
  <c r="F652" i="9"/>
  <c r="F652" i="29"/>
  <c r="I652" s="1"/>
  <c r="F652" i="14"/>
  <c r="I652" s="1"/>
  <c r="F652" i="31"/>
  <c r="I652" s="1"/>
  <c r="F652" i="38"/>
  <c r="I652" s="1"/>
  <c r="F652" i="42"/>
  <c r="I652" s="1"/>
  <c r="F652" i="13"/>
  <c r="I652" s="1"/>
  <c r="F652" i="39"/>
  <c r="I652" s="1"/>
  <c r="F652" i="12"/>
  <c r="I652" s="1"/>
  <c r="F652" i="21"/>
  <c r="I652" s="1"/>
  <c r="F652" i="18"/>
  <c r="I652" s="1"/>
  <c r="F652" i="16"/>
  <c r="I652" s="1"/>
  <c r="F652" i="6"/>
  <c r="I652" s="1"/>
  <c r="F652" i="22"/>
  <c r="I652" s="1"/>
  <c r="F652" i="41"/>
  <c r="I652" s="1"/>
  <c r="F652" i="1"/>
  <c r="I652" s="1"/>
  <c r="F652" i="27"/>
  <c r="F652" i="30"/>
  <c r="I652" s="1"/>
  <c r="F652" i="43"/>
  <c r="I652" s="1"/>
  <c r="F652" i="46"/>
  <c r="I652" s="1"/>
  <c r="F652" i="4"/>
  <c r="F651" i="24"/>
  <c r="I651" s="1"/>
  <c r="F651" i="19"/>
  <c r="I651" s="1"/>
  <c r="F651" i="11"/>
  <c r="I651" s="1"/>
  <c r="F651" i="32"/>
  <c r="I651" s="1"/>
  <c r="F651" i="37"/>
  <c r="I651" s="1"/>
  <c r="F651" i="34"/>
  <c r="I651" s="1"/>
  <c r="F651" i="3"/>
  <c r="I651" s="1"/>
  <c r="F651" i="26"/>
  <c r="I651" s="1"/>
  <c r="F651" i="36"/>
  <c r="I651" s="1"/>
  <c r="F651" i="2"/>
  <c r="I651" s="1"/>
  <c r="F651" i="7"/>
  <c r="I651" s="1"/>
  <c r="F651" i="17"/>
  <c r="F651" i="20"/>
  <c r="I651" s="1"/>
  <c r="F651" i="40"/>
  <c r="I651" s="1"/>
  <c r="F651" i="44"/>
  <c r="I651" s="1"/>
  <c r="F651" i="33"/>
  <c r="I651" s="1"/>
  <c r="F651" i="23"/>
  <c r="I651" s="1"/>
  <c r="F651" i="8"/>
  <c r="I651" s="1"/>
  <c r="F651" i="15"/>
  <c r="I651" s="1"/>
  <c r="F651" i="28"/>
  <c r="I651" s="1"/>
  <c r="F651" i="35"/>
  <c r="I651" s="1"/>
  <c r="F651" i="5"/>
  <c r="I651" s="1"/>
  <c r="F651" i="9"/>
  <c r="I651" s="1"/>
  <c r="F651" i="29"/>
  <c r="F651" i="14"/>
  <c r="I651" s="1"/>
  <c r="F651" i="31"/>
  <c r="I651" s="1"/>
  <c r="F651" i="38"/>
  <c r="I651" s="1"/>
  <c r="F651" i="42"/>
  <c r="F651" i="13"/>
  <c r="I651" s="1"/>
  <c r="F651" i="39"/>
  <c r="I651" s="1"/>
  <c r="F651" i="12"/>
  <c r="I651" s="1"/>
  <c r="F651" i="21"/>
  <c r="I651" s="1"/>
  <c r="F651" i="18"/>
  <c r="I651" s="1"/>
  <c r="F651" i="16"/>
  <c r="I651" s="1"/>
  <c r="F651" i="6"/>
  <c r="I651" s="1"/>
  <c r="F651" i="22"/>
  <c r="I651" s="1"/>
  <c r="F651" i="41"/>
  <c r="I651" s="1"/>
  <c r="F651" i="1"/>
  <c r="I651" s="1"/>
  <c r="F651" i="27"/>
  <c r="I651" s="1"/>
  <c r="F651" i="30"/>
  <c r="I651" s="1"/>
  <c r="F651" i="43"/>
  <c r="I651" s="1"/>
  <c r="F651" i="46"/>
  <c r="I651" s="1"/>
  <c r="F651" i="4"/>
  <c r="I651" s="1"/>
  <c r="F650" i="24"/>
  <c r="F650" i="19"/>
  <c r="I650" s="1"/>
  <c r="F650" i="11"/>
  <c r="I650" s="1"/>
  <c r="F650" i="32"/>
  <c r="I650" s="1"/>
  <c r="F650" i="37"/>
  <c r="F650" i="34"/>
  <c r="I650" s="1"/>
  <c r="F650" i="3"/>
  <c r="I650" s="1"/>
  <c r="F650" i="26"/>
  <c r="I650" s="1"/>
  <c r="F650" i="36"/>
  <c r="F650" i="2"/>
  <c r="I650" s="1"/>
  <c r="F650" i="7"/>
  <c r="I650" s="1"/>
  <c r="F650" i="17"/>
  <c r="I650" s="1"/>
  <c r="F650" i="20"/>
  <c r="I650" s="1"/>
  <c r="F650" i="40"/>
  <c r="I650" s="1"/>
  <c r="F650" i="44"/>
  <c r="I650" s="1"/>
  <c r="F650" i="33"/>
  <c r="I650" s="1"/>
  <c r="F650" i="23"/>
  <c r="I650" s="1"/>
  <c r="F650" i="8"/>
  <c r="I650" s="1"/>
  <c r="F650" i="15"/>
  <c r="I650" s="1"/>
  <c r="F650" i="28"/>
  <c r="I650" s="1"/>
  <c r="F650" i="35"/>
  <c r="F650" i="5"/>
  <c r="I650" s="1"/>
  <c r="F650" i="9"/>
  <c r="I650" s="1"/>
  <c r="F650" i="29"/>
  <c r="I650" s="1"/>
  <c r="F650" i="14"/>
  <c r="I650" s="1"/>
  <c r="F650" i="31"/>
  <c r="I650" s="1"/>
  <c r="F650" i="38"/>
  <c r="I650" s="1"/>
  <c r="F650" i="42"/>
  <c r="I650" s="1"/>
  <c r="F650" i="13"/>
  <c r="I650" s="1"/>
  <c r="F650" i="39"/>
  <c r="I650" s="1"/>
  <c r="F650" i="12"/>
  <c r="I650" s="1"/>
  <c r="F650" i="21"/>
  <c r="I650" s="1"/>
  <c r="F650" i="18"/>
  <c r="I650" s="1"/>
  <c r="F650" i="16"/>
  <c r="I650" s="1"/>
  <c r="F650" i="6"/>
  <c r="I650" s="1"/>
  <c r="F650" i="22"/>
  <c r="I650" s="1"/>
  <c r="F650" i="41"/>
  <c r="F650" i="1"/>
  <c r="I650" s="1"/>
  <c r="F650" i="27"/>
  <c r="I650" s="1"/>
  <c r="F650" i="30"/>
  <c r="I650" s="1"/>
  <c r="F650" i="43"/>
  <c r="I650" s="1"/>
  <c r="F650" i="46"/>
  <c r="I650" s="1"/>
  <c r="F650" i="4"/>
  <c r="I650" s="1"/>
  <c r="F649" i="24"/>
  <c r="I649" s="1"/>
  <c r="F649" i="19"/>
  <c r="I649" s="1"/>
  <c r="F649" i="11"/>
  <c r="I649" s="1"/>
  <c r="F649" i="32"/>
  <c r="I649" s="1"/>
  <c r="F649" i="37"/>
  <c r="I649" s="1"/>
  <c r="F649" i="34"/>
  <c r="F649" i="3"/>
  <c r="I649" s="1"/>
  <c r="F649" i="26"/>
  <c r="I649" s="1"/>
  <c r="F649" i="36"/>
  <c r="I649" s="1"/>
  <c r="F649" i="2"/>
  <c r="I649" s="1"/>
  <c r="F649" i="7"/>
  <c r="I649" s="1"/>
  <c r="F649" i="17"/>
  <c r="I649" s="1"/>
  <c r="F649" i="20"/>
  <c r="I649" s="1"/>
  <c r="F649" i="40"/>
  <c r="F649" i="44"/>
  <c r="I649" s="1"/>
  <c r="F649" i="33"/>
  <c r="I649" s="1"/>
  <c r="F649" i="23"/>
  <c r="I649" s="1"/>
  <c r="F649" i="8"/>
  <c r="I649" s="1"/>
  <c r="F649" i="15"/>
  <c r="I649" s="1"/>
  <c r="F649" i="28"/>
  <c r="I649" s="1"/>
  <c r="F649" i="35"/>
  <c r="I649" s="1"/>
  <c r="F649" i="5"/>
  <c r="F649" i="9"/>
  <c r="F649" i="29"/>
  <c r="I649" s="1"/>
  <c r="F649" i="14"/>
  <c r="I649" s="1"/>
  <c r="F649" i="31"/>
  <c r="F649" i="38"/>
  <c r="I649" s="1"/>
  <c r="F649" i="42"/>
  <c r="I649" s="1"/>
  <c r="F649" i="13"/>
  <c r="I649" s="1"/>
  <c r="F649" i="39"/>
  <c r="I649" s="1"/>
  <c r="F649" i="12"/>
  <c r="I649" s="1"/>
  <c r="F649" i="21"/>
  <c r="I649" s="1"/>
  <c r="F649" i="18"/>
  <c r="I649" s="1"/>
  <c r="F649" i="16"/>
  <c r="I649" s="1"/>
  <c r="F649" i="6"/>
  <c r="I649" s="1"/>
  <c r="F649" i="22"/>
  <c r="I649" s="1"/>
  <c r="F649" i="41"/>
  <c r="I649" s="1"/>
  <c r="F649" i="1"/>
  <c r="I649" s="1"/>
  <c r="F649" i="27"/>
  <c r="I649" s="1"/>
  <c r="F649" i="30"/>
  <c r="I649" s="1"/>
  <c r="F649" i="43"/>
  <c r="I649" s="1"/>
  <c r="F649" i="46"/>
  <c r="I649" s="1"/>
  <c r="F649" i="4"/>
  <c r="I649" s="1"/>
  <c r="F648" i="24"/>
  <c r="I648" s="1"/>
  <c r="F648" i="19"/>
  <c r="I648" s="1"/>
  <c r="F648" i="11"/>
  <c r="I648" s="1"/>
  <c r="F648" i="32"/>
  <c r="I648" s="1"/>
  <c r="F648" i="37"/>
  <c r="I648" s="1"/>
  <c r="F648" i="34"/>
  <c r="I648" s="1"/>
  <c r="F648" i="3"/>
  <c r="I648" s="1"/>
  <c r="F648" i="26"/>
  <c r="I648" s="1"/>
  <c r="F648" i="36"/>
  <c r="I648" s="1"/>
  <c r="F648" i="2"/>
  <c r="I648" s="1"/>
  <c r="F648" i="7"/>
  <c r="I648" s="1"/>
  <c r="F648" i="17"/>
  <c r="I648" s="1"/>
  <c r="F648" i="20"/>
  <c r="I648" s="1"/>
  <c r="F648" i="40"/>
  <c r="I648" s="1"/>
  <c r="F648" i="44"/>
  <c r="I648" s="1"/>
  <c r="F648" i="33"/>
  <c r="I648" s="1"/>
  <c r="F648" i="23"/>
  <c r="I648" s="1"/>
  <c r="F648" i="8"/>
  <c r="I648" s="1"/>
  <c r="F648" i="15"/>
  <c r="I648" s="1"/>
  <c r="F648" i="28"/>
  <c r="I648" s="1"/>
  <c r="F648" i="35"/>
  <c r="I648" s="1"/>
  <c r="F648" i="5"/>
  <c r="I648" s="1"/>
  <c r="F648" i="9"/>
  <c r="I648" s="1"/>
  <c r="F648" i="29"/>
  <c r="I648" s="1"/>
  <c r="F648" i="14"/>
  <c r="I648" s="1"/>
  <c r="F648" i="31"/>
  <c r="I648" s="1"/>
  <c r="F648" i="38"/>
  <c r="I648" s="1"/>
  <c r="F648" i="42"/>
  <c r="I648" s="1"/>
  <c r="F647"/>
  <c r="I647" s="1"/>
  <c r="F648" i="13"/>
  <c r="I648" s="1"/>
  <c r="F648" i="39"/>
  <c r="I648" s="1"/>
  <c r="F648" i="12"/>
  <c r="I648" s="1"/>
  <c r="F648" i="21"/>
  <c r="I648" s="1"/>
  <c r="F648" i="18"/>
  <c r="I648" s="1"/>
  <c r="F648" i="16"/>
  <c r="F648" i="6"/>
  <c r="I648" s="1"/>
  <c r="F648" i="22"/>
  <c r="I648" s="1"/>
  <c r="F648" i="41"/>
  <c r="I648" s="1"/>
  <c r="F648" i="1"/>
  <c r="I648" s="1"/>
  <c r="F648" i="27"/>
  <c r="I648" s="1"/>
  <c r="F648" i="30"/>
  <c r="I648" s="1"/>
  <c r="F648" i="43"/>
  <c r="I648" s="1"/>
  <c r="F648" i="46"/>
  <c r="I648" s="1"/>
  <c r="F648" i="4"/>
  <c r="I648" s="1"/>
  <c r="F647" i="24"/>
  <c r="I647" s="1"/>
  <c r="F647" i="19"/>
  <c r="I647" s="1"/>
  <c r="F647" i="11"/>
  <c r="I647" s="1"/>
  <c r="F647" i="32"/>
  <c r="I647" s="1"/>
  <c r="F647" i="37"/>
  <c r="I647" s="1"/>
  <c r="F647" i="34"/>
  <c r="I647" s="1"/>
  <c r="F647" i="3"/>
  <c r="F647" i="26"/>
  <c r="I647" s="1"/>
  <c r="F647" i="36"/>
  <c r="I647" s="1"/>
  <c r="F647" i="2"/>
  <c r="I647" s="1"/>
  <c r="F647" i="7"/>
  <c r="I647" s="1"/>
  <c r="F647" i="17"/>
  <c r="I647" s="1"/>
  <c r="F647" i="20"/>
  <c r="I647" s="1"/>
  <c r="F647" i="40"/>
  <c r="I647" s="1"/>
  <c r="F647" i="44"/>
  <c r="I647" s="1"/>
  <c r="F647" i="33"/>
  <c r="I647" s="1"/>
  <c r="F647" i="23"/>
  <c r="I647" s="1"/>
  <c r="F647" i="8"/>
  <c r="I647" s="1"/>
  <c r="F647" i="15"/>
  <c r="I647" s="1"/>
  <c r="F647" i="28"/>
  <c r="I647" s="1"/>
  <c r="F647" i="35"/>
  <c r="I647" s="1"/>
  <c r="F647" i="5"/>
  <c r="I647" s="1"/>
  <c r="F647" i="9"/>
  <c r="I647" s="1"/>
  <c r="F647" i="29"/>
  <c r="I647" s="1"/>
  <c r="F647" i="14"/>
  <c r="I647" s="1"/>
  <c r="F647" i="31"/>
  <c r="I647" s="1"/>
  <c r="F647" i="38"/>
  <c r="F647" i="13"/>
  <c r="I647" s="1"/>
  <c r="F647" i="39"/>
  <c r="I647" s="1"/>
  <c r="F647" i="12"/>
  <c r="I647" s="1"/>
  <c r="F647" i="21"/>
  <c r="F647" i="18"/>
  <c r="I647" s="1"/>
  <c r="F647" i="16"/>
  <c r="I647" s="1"/>
  <c r="F647" i="6"/>
  <c r="I647" s="1"/>
  <c r="F647" i="22"/>
  <c r="F647" i="41"/>
  <c r="I647" s="1"/>
  <c r="F647" i="1"/>
  <c r="I647" s="1"/>
  <c r="F647" i="27"/>
  <c r="I647" s="1"/>
  <c r="F647" i="30"/>
  <c r="F647" i="43"/>
  <c r="I647" s="1"/>
  <c r="F647" i="46"/>
  <c r="I647" s="1"/>
  <c r="F647" i="4"/>
  <c r="I647" s="1"/>
  <c r="F645" i="24"/>
  <c r="I645" s="1"/>
  <c r="F645" i="19"/>
  <c r="I645" s="1"/>
  <c r="F645" i="11"/>
  <c r="I645" s="1"/>
  <c r="F645" i="32"/>
  <c r="I645" s="1"/>
  <c r="F645" i="37"/>
  <c r="I645" s="1"/>
  <c r="F645" i="34"/>
  <c r="I645" s="1"/>
  <c r="F645" i="3"/>
  <c r="I645" s="1"/>
  <c r="F645" i="26"/>
  <c r="I645" s="1"/>
  <c r="F645" i="36"/>
  <c r="I645" s="1"/>
  <c r="F645" i="2"/>
  <c r="I645" s="1"/>
  <c r="F645" i="7"/>
  <c r="I645" s="1"/>
  <c r="F645" i="17"/>
  <c r="I645" s="1"/>
  <c r="F645" i="20"/>
  <c r="I645" s="1"/>
  <c r="F645" i="40"/>
  <c r="I645" s="1"/>
  <c r="F645" i="44"/>
  <c r="I645" s="1"/>
  <c r="F645" i="33"/>
  <c r="I645" s="1"/>
  <c r="F645" i="23"/>
  <c r="I645" s="1"/>
  <c r="F645" i="8"/>
  <c r="I645" s="1"/>
  <c r="F645" i="15"/>
  <c r="I645" s="1"/>
  <c r="F645" i="28"/>
  <c r="I645" s="1"/>
  <c r="F645" i="35"/>
  <c r="I645" s="1"/>
  <c r="F645" i="5"/>
  <c r="I645" s="1"/>
  <c r="F645" i="9"/>
  <c r="I645" s="1"/>
  <c r="F645" i="29"/>
  <c r="I645" s="1"/>
  <c r="F645" i="14"/>
  <c r="I645" s="1"/>
  <c r="F645" i="31"/>
  <c r="I645" s="1"/>
  <c r="F645" i="38"/>
  <c r="I645" s="1"/>
  <c r="F645" i="42"/>
  <c r="I645" s="1"/>
  <c r="F645" i="13"/>
  <c r="I645" s="1"/>
  <c r="F645" i="39"/>
  <c r="I645" s="1"/>
  <c r="F645" i="12"/>
  <c r="I645" s="1"/>
  <c r="F645" i="21"/>
  <c r="I645" s="1"/>
  <c r="F645" i="18"/>
  <c r="I645" s="1"/>
  <c r="F645" i="16"/>
  <c r="I645" s="1"/>
  <c r="F645" i="6"/>
  <c r="I645" s="1"/>
  <c r="F645" i="22"/>
  <c r="I645" s="1"/>
  <c r="F645" i="41"/>
  <c r="I645" s="1"/>
  <c r="F645" i="1"/>
  <c r="I645" s="1"/>
  <c r="F645" i="27"/>
  <c r="I645" s="1"/>
  <c r="F645" i="30"/>
  <c r="I645" s="1"/>
  <c r="F645" i="43"/>
  <c r="I645" s="1"/>
  <c r="F645" i="46"/>
  <c r="I645" s="1"/>
  <c r="F645" i="4"/>
  <c r="I645" s="1"/>
  <c r="F644" i="24"/>
  <c r="I644" s="1"/>
  <c r="F644" i="19"/>
  <c r="I644" s="1"/>
  <c r="F644" i="11"/>
  <c r="I644" s="1"/>
  <c r="F644" i="32"/>
  <c r="I644" s="1"/>
  <c r="F644" i="37"/>
  <c r="I644" s="1"/>
  <c r="F644" i="34"/>
  <c r="I644" s="1"/>
  <c r="F644" i="3"/>
  <c r="I644" s="1"/>
  <c r="F644" i="26"/>
  <c r="I644" s="1"/>
  <c r="F644" i="36"/>
  <c r="I644" s="1"/>
  <c r="F644" i="2"/>
  <c r="I644" s="1"/>
  <c r="F644" i="7"/>
  <c r="I644" s="1"/>
  <c r="F644" i="17"/>
  <c r="I644" s="1"/>
  <c r="F644" i="20"/>
  <c r="I644" s="1"/>
  <c r="F644" i="40"/>
  <c r="I644" s="1"/>
  <c r="F644" i="44"/>
  <c r="I644" s="1"/>
  <c r="F644" i="33"/>
  <c r="I644" s="1"/>
  <c r="F644" i="23"/>
  <c r="I644" s="1"/>
  <c r="F644" i="8"/>
  <c r="I644" s="1"/>
  <c r="F644" i="15"/>
  <c r="I644" s="1"/>
  <c r="F644" i="28"/>
  <c r="I644" s="1"/>
  <c r="F644" i="35"/>
  <c r="I644" s="1"/>
  <c r="F644" i="5"/>
  <c r="I644" s="1"/>
  <c r="F644" i="9"/>
  <c r="F644" i="29"/>
  <c r="I644" s="1"/>
  <c r="F644" i="14"/>
  <c r="I644" s="1"/>
  <c r="F644" i="31"/>
  <c r="I644" s="1"/>
  <c r="F644" i="38"/>
  <c r="I644" s="1"/>
  <c r="F644" i="42"/>
  <c r="I644" s="1"/>
  <c r="F644" i="13"/>
  <c r="I644" s="1"/>
  <c r="F644" i="39"/>
  <c r="I644" s="1"/>
  <c r="F644" i="12"/>
  <c r="I644" s="1"/>
  <c r="F644" i="21"/>
  <c r="I644" s="1"/>
  <c r="F644" i="18"/>
  <c r="I644" s="1"/>
  <c r="F644" i="16"/>
  <c r="I644" s="1"/>
  <c r="F644" i="6"/>
  <c r="I644" s="1"/>
  <c r="F644" i="22"/>
  <c r="I644" s="1"/>
  <c r="F644" i="41"/>
  <c r="I644" s="1"/>
  <c r="F644" i="1"/>
  <c r="I644" s="1"/>
  <c r="F644" i="27"/>
  <c r="I644" s="1"/>
  <c r="F644" i="30"/>
  <c r="I644" s="1"/>
  <c r="F644" i="43"/>
  <c r="I644" s="1"/>
  <c r="F644" i="46"/>
  <c r="I644" s="1"/>
  <c r="F644" i="4"/>
  <c r="I644" s="1"/>
  <c r="F643" i="24"/>
  <c r="I643" s="1"/>
  <c r="F643" i="19"/>
  <c r="I643" s="1"/>
  <c r="F643" i="11"/>
  <c r="I643" s="1"/>
  <c r="F643" i="32"/>
  <c r="I643" s="1"/>
  <c r="F643" i="37"/>
  <c r="I643" s="1"/>
  <c r="F643" i="34"/>
  <c r="I643" s="1"/>
  <c r="F643" i="3"/>
  <c r="I643" s="1"/>
  <c r="F643" i="26"/>
  <c r="I643" s="1"/>
  <c r="F643" i="36"/>
  <c r="I643" s="1"/>
  <c r="F643" i="2"/>
  <c r="I643" s="1"/>
  <c r="F643" i="7"/>
  <c r="I643" s="1"/>
  <c r="F643" i="17"/>
  <c r="I643" s="1"/>
  <c r="F643" i="20"/>
  <c r="I643" s="1"/>
  <c r="F643" i="40"/>
  <c r="I643" s="1"/>
  <c r="F643" i="44"/>
  <c r="I643" s="1"/>
  <c r="F643" i="33"/>
  <c r="I643" s="1"/>
  <c r="F643" i="23"/>
  <c r="I643" s="1"/>
  <c r="F643" i="8"/>
  <c r="I643" s="1"/>
  <c r="F643" i="15"/>
  <c r="I643" s="1"/>
  <c r="F643" i="28"/>
  <c r="I643" s="1"/>
  <c r="F643" i="35"/>
  <c r="I643" s="1"/>
  <c r="F643" i="5"/>
  <c r="I643" s="1"/>
  <c r="F643" i="9"/>
  <c r="I643" s="1"/>
  <c r="F643" i="29"/>
  <c r="I643" s="1"/>
  <c r="F643" i="14"/>
  <c r="I643" s="1"/>
  <c r="F643" i="31"/>
  <c r="I643" s="1"/>
  <c r="F643" i="38"/>
  <c r="I643" s="1"/>
  <c r="F643" i="42"/>
  <c r="I643" s="1"/>
  <c r="F643" i="13"/>
  <c r="I643" s="1"/>
  <c r="F643" i="39"/>
  <c r="I643" s="1"/>
  <c r="F643" i="12"/>
  <c r="I643" s="1"/>
  <c r="F643" i="21"/>
  <c r="I643" s="1"/>
  <c r="F643" i="18"/>
  <c r="I643" s="1"/>
  <c r="F643" i="16"/>
  <c r="I643" s="1"/>
  <c r="F643" i="6"/>
  <c r="I643" s="1"/>
  <c r="F643" i="22"/>
  <c r="I643" s="1"/>
  <c r="F643" i="41"/>
  <c r="I643" s="1"/>
  <c r="F643" i="1"/>
  <c r="I643" s="1"/>
  <c r="F643" i="27"/>
  <c r="I643" s="1"/>
  <c r="F643" i="30"/>
  <c r="I643" s="1"/>
  <c r="F643" i="43"/>
  <c r="I643" s="1"/>
  <c r="F643" i="46"/>
  <c r="I643" s="1"/>
  <c r="F643" i="4"/>
  <c r="I643" s="1"/>
  <c r="F642" i="24"/>
  <c r="I642" s="1"/>
  <c r="F642" i="19"/>
  <c r="I642" s="1"/>
  <c r="F642" i="11"/>
  <c r="I642" s="1"/>
  <c r="F642" i="32"/>
  <c r="I642" s="1"/>
  <c r="F642" i="37"/>
  <c r="I642" s="1"/>
  <c r="F642" i="34"/>
  <c r="I642" s="1"/>
  <c r="F642" i="3"/>
  <c r="I642" s="1"/>
  <c r="F642" i="26"/>
  <c r="I642" s="1"/>
  <c r="F642" i="36"/>
  <c r="I642" s="1"/>
  <c r="F642" i="2"/>
  <c r="I642" s="1"/>
  <c r="F642" i="7"/>
  <c r="I642" s="1"/>
  <c r="F642" i="17"/>
  <c r="I642" s="1"/>
  <c r="F642" i="20"/>
  <c r="I642" s="1"/>
  <c r="F642" i="40"/>
  <c r="I642" s="1"/>
  <c r="F642" i="44"/>
  <c r="I642" s="1"/>
  <c r="F642" i="33"/>
  <c r="I642" s="1"/>
  <c r="F642" i="23"/>
  <c r="I642" s="1"/>
  <c r="F642" i="8"/>
  <c r="I642" s="1"/>
  <c r="F642" i="15"/>
  <c r="I642" s="1"/>
  <c r="F642" i="28"/>
  <c r="I642" s="1"/>
  <c r="F642" i="35"/>
  <c r="I642" s="1"/>
  <c r="F642" i="5"/>
  <c r="I642" s="1"/>
  <c r="F642" i="9"/>
  <c r="I642" s="1"/>
  <c r="F642" i="29"/>
  <c r="I642" s="1"/>
  <c r="F642" i="14"/>
  <c r="I642" s="1"/>
  <c r="F642" i="31"/>
  <c r="I642" s="1"/>
  <c r="F642" i="38"/>
  <c r="I642" s="1"/>
  <c r="F642" i="42"/>
  <c r="I642" s="1"/>
  <c r="F642" i="13"/>
  <c r="I642" s="1"/>
  <c r="F642" i="39"/>
  <c r="I642" s="1"/>
  <c r="F642" i="12"/>
  <c r="I642" s="1"/>
  <c r="F642" i="21"/>
  <c r="I642" s="1"/>
  <c r="F642" i="18"/>
  <c r="I642" s="1"/>
  <c r="F642" i="16"/>
  <c r="I642" s="1"/>
  <c r="F642" i="6"/>
  <c r="I642" s="1"/>
  <c r="F642" i="22"/>
  <c r="I642" s="1"/>
  <c r="F642" i="41"/>
  <c r="I642" s="1"/>
  <c r="F642" i="1"/>
  <c r="I642" s="1"/>
  <c r="F642" i="27"/>
  <c r="I642" s="1"/>
  <c r="F642" i="30"/>
  <c r="I642" s="1"/>
  <c r="F642" i="43"/>
  <c r="I642" s="1"/>
  <c r="F642" i="46"/>
  <c r="I642" s="1"/>
  <c r="F642" i="4"/>
  <c r="I642" s="1"/>
  <c r="F641" i="24"/>
  <c r="I641" s="1"/>
  <c r="F641" i="19"/>
  <c r="I641" s="1"/>
  <c r="F641" i="11"/>
  <c r="I641" s="1"/>
  <c r="F641" i="32"/>
  <c r="I641" s="1"/>
  <c r="F641" i="37"/>
  <c r="F641" i="34"/>
  <c r="I641" s="1"/>
  <c r="F641" i="3"/>
  <c r="I641" s="1"/>
  <c r="F641" i="26"/>
  <c r="I641" s="1"/>
  <c r="F641" i="36"/>
  <c r="I641" s="1"/>
  <c r="F641" i="2"/>
  <c r="I641" s="1"/>
  <c r="F641" i="7"/>
  <c r="I641" s="1"/>
  <c r="F641" i="17"/>
  <c r="I641" s="1"/>
  <c r="F641" i="20"/>
  <c r="F641" i="40"/>
  <c r="I641" s="1"/>
  <c r="F641" i="44"/>
  <c r="I641" s="1"/>
  <c r="F641" i="33"/>
  <c r="I641" s="1"/>
  <c r="F641" i="23"/>
  <c r="I641" s="1"/>
  <c r="F641" i="8"/>
  <c r="I641" s="1"/>
  <c r="F641" i="15"/>
  <c r="I641" s="1"/>
  <c r="F641" i="28"/>
  <c r="I641" s="1"/>
  <c r="F641" i="35"/>
  <c r="F641" i="5"/>
  <c r="I641" s="1"/>
  <c r="F641" i="9"/>
  <c r="I641" s="1"/>
  <c r="F641" i="29"/>
  <c r="I641" s="1"/>
  <c r="F641" i="14"/>
  <c r="I641" s="1"/>
  <c r="F641" i="31"/>
  <c r="I641" s="1"/>
  <c r="F641" i="38"/>
  <c r="I641" s="1"/>
  <c r="F641" i="42"/>
  <c r="I641" s="1"/>
  <c r="F641" i="13"/>
  <c r="I641" s="1"/>
  <c r="F641" i="39"/>
  <c r="I641" s="1"/>
  <c r="F641" i="12"/>
  <c r="I641" s="1"/>
  <c r="F641" i="21"/>
  <c r="I641" s="1"/>
  <c r="F641" i="18"/>
  <c r="F641" i="16"/>
  <c r="I641" s="1"/>
  <c r="F641" i="6"/>
  <c r="I641" s="1"/>
  <c r="F641" i="22"/>
  <c r="I641" s="1"/>
  <c r="F641" i="41"/>
  <c r="F641" i="1"/>
  <c r="I641" s="1"/>
  <c r="F641" i="27"/>
  <c r="I641" s="1"/>
  <c r="F641" i="30"/>
  <c r="I641" s="1"/>
  <c r="F641" i="43"/>
  <c r="F641" i="46"/>
  <c r="I641" s="1"/>
  <c r="F641" i="4"/>
  <c r="I641" s="1"/>
  <c r="F640" i="24"/>
  <c r="I640" s="1"/>
  <c r="F640" i="19"/>
  <c r="F640" i="11"/>
  <c r="I640" s="1"/>
  <c r="F640" i="32"/>
  <c r="I640" s="1"/>
  <c r="F640" i="37"/>
  <c r="I640" s="1"/>
  <c r="F640" i="34"/>
  <c r="F640" i="3"/>
  <c r="I640" s="1"/>
  <c r="F640" i="26"/>
  <c r="I640" s="1"/>
  <c r="F640" i="36"/>
  <c r="F640" i="2"/>
  <c r="I640" s="1"/>
  <c r="F640" i="7"/>
  <c r="I640" s="1"/>
  <c r="F640" i="17"/>
  <c r="I640" s="1"/>
  <c r="F640" i="20"/>
  <c r="I640" s="1"/>
  <c r="F640" i="40"/>
  <c r="F640" i="44"/>
  <c r="I640" s="1"/>
  <c r="F640" i="33"/>
  <c r="I640" s="1"/>
  <c r="F640" i="23"/>
  <c r="I640" s="1"/>
  <c r="F640" i="8"/>
  <c r="F640" i="15"/>
  <c r="I640" s="1"/>
  <c r="F640" i="28"/>
  <c r="I640" s="1"/>
  <c r="F640" i="35"/>
  <c r="I640" s="1"/>
  <c r="F640" i="5"/>
  <c r="I640" s="1"/>
  <c r="F640" i="9"/>
  <c r="F640" i="29"/>
  <c r="I640" s="1"/>
  <c r="F640" i="14"/>
  <c r="I640" s="1"/>
  <c r="F640" i="31"/>
  <c r="I640" s="1"/>
  <c r="F640" i="38"/>
  <c r="I640" s="1"/>
  <c r="F640" i="42"/>
  <c r="I640" s="1"/>
  <c r="F640" i="13"/>
  <c r="I640" s="1"/>
  <c r="F640" i="39"/>
  <c r="I640" s="1"/>
  <c r="F640" i="12"/>
  <c r="I640" s="1"/>
  <c r="F640" i="21"/>
  <c r="I640" s="1"/>
  <c r="F640" i="18"/>
  <c r="I640" s="1"/>
  <c r="F640" i="16"/>
  <c r="I640" s="1"/>
  <c r="F640" i="6"/>
  <c r="I640" s="1"/>
  <c r="F640" i="22"/>
  <c r="I640" s="1"/>
  <c r="F640" i="41"/>
  <c r="I640" s="1"/>
  <c r="F640" i="1"/>
  <c r="I640" s="1"/>
  <c r="F640" i="27"/>
  <c r="I640" s="1"/>
  <c r="F640" i="30"/>
  <c r="I640" s="1"/>
  <c r="F640" i="43"/>
  <c r="I640" s="1"/>
  <c r="F640" i="46"/>
  <c r="I640" s="1"/>
  <c r="F640" i="4"/>
  <c r="I640" s="1"/>
  <c r="F639" i="24"/>
  <c r="I639" s="1"/>
  <c r="F639" i="19"/>
  <c r="I639" s="1"/>
  <c r="F639" i="11"/>
  <c r="F639" i="32"/>
  <c r="I639" s="1"/>
  <c r="F639" i="37"/>
  <c r="I639" s="1"/>
  <c r="F639" i="34"/>
  <c r="I639" s="1"/>
  <c r="F639" i="3"/>
  <c r="I639" s="1"/>
  <c r="F639" i="26"/>
  <c r="I639" s="1"/>
  <c r="F639" i="36"/>
  <c r="I639" s="1"/>
  <c r="F639" i="2"/>
  <c r="I639" s="1"/>
  <c r="F639" i="7"/>
  <c r="F639" i="17"/>
  <c r="I639" s="1"/>
  <c r="F639" i="20"/>
  <c r="I639" s="1"/>
  <c r="F639" i="40"/>
  <c r="I639" s="1"/>
  <c r="F639" i="44"/>
  <c r="F639" i="33"/>
  <c r="I639" s="1"/>
  <c r="F639" i="23"/>
  <c r="I639" s="1"/>
  <c r="F639" i="8"/>
  <c r="I639" s="1"/>
  <c r="F639" i="15"/>
  <c r="I639" s="1"/>
  <c r="F639" i="28"/>
  <c r="I639" s="1"/>
  <c r="F639" i="35"/>
  <c r="I639" s="1"/>
  <c r="F639" i="5"/>
  <c r="I639" s="1"/>
  <c r="F639" i="9"/>
  <c r="F639" i="29"/>
  <c r="I639" s="1"/>
  <c r="F639" i="14"/>
  <c r="I639" s="1"/>
  <c r="F639" i="31"/>
  <c r="I639" s="1"/>
  <c r="F639" i="38"/>
  <c r="F639" i="42"/>
  <c r="I639" s="1"/>
  <c r="F639" i="13"/>
  <c r="I639" s="1"/>
  <c r="F639" i="39"/>
  <c r="I639" s="1"/>
  <c r="F639" i="12"/>
  <c r="F639" i="21"/>
  <c r="I639" s="1"/>
  <c r="F639" i="18"/>
  <c r="I639" s="1"/>
  <c r="F639" i="16"/>
  <c r="I639" s="1"/>
  <c r="F639" i="6"/>
  <c r="I639" s="1"/>
  <c r="F639" i="22"/>
  <c r="I639" s="1"/>
  <c r="F639" i="41"/>
  <c r="I639" s="1"/>
  <c r="F639" i="1"/>
  <c r="I639" s="1"/>
  <c r="F639" i="27"/>
  <c r="F639" i="30"/>
  <c r="I639" s="1"/>
  <c r="F639" i="43"/>
  <c r="I639" s="1"/>
  <c r="F639" i="46"/>
  <c r="I639" s="1"/>
  <c r="F639" i="4"/>
  <c r="I639" s="1"/>
  <c r="F638" i="24"/>
  <c r="I638" s="1"/>
  <c r="F638" i="19"/>
  <c r="I638" s="1"/>
  <c r="F638" i="11"/>
  <c r="I638" s="1"/>
  <c r="F638" i="32"/>
  <c r="F638" i="37"/>
  <c r="I638" s="1"/>
  <c r="F638" i="34"/>
  <c r="I638" s="1"/>
  <c r="F638" i="3"/>
  <c r="F638" i="26"/>
  <c r="F638" i="36"/>
  <c r="I638" s="1"/>
  <c r="F638" i="2"/>
  <c r="I638" s="1"/>
  <c r="F638" i="7"/>
  <c r="I638" s="1"/>
  <c r="F638" i="17"/>
  <c r="F638" i="20"/>
  <c r="I638" s="1"/>
  <c r="F638" i="40"/>
  <c r="I638" s="1"/>
  <c r="F638" i="44"/>
  <c r="I638" s="1"/>
  <c r="F638" i="33"/>
  <c r="F638" i="23"/>
  <c r="I638" s="1"/>
  <c r="F638" i="8"/>
  <c r="I638" s="1"/>
  <c r="F638" i="15"/>
  <c r="I638" s="1"/>
  <c r="F638" i="28"/>
  <c r="F638" i="35"/>
  <c r="I638" s="1"/>
  <c r="F638" i="5"/>
  <c r="I638" s="1"/>
  <c r="F638" i="9"/>
  <c r="F638" i="29"/>
  <c r="F638" i="14"/>
  <c r="I638" s="1"/>
  <c r="F638" i="31"/>
  <c r="I638" s="1"/>
  <c r="F638" i="38"/>
  <c r="I638" s="1"/>
  <c r="F638" i="42"/>
  <c r="I638" s="1"/>
  <c r="F638" i="13"/>
  <c r="I638" s="1"/>
  <c r="F638" i="39"/>
  <c r="I638" s="1"/>
  <c r="F638" i="12"/>
  <c r="I638" s="1"/>
  <c r="F638" i="21"/>
  <c r="F638" i="18"/>
  <c r="I638" s="1"/>
  <c r="F638" i="16"/>
  <c r="I638" s="1"/>
  <c r="F638" i="6"/>
  <c r="I638" s="1"/>
  <c r="F638" i="22"/>
  <c r="F638" i="41"/>
  <c r="I638" s="1"/>
  <c r="F638" i="1"/>
  <c r="I638" s="1"/>
  <c r="F638" i="27"/>
  <c r="I638" s="1"/>
  <c r="F638" i="30"/>
  <c r="F638" i="43"/>
  <c r="I638" s="1"/>
  <c r="F638" i="46"/>
  <c r="I638" s="1"/>
  <c r="F638" i="4"/>
  <c r="I638" s="1"/>
  <c r="F635" i="24"/>
  <c r="I635" s="1"/>
  <c r="F635" i="19"/>
  <c r="I635" s="1"/>
  <c r="F635" i="11"/>
  <c r="I635" s="1"/>
  <c r="F635" i="32"/>
  <c r="I635" s="1"/>
  <c r="F635" i="37"/>
  <c r="I635" s="1"/>
  <c r="F635" i="34"/>
  <c r="I635" s="1"/>
  <c r="F635" i="3"/>
  <c r="I635" s="1"/>
  <c r="F635" i="26"/>
  <c r="I635" s="1"/>
  <c r="F635" i="36"/>
  <c r="I635" s="1"/>
  <c r="F635" i="2"/>
  <c r="I635" s="1"/>
  <c r="F635" i="7"/>
  <c r="I635" s="1"/>
  <c r="F635" i="17"/>
  <c r="I635" s="1"/>
  <c r="F635" i="20"/>
  <c r="I635" s="1"/>
  <c r="F635" i="40"/>
  <c r="I635" s="1"/>
  <c r="F635" i="44"/>
  <c r="I635" s="1"/>
  <c r="F635" i="33"/>
  <c r="I635" s="1"/>
  <c r="F635" i="23"/>
  <c r="I635" s="1"/>
  <c r="F635" i="8"/>
  <c r="I635" s="1"/>
  <c r="F635" i="15"/>
  <c r="I635" s="1"/>
  <c r="F635" i="28"/>
  <c r="I635" s="1"/>
  <c r="F635" i="35"/>
  <c r="I635" s="1"/>
  <c r="F635" i="5"/>
  <c r="I635" s="1"/>
  <c r="F635" i="9"/>
  <c r="I635" s="1"/>
  <c r="F635" i="29"/>
  <c r="I635" s="1"/>
  <c r="F635" i="14"/>
  <c r="I635" s="1"/>
  <c r="F635" i="31"/>
  <c r="I635" s="1"/>
  <c r="F635" i="38"/>
  <c r="I635" s="1"/>
  <c r="F635" i="42"/>
  <c r="I635" s="1"/>
  <c r="F635" i="13"/>
  <c r="I635" s="1"/>
  <c r="F635" i="39"/>
  <c r="I635" s="1"/>
  <c r="F635" i="12"/>
  <c r="I635" s="1"/>
  <c r="F635" i="21"/>
  <c r="I635" s="1"/>
  <c r="F635" i="18"/>
  <c r="I635" s="1"/>
  <c r="F635" i="16"/>
  <c r="I635" s="1"/>
  <c r="F635" i="6"/>
  <c r="I635" s="1"/>
  <c r="F635" i="22"/>
  <c r="I635" s="1"/>
  <c r="F635" i="41"/>
  <c r="I635" s="1"/>
  <c r="F635" i="1"/>
  <c r="I635" s="1"/>
  <c r="F635" i="27"/>
  <c r="I635" s="1"/>
  <c r="F635" i="30"/>
  <c r="I635" s="1"/>
  <c r="F635" i="43"/>
  <c r="I635" s="1"/>
  <c r="F635" i="46"/>
  <c r="I635" s="1"/>
  <c r="F635" i="4"/>
  <c r="I635" s="1"/>
  <c r="F634" i="24"/>
  <c r="I634" s="1"/>
  <c r="F634" i="19"/>
  <c r="I634" s="1"/>
  <c r="F634" i="11"/>
  <c r="F634" i="32"/>
  <c r="I634" s="1"/>
  <c r="F634" i="37"/>
  <c r="I634" s="1"/>
  <c r="F634" i="34"/>
  <c r="I634" s="1"/>
  <c r="F634" i="3"/>
  <c r="I634" s="1"/>
  <c r="F634" i="26"/>
  <c r="I634" s="1"/>
  <c r="F634" i="36"/>
  <c r="I634" s="1"/>
  <c r="F634" i="2"/>
  <c r="I634" s="1"/>
  <c r="F634" i="7"/>
  <c r="I634" s="1"/>
  <c r="F634" i="17"/>
  <c r="I634" s="1"/>
  <c r="F634" i="20"/>
  <c r="I634" s="1"/>
  <c r="F634" i="40"/>
  <c r="I634" s="1"/>
  <c r="F634" i="44"/>
  <c r="I634" s="1"/>
  <c r="F634" i="33"/>
  <c r="I634" s="1"/>
  <c r="F634" i="23"/>
  <c r="I634" s="1"/>
  <c r="F634" i="8"/>
  <c r="I634" s="1"/>
  <c r="F634" i="15"/>
  <c r="I634" s="1"/>
  <c r="F634" i="28"/>
  <c r="I634" s="1"/>
  <c r="F634" i="35"/>
  <c r="I634" s="1"/>
  <c r="F634" i="5"/>
  <c r="I634" s="1"/>
  <c r="F634" i="9"/>
  <c r="F634" i="29"/>
  <c r="I634" s="1"/>
  <c r="F634" i="14"/>
  <c r="I634" s="1"/>
  <c r="F634" i="31"/>
  <c r="I634" s="1"/>
  <c r="F634" i="38"/>
  <c r="I634" s="1"/>
  <c r="F634" i="42"/>
  <c r="I634" s="1"/>
  <c r="F634" i="13"/>
  <c r="I634" s="1"/>
  <c r="F634" i="39"/>
  <c r="I634" s="1"/>
  <c r="F634" i="12"/>
  <c r="I634" s="1"/>
  <c r="F634" i="21"/>
  <c r="I634" s="1"/>
  <c r="F634" i="18"/>
  <c r="I634" s="1"/>
  <c r="F634" i="16"/>
  <c r="I634" s="1"/>
  <c r="F634" i="6"/>
  <c r="I634" s="1"/>
  <c r="F634" i="22"/>
  <c r="I634" s="1"/>
  <c r="F634" i="41"/>
  <c r="I634" s="1"/>
  <c r="F634" i="1"/>
  <c r="I634" s="1"/>
  <c r="F634" i="27"/>
  <c r="I634" s="1"/>
  <c r="F634" i="30"/>
  <c r="I634" s="1"/>
  <c r="F634" i="43"/>
  <c r="I634" s="1"/>
  <c r="F634" i="46"/>
  <c r="I634" s="1"/>
  <c r="F634" i="4"/>
  <c r="I634" s="1"/>
  <c r="F633" i="24"/>
  <c r="I633" s="1"/>
  <c r="F633" i="19"/>
  <c r="I633" s="1"/>
  <c r="F633" i="11"/>
  <c r="I633" s="1"/>
  <c r="F633" i="32"/>
  <c r="I633" s="1"/>
  <c r="F633" i="37"/>
  <c r="I633" s="1"/>
  <c r="F633" i="34"/>
  <c r="I633" s="1"/>
  <c r="F633" i="3"/>
  <c r="I633" s="1"/>
  <c r="F633" i="26"/>
  <c r="I633" s="1"/>
  <c r="F633" i="36"/>
  <c r="I633" s="1"/>
  <c r="F633" i="2"/>
  <c r="I633" s="1"/>
  <c r="F633" i="7"/>
  <c r="I633" s="1"/>
  <c r="F633" i="17"/>
  <c r="I633" s="1"/>
  <c r="F633" i="20"/>
  <c r="I633" s="1"/>
  <c r="F633" i="40"/>
  <c r="I633" s="1"/>
  <c r="F633" i="44"/>
  <c r="I633" s="1"/>
  <c r="F633" i="33"/>
  <c r="I633" s="1"/>
  <c r="F633" i="23"/>
  <c r="I633" s="1"/>
  <c r="F633" i="8"/>
  <c r="I633" s="1"/>
  <c r="F633" i="15"/>
  <c r="I633" s="1"/>
  <c r="F633" i="28"/>
  <c r="I633" s="1"/>
  <c r="F633" i="35"/>
  <c r="I633" s="1"/>
  <c r="F633" i="5"/>
  <c r="I633" s="1"/>
  <c r="F633" i="9"/>
  <c r="I633" s="1"/>
  <c r="F633" i="29"/>
  <c r="I633" s="1"/>
  <c r="F633" i="14"/>
  <c r="I633" s="1"/>
  <c r="F633" i="31"/>
  <c r="I633" s="1"/>
  <c r="F633" i="38"/>
  <c r="I633" s="1"/>
  <c r="F633" i="42"/>
  <c r="I633" s="1"/>
  <c r="F633" i="13"/>
  <c r="I633" s="1"/>
  <c r="F633" i="39"/>
  <c r="I633" s="1"/>
  <c r="F633" i="12"/>
  <c r="I633" s="1"/>
  <c r="F633" i="21"/>
  <c r="I633" s="1"/>
  <c r="F633" i="18"/>
  <c r="I633" s="1"/>
  <c r="F633" i="16"/>
  <c r="I633" s="1"/>
  <c r="F633" i="6"/>
  <c r="I633" s="1"/>
  <c r="F633" i="22"/>
  <c r="I633" s="1"/>
  <c r="F633" i="41"/>
  <c r="I633" s="1"/>
  <c r="F633" i="1"/>
  <c r="I633" s="1"/>
  <c r="F633" i="27"/>
  <c r="I633" s="1"/>
  <c r="F633" i="30"/>
  <c r="I633" s="1"/>
  <c r="F633" i="43"/>
  <c r="I633" s="1"/>
  <c r="F633" i="46"/>
  <c r="I633" s="1"/>
  <c r="F633" i="4"/>
  <c r="I633" s="1"/>
  <c r="F632" i="24"/>
  <c r="I632" s="1"/>
  <c r="F632" i="19"/>
  <c r="I632" s="1"/>
  <c r="F632" i="11"/>
  <c r="I632" s="1"/>
  <c r="F632" i="32"/>
  <c r="I632" s="1"/>
  <c r="F632" i="37"/>
  <c r="I632" s="1"/>
  <c r="F632" i="34"/>
  <c r="I632" s="1"/>
  <c r="F632" i="3"/>
  <c r="I632" s="1"/>
  <c r="F632" i="26"/>
  <c r="I632" s="1"/>
  <c r="F632" i="36"/>
  <c r="I632" s="1"/>
  <c r="F632" i="2"/>
  <c r="I632" s="1"/>
  <c r="F632" i="7"/>
  <c r="I632" s="1"/>
  <c r="F632" i="17"/>
  <c r="I632" s="1"/>
  <c r="F632" i="20"/>
  <c r="I632" s="1"/>
  <c r="F632" i="40"/>
  <c r="I632" s="1"/>
  <c r="F632" i="44"/>
  <c r="I632" s="1"/>
  <c r="F632" i="33"/>
  <c r="I632" s="1"/>
  <c r="F632" i="23"/>
  <c r="I632" s="1"/>
  <c r="F632" i="8"/>
  <c r="I632" s="1"/>
  <c r="F632" i="15"/>
  <c r="I632" s="1"/>
  <c r="F632" i="28"/>
  <c r="I632" s="1"/>
  <c r="F632" i="35"/>
  <c r="I632" s="1"/>
  <c r="F632" i="5"/>
  <c r="I632" s="1"/>
  <c r="F632" i="9"/>
  <c r="I632" s="1"/>
  <c r="F632" i="29"/>
  <c r="I632" s="1"/>
  <c r="F632" i="14"/>
  <c r="I632" s="1"/>
  <c r="F632" i="31"/>
  <c r="I632" s="1"/>
  <c r="F632" i="38"/>
  <c r="I632" s="1"/>
  <c r="F632" i="42"/>
  <c r="I632" s="1"/>
  <c r="F632" i="13"/>
  <c r="I632" s="1"/>
  <c r="F632" i="39"/>
  <c r="I632" s="1"/>
  <c r="F632" i="12"/>
  <c r="I632" s="1"/>
  <c r="F632" i="21"/>
  <c r="I632" s="1"/>
  <c r="F632" i="18"/>
  <c r="I632" s="1"/>
  <c r="F632" i="16"/>
  <c r="I632" s="1"/>
  <c r="F632" i="6"/>
  <c r="I632" s="1"/>
  <c r="F632" i="22"/>
  <c r="I632" s="1"/>
  <c r="F632" i="41"/>
  <c r="I632" s="1"/>
  <c r="F632" i="1"/>
  <c r="I632" s="1"/>
  <c r="F632" i="27"/>
  <c r="I632" s="1"/>
  <c r="F632" i="30"/>
  <c r="I632" s="1"/>
  <c r="F632" i="43"/>
  <c r="I632" s="1"/>
  <c r="F632" i="46"/>
  <c r="I632" s="1"/>
  <c r="F632" i="4"/>
  <c r="I632" s="1"/>
  <c r="F631" i="24"/>
  <c r="I631" s="1"/>
  <c r="F631" i="19"/>
  <c r="I631" s="1"/>
  <c r="F631" i="11"/>
  <c r="I631" s="1"/>
  <c r="F631" i="32"/>
  <c r="I631" s="1"/>
  <c r="F631" i="37"/>
  <c r="I631" s="1"/>
  <c r="F631" i="34"/>
  <c r="I631" s="1"/>
  <c r="F631" i="3"/>
  <c r="I631" s="1"/>
  <c r="F631" i="26"/>
  <c r="I631" s="1"/>
  <c r="F631" i="36"/>
  <c r="I631" s="1"/>
  <c r="F631" i="2"/>
  <c r="I631" s="1"/>
  <c r="F631" i="7"/>
  <c r="I631" s="1"/>
  <c r="F631" i="17"/>
  <c r="I631" s="1"/>
  <c r="F631" i="20"/>
  <c r="I631" s="1"/>
  <c r="F631" i="40"/>
  <c r="I631" s="1"/>
  <c r="F631" i="44"/>
  <c r="I631" s="1"/>
  <c r="F631" i="33"/>
  <c r="I631" s="1"/>
  <c r="F631" i="23"/>
  <c r="I631" s="1"/>
  <c r="F631" i="8"/>
  <c r="I631" s="1"/>
  <c r="F631" i="15"/>
  <c r="I631" s="1"/>
  <c r="F631" i="28"/>
  <c r="I631" s="1"/>
  <c r="F631" i="35"/>
  <c r="I631" s="1"/>
  <c r="F631" i="5"/>
  <c r="I631" s="1"/>
  <c r="F631" i="9"/>
  <c r="F631" i="29"/>
  <c r="I631" s="1"/>
  <c r="F631" i="14"/>
  <c r="I631" s="1"/>
  <c r="F631" i="31"/>
  <c r="I631" s="1"/>
  <c r="F631" i="38"/>
  <c r="I631" s="1"/>
  <c r="F631" i="42"/>
  <c r="I631" s="1"/>
  <c r="F631" i="13"/>
  <c r="I631" s="1"/>
  <c r="F631" i="39"/>
  <c r="I631" s="1"/>
  <c r="F631" i="12"/>
  <c r="I631" s="1"/>
  <c r="F631" i="21"/>
  <c r="I631" s="1"/>
  <c r="F631" i="18"/>
  <c r="I631" s="1"/>
  <c r="F631" i="16"/>
  <c r="I631" s="1"/>
  <c r="F631" i="6"/>
  <c r="I631" s="1"/>
  <c r="F631" i="22"/>
  <c r="I631" s="1"/>
  <c r="F631" i="41"/>
  <c r="I631" s="1"/>
  <c r="F631" i="1"/>
  <c r="I631" s="1"/>
  <c r="F631" i="27"/>
  <c r="I631" s="1"/>
  <c r="F631" i="30"/>
  <c r="I631" s="1"/>
  <c r="F631" i="43"/>
  <c r="I631" s="1"/>
  <c r="F631" i="46"/>
  <c r="I631" s="1"/>
  <c r="F631" i="4"/>
  <c r="I631" s="1"/>
  <c r="F630" i="24"/>
  <c r="I630" s="1"/>
  <c r="F630" i="19"/>
  <c r="F630" i="11"/>
  <c r="F630" i="32"/>
  <c r="I630" s="1"/>
  <c r="F630" i="37"/>
  <c r="I630" s="1"/>
  <c r="F630" i="34"/>
  <c r="I630" s="1"/>
  <c r="F630" i="3"/>
  <c r="I630" s="1"/>
  <c r="F630" i="26"/>
  <c r="I630" s="1"/>
  <c r="F630" i="36"/>
  <c r="I630" s="1"/>
  <c r="F630" i="2"/>
  <c r="F630" i="7"/>
  <c r="I630" s="1"/>
  <c r="F630" i="17"/>
  <c r="I630" s="1"/>
  <c r="F630" i="20"/>
  <c r="I630" s="1"/>
  <c r="F630" i="40"/>
  <c r="F630" i="44"/>
  <c r="I630" s="1"/>
  <c r="F630" i="33"/>
  <c r="I630" s="1"/>
  <c r="F630" i="23"/>
  <c r="I630" s="1"/>
  <c r="F630" i="8"/>
  <c r="I630" s="1"/>
  <c r="F630" i="15"/>
  <c r="I630" s="1"/>
  <c r="F630" i="28"/>
  <c r="I630" s="1"/>
  <c r="F630" i="35"/>
  <c r="I630" s="1"/>
  <c r="F630" i="5"/>
  <c r="F630" i="9"/>
  <c r="F630" i="29"/>
  <c r="I630" s="1"/>
  <c r="F630" i="14"/>
  <c r="I630" s="1"/>
  <c r="F630" i="31"/>
  <c r="I630" s="1"/>
  <c r="F630" i="38"/>
  <c r="I630" s="1"/>
  <c r="F630" i="42"/>
  <c r="I630" s="1"/>
  <c r="F630" i="13"/>
  <c r="I630" s="1"/>
  <c r="F630" i="39"/>
  <c r="I630" s="1"/>
  <c r="F630" i="12"/>
  <c r="I630" s="1"/>
  <c r="F630" i="21"/>
  <c r="I630" s="1"/>
  <c r="F630" i="18"/>
  <c r="I630" s="1"/>
  <c r="F630" i="16"/>
  <c r="F630" i="6"/>
  <c r="I630" s="1"/>
  <c r="F630" i="22"/>
  <c r="I630" s="1"/>
  <c r="F630" i="41"/>
  <c r="I630" s="1"/>
  <c r="F630" i="1"/>
  <c r="F630" i="27"/>
  <c r="I630" s="1"/>
  <c r="F630" i="30"/>
  <c r="I630" s="1"/>
  <c r="F630" i="43"/>
  <c r="I630" s="1"/>
  <c r="F630" i="46"/>
  <c r="F630" i="4"/>
  <c r="I630" s="1"/>
  <c r="F629" i="24"/>
  <c r="I629" s="1"/>
  <c r="F629" i="19"/>
  <c r="I629" s="1"/>
  <c r="F629" i="11"/>
  <c r="I629" s="1"/>
  <c r="F629" i="32"/>
  <c r="I629" s="1"/>
  <c r="F629" i="37"/>
  <c r="I629" s="1"/>
  <c r="F629" i="34"/>
  <c r="I629" s="1"/>
  <c r="F629" i="3"/>
  <c r="I629" s="1"/>
  <c r="F629" i="26"/>
  <c r="I629" s="1"/>
  <c r="F629" i="36"/>
  <c r="I629" s="1"/>
  <c r="F629" i="2"/>
  <c r="I629" s="1"/>
  <c r="F629" i="7"/>
  <c r="I629" s="1"/>
  <c r="F629" i="17"/>
  <c r="I629" s="1"/>
  <c r="F629" i="20"/>
  <c r="I629" s="1"/>
  <c r="F629" i="40"/>
  <c r="I629" s="1"/>
  <c r="F629" i="44"/>
  <c r="I629" s="1"/>
  <c r="F629" i="33"/>
  <c r="I629" s="1"/>
  <c r="F629" i="23"/>
  <c r="I629" s="1"/>
  <c r="F629" i="8"/>
  <c r="I629" s="1"/>
  <c r="F629" i="15"/>
  <c r="F629" i="28"/>
  <c r="I629" s="1"/>
  <c r="F629" i="35"/>
  <c r="I629" s="1"/>
  <c r="F629" i="5"/>
  <c r="I629" s="1"/>
  <c r="F629" i="9"/>
  <c r="F629" i="29"/>
  <c r="I629" s="1"/>
  <c r="F629" i="14"/>
  <c r="I629" s="1"/>
  <c r="F629" i="31"/>
  <c r="I629" s="1"/>
  <c r="F629" i="38"/>
  <c r="F629" i="42"/>
  <c r="I629" s="1"/>
  <c r="F629" i="13"/>
  <c r="I629" s="1"/>
  <c r="F629" i="39"/>
  <c r="I629" s="1"/>
  <c r="F629" i="12"/>
  <c r="I629" s="1"/>
  <c r="F629" i="21"/>
  <c r="I629" s="1"/>
  <c r="F629" i="18"/>
  <c r="I629" s="1"/>
  <c r="F629" i="16"/>
  <c r="I629" s="1"/>
  <c r="F629" i="6"/>
  <c r="F629" i="22"/>
  <c r="I629" s="1"/>
  <c r="F629" i="41"/>
  <c r="I629" s="1"/>
  <c r="F629" i="1"/>
  <c r="I629" s="1"/>
  <c r="F629" i="27"/>
  <c r="F629" i="30"/>
  <c r="I629" s="1"/>
  <c r="F629" i="43"/>
  <c r="I629" s="1"/>
  <c r="F629" i="46"/>
  <c r="I629" s="1"/>
  <c r="F629" i="4"/>
  <c r="F628" i="24"/>
  <c r="I628" s="1"/>
  <c r="F628" i="19"/>
  <c r="I628" s="1"/>
  <c r="F628" i="11"/>
  <c r="I628" s="1"/>
  <c r="F628" i="32"/>
  <c r="F628" i="37"/>
  <c r="I628" s="1"/>
  <c r="F628" i="34"/>
  <c r="I628" s="1"/>
  <c r="F628" i="3"/>
  <c r="I628" s="1"/>
  <c r="F628" i="26"/>
  <c r="F628" i="36"/>
  <c r="I628" s="1"/>
  <c r="F628" i="2"/>
  <c r="I628" s="1"/>
  <c r="F628" i="7"/>
  <c r="I628" s="1"/>
  <c r="F628" i="17"/>
  <c r="I628" s="1"/>
  <c r="F628" i="20"/>
  <c r="I628" s="1"/>
  <c r="F628" i="40"/>
  <c r="I628" s="1"/>
  <c r="F628" i="44"/>
  <c r="I628" s="1"/>
  <c r="F628" i="33"/>
  <c r="I628" s="1"/>
  <c r="F628" i="23"/>
  <c r="I628" s="1"/>
  <c r="F628" i="8"/>
  <c r="I628" s="1"/>
  <c r="F628" i="15"/>
  <c r="I628" s="1"/>
  <c r="F628" i="28"/>
  <c r="I628" s="1"/>
  <c r="F628" i="35"/>
  <c r="I628" s="1"/>
  <c r="F628" i="5"/>
  <c r="I628" s="1"/>
  <c r="F628" i="9"/>
  <c r="I628" s="1"/>
  <c r="F628" i="29"/>
  <c r="F628" i="14"/>
  <c r="I628" s="1"/>
  <c r="F628" i="31"/>
  <c r="I628" s="1"/>
  <c r="F628" i="38"/>
  <c r="I628" s="1"/>
  <c r="F628" i="42"/>
  <c r="I628" s="1"/>
  <c r="F628" i="13"/>
  <c r="I628" s="1"/>
  <c r="F628" i="39"/>
  <c r="I628" s="1"/>
  <c r="F628" i="12"/>
  <c r="I628" s="1"/>
  <c r="F628" i="21"/>
  <c r="I628" s="1"/>
  <c r="F628" i="18"/>
  <c r="I628" s="1"/>
  <c r="F628" i="16"/>
  <c r="I628" s="1"/>
  <c r="F628" i="6"/>
  <c r="I628" s="1"/>
  <c r="F628" i="22"/>
  <c r="F628" i="41"/>
  <c r="I628" s="1"/>
  <c r="F628" i="1"/>
  <c r="I628" s="1"/>
  <c r="F628" i="27"/>
  <c r="I628" s="1"/>
  <c r="F628" i="30"/>
  <c r="F628" i="43"/>
  <c r="I628" s="1"/>
  <c r="F628" i="46"/>
  <c r="I628" s="1"/>
  <c r="F628" i="4"/>
  <c r="I628" s="1"/>
  <c r="F627" i="24"/>
  <c r="F627" i="19"/>
  <c r="I627" s="1"/>
  <c r="F627" i="11"/>
  <c r="I627" s="1"/>
  <c r="F627" i="32"/>
  <c r="I627" s="1"/>
  <c r="F627" i="37"/>
  <c r="F627" i="34"/>
  <c r="I627" s="1"/>
  <c r="F627" i="3"/>
  <c r="I627" s="1"/>
  <c r="F627" i="26"/>
  <c r="I627" s="1"/>
  <c r="F627" i="36"/>
  <c r="F627" i="2"/>
  <c r="I627" s="1"/>
  <c r="F627" i="7"/>
  <c r="I627" s="1"/>
  <c r="F627" i="17"/>
  <c r="I627" s="1"/>
  <c r="F627" i="20"/>
  <c r="F627" i="40"/>
  <c r="I627" s="1"/>
  <c r="F627" i="44"/>
  <c r="I627" s="1"/>
  <c r="F627" i="33"/>
  <c r="I627" s="1"/>
  <c r="F627" i="23"/>
  <c r="F627" i="8"/>
  <c r="I627" s="1"/>
  <c r="F627" i="15"/>
  <c r="I627" s="1"/>
  <c r="F627" i="28"/>
  <c r="I627" s="1"/>
  <c r="F627" i="35"/>
  <c r="F627" i="5"/>
  <c r="I627" s="1"/>
  <c r="F627" i="9"/>
  <c r="F627" i="29"/>
  <c r="I627" s="1"/>
  <c r="F627" i="14"/>
  <c r="I627" s="1"/>
  <c r="F627" i="31"/>
  <c r="I627" s="1"/>
  <c r="F627" i="38"/>
  <c r="I627" s="1"/>
  <c r="F627" i="42"/>
  <c r="I627" s="1"/>
  <c r="F627" i="13"/>
  <c r="I627" s="1"/>
  <c r="F627" i="39"/>
  <c r="I627" s="1"/>
  <c r="F627" i="12"/>
  <c r="I627" s="1"/>
  <c r="F627" i="21"/>
  <c r="I627" s="1"/>
  <c r="F627" i="18"/>
  <c r="F627" i="16"/>
  <c r="I627" s="1"/>
  <c r="F627" i="6"/>
  <c r="I627" s="1"/>
  <c r="F627" i="22"/>
  <c r="I627" s="1"/>
  <c r="F627" i="41"/>
  <c r="I627" s="1"/>
  <c r="F627" i="1"/>
  <c r="I627" s="1"/>
  <c r="F627" i="27"/>
  <c r="I627" s="1"/>
  <c r="F627" i="30"/>
  <c r="I627" s="1"/>
  <c r="F627" i="43"/>
  <c r="I627" s="1"/>
  <c r="F627" i="46"/>
  <c r="I627" s="1"/>
  <c r="F627" i="4"/>
  <c r="I627" s="1"/>
  <c r="F625" i="24"/>
  <c r="I625" s="1"/>
  <c r="F625" i="19"/>
  <c r="I625" s="1"/>
  <c r="F625" i="11"/>
  <c r="F625" i="32"/>
  <c r="I625" s="1"/>
  <c r="F625" i="37"/>
  <c r="I625" s="1"/>
  <c r="F625" i="34"/>
  <c r="I625" s="1"/>
  <c r="F625" i="3"/>
  <c r="I625" s="1"/>
  <c r="F625" i="26"/>
  <c r="I625" s="1"/>
  <c r="F625" i="36"/>
  <c r="I625" s="1"/>
  <c r="F625" i="2"/>
  <c r="I625" s="1"/>
  <c r="F625" i="7"/>
  <c r="I625" s="1"/>
  <c r="F625" i="17"/>
  <c r="I625" s="1"/>
  <c r="F625" i="20"/>
  <c r="I625" s="1"/>
  <c r="F625" i="40"/>
  <c r="I625" s="1"/>
  <c r="F625" i="44"/>
  <c r="I625" s="1"/>
  <c r="F625" i="33"/>
  <c r="I625" s="1"/>
  <c r="F625" i="23"/>
  <c r="I625" s="1"/>
  <c r="F625" i="8"/>
  <c r="I625" s="1"/>
  <c r="F625" i="15"/>
  <c r="I625" s="1"/>
  <c r="F625" i="28"/>
  <c r="I625" s="1"/>
  <c r="F625" i="35"/>
  <c r="I625" s="1"/>
  <c r="F625" i="5"/>
  <c r="I625" s="1"/>
  <c r="F625" i="9"/>
  <c r="F625" i="29"/>
  <c r="I625" s="1"/>
  <c r="F625" i="14"/>
  <c r="I625" s="1"/>
  <c r="F625" i="31"/>
  <c r="I625" s="1"/>
  <c r="F625" i="38"/>
  <c r="I625" s="1"/>
  <c r="F625" i="42"/>
  <c r="I625" s="1"/>
  <c r="F625" i="13"/>
  <c r="I625" s="1"/>
  <c r="F625" i="39"/>
  <c r="I625" s="1"/>
  <c r="F625" i="12"/>
  <c r="I625" s="1"/>
  <c r="F625" i="21"/>
  <c r="I625" s="1"/>
  <c r="F625" i="18"/>
  <c r="I625" s="1"/>
  <c r="F625" i="16"/>
  <c r="I625" s="1"/>
  <c r="F625" i="6"/>
  <c r="I625" s="1"/>
  <c r="F625" i="22"/>
  <c r="I625" s="1"/>
  <c r="F625" i="41"/>
  <c r="I625" s="1"/>
  <c r="F625" i="1"/>
  <c r="I625" s="1"/>
  <c r="F625" i="27"/>
  <c r="I625" s="1"/>
  <c r="F625" i="30"/>
  <c r="I625" s="1"/>
  <c r="F625" i="43"/>
  <c r="I625" s="1"/>
  <c r="F625" i="46"/>
  <c r="I625" s="1"/>
  <c r="F625" i="4"/>
  <c r="I625" s="1"/>
  <c r="F624" i="24"/>
  <c r="I624" s="1"/>
  <c r="F624" i="19"/>
  <c r="I624" s="1"/>
  <c r="F624" i="11"/>
  <c r="I624" s="1"/>
  <c r="F624" i="32"/>
  <c r="I624" s="1"/>
  <c r="F624" i="37"/>
  <c r="I624" s="1"/>
  <c r="F624" i="34"/>
  <c r="I624" s="1"/>
  <c r="F624" i="3"/>
  <c r="I624" s="1"/>
  <c r="F624" i="26"/>
  <c r="I624" s="1"/>
  <c r="F624" i="36"/>
  <c r="I624" s="1"/>
  <c r="F624" i="2"/>
  <c r="I624" s="1"/>
  <c r="F624" i="7"/>
  <c r="I624" s="1"/>
  <c r="F624" i="17"/>
  <c r="I624" s="1"/>
  <c r="F624" i="20"/>
  <c r="I624" s="1"/>
  <c r="F624" i="40"/>
  <c r="I624" s="1"/>
  <c r="F624" i="44"/>
  <c r="I624" s="1"/>
  <c r="F624" i="33"/>
  <c r="I624" s="1"/>
  <c r="F624" i="23"/>
  <c r="I624" s="1"/>
  <c r="F624" i="8"/>
  <c r="I624" s="1"/>
  <c r="F624" i="15"/>
  <c r="I624" s="1"/>
  <c r="F624" i="28"/>
  <c r="I624" s="1"/>
  <c r="F624" i="35"/>
  <c r="I624" s="1"/>
  <c r="F624" i="5"/>
  <c r="I624" s="1"/>
  <c r="F624" i="9"/>
  <c r="F624" i="29"/>
  <c r="I624" s="1"/>
  <c r="F624" i="14"/>
  <c r="I624" s="1"/>
  <c r="F624" i="31"/>
  <c r="I624" s="1"/>
  <c r="F624" i="38"/>
  <c r="I624" s="1"/>
  <c r="F624" i="42"/>
  <c r="I624" s="1"/>
  <c r="F624" i="13"/>
  <c r="I624" s="1"/>
  <c r="F624" i="39"/>
  <c r="I624" s="1"/>
  <c r="F624" i="12"/>
  <c r="I624" s="1"/>
  <c r="F624" i="21"/>
  <c r="I624" s="1"/>
  <c r="F624" i="18"/>
  <c r="I624" s="1"/>
  <c r="F624" i="16"/>
  <c r="I624" s="1"/>
  <c r="F624" i="6"/>
  <c r="I624" s="1"/>
  <c r="F624" i="22"/>
  <c r="I624" s="1"/>
  <c r="F624" i="41"/>
  <c r="I624" s="1"/>
  <c r="F624" i="1"/>
  <c r="I624" s="1"/>
  <c r="F624" i="27"/>
  <c r="I624" s="1"/>
  <c r="F624" i="30"/>
  <c r="I624" s="1"/>
  <c r="F624" i="43"/>
  <c r="I624" s="1"/>
  <c r="F624" i="46"/>
  <c r="I624" s="1"/>
  <c r="F624" i="4"/>
  <c r="I624" s="1"/>
  <c r="F623" i="24"/>
  <c r="I623" s="1"/>
  <c r="F623" i="19"/>
  <c r="I623" s="1"/>
  <c r="F623" i="11"/>
  <c r="I623" s="1"/>
  <c r="F623" i="32"/>
  <c r="I623" s="1"/>
  <c r="F623" i="37"/>
  <c r="I623" s="1"/>
  <c r="F623" i="34"/>
  <c r="I623" s="1"/>
  <c r="F623" i="3"/>
  <c r="I623" s="1"/>
  <c r="F623" i="26"/>
  <c r="I623" s="1"/>
  <c r="F623" i="36"/>
  <c r="I623" s="1"/>
  <c r="F623" i="2"/>
  <c r="I623" s="1"/>
  <c r="F623" i="7"/>
  <c r="I623" s="1"/>
  <c r="F623" i="17"/>
  <c r="I623" s="1"/>
  <c r="F623" i="20"/>
  <c r="I623" s="1"/>
  <c r="F623" i="40"/>
  <c r="I623" s="1"/>
  <c r="F623" i="44"/>
  <c r="I623" s="1"/>
  <c r="F623" i="33"/>
  <c r="I623" s="1"/>
  <c r="F623" i="23"/>
  <c r="I623" s="1"/>
  <c r="F623" i="8"/>
  <c r="I623" s="1"/>
  <c r="F623" i="15"/>
  <c r="I623" s="1"/>
  <c r="F623" i="28"/>
  <c r="I623" s="1"/>
  <c r="F623" i="35"/>
  <c r="I623" s="1"/>
  <c r="F623" i="5"/>
  <c r="I623" s="1"/>
  <c r="F623" i="9"/>
  <c r="I623" s="1"/>
  <c r="F623" i="29"/>
  <c r="I623" s="1"/>
  <c r="F623" i="14"/>
  <c r="I623" s="1"/>
  <c r="F623" i="31"/>
  <c r="I623" s="1"/>
  <c r="F623" i="38"/>
  <c r="I623" s="1"/>
  <c r="F623" i="42"/>
  <c r="I623" s="1"/>
  <c r="F623" i="13"/>
  <c r="I623" s="1"/>
  <c r="F623" i="39"/>
  <c r="I623" s="1"/>
  <c r="F623" i="12"/>
  <c r="I623" s="1"/>
  <c r="F623" i="21"/>
  <c r="I623" s="1"/>
  <c r="F623" i="18"/>
  <c r="I623" s="1"/>
  <c r="F623" i="16"/>
  <c r="I623" s="1"/>
  <c r="F623" i="6"/>
  <c r="I623" s="1"/>
  <c r="F623" i="22"/>
  <c r="I623" s="1"/>
  <c r="F623" i="41"/>
  <c r="I623" s="1"/>
  <c r="F623" i="1"/>
  <c r="I623" s="1"/>
  <c r="F623" i="27"/>
  <c r="I623" s="1"/>
  <c r="F623" i="30"/>
  <c r="I623" s="1"/>
  <c r="F623" i="43"/>
  <c r="I623" s="1"/>
  <c r="F623" i="46"/>
  <c r="I623" s="1"/>
  <c r="F623" i="4"/>
  <c r="I623" s="1"/>
  <c r="F622" i="24"/>
  <c r="I622" s="1"/>
  <c r="F622" i="19"/>
  <c r="I622" s="1"/>
  <c r="F622" i="11"/>
  <c r="I622" s="1"/>
  <c r="F622" i="32"/>
  <c r="I622" s="1"/>
  <c r="F622" i="37"/>
  <c r="I622" s="1"/>
  <c r="F622" i="34"/>
  <c r="I622" s="1"/>
  <c r="F622" i="3"/>
  <c r="I622" s="1"/>
  <c r="F622" i="26"/>
  <c r="I622" s="1"/>
  <c r="F622" i="36"/>
  <c r="I622" s="1"/>
  <c r="F622" i="2"/>
  <c r="I622" s="1"/>
  <c r="F622" i="7"/>
  <c r="I622" s="1"/>
  <c r="F622" i="17"/>
  <c r="I622" s="1"/>
  <c r="F622" i="20"/>
  <c r="I622" s="1"/>
  <c r="F622" i="40"/>
  <c r="I622" s="1"/>
  <c r="F622" i="44"/>
  <c r="I622" s="1"/>
  <c r="F622" i="33"/>
  <c r="I622" s="1"/>
  <c r="F622" i="23"/>
  <c r="I622" s="1"/>
  <c r="F622" i="8"/>
  <c r="I622" s="1"/>
  <c r="F622" i="15"/>
  <c r="I622" s="1"/>
  <c r="F622" i="28"/>
  <c r="I622" s="1"/>
  <c r="F622" i="35"/>
  <c r="I622" s="1"/>
  <c r="F622" i="5"/>
  <c r="I622" s="1"/>
  <c r="F622" i="9"/>
  <c r="I622" s="1"/>
  <c r="F622" i="29"/>
  <c r="I622" s="1"/>
  <c r="F622" i="14"/>
  <c r="I622" s="1"/>
  <c r="F622" i="31"/>
  <c r="I622" s="1"/>
  <c r="F622" i="38"/>
  <c r="I622" s="1"/>
  <c r="F622" i="42"/>
  <c r="I622" s="1"/>
  <c r="F622" i="13"/>
  <c r="I622" s="1"/>
  <c r="F622" i="39"/>
  <c r="I622" s="1"/>
  <c r="F622" i="12"/>
  <c r="I622" s="1"/>
  <c r="F622" i="21"/>
  <c r="I622" s="1"/>
  <c r="F622" i="18"/>
  <c r="I622" s="1"/>
  <c r="F622" i="16"/>
  <c r="I622" s="1"/>
  <c r="F622" i="6"/>
  <c r="I622" s="1"/>
  <c r="F622" i="22"/>
  <c r="I622" s="1"/>
  <c r="F622" i="41"/>
  <c r="I622" s="1"/>
  <c r="F622" i="1"/>
  <c r="I622" s="1"/>
  <c r="F622" i="27"/>
  <c r="I622" s="1"/>
  <c r="F622" i="30"/>
  <c r="I622" s="1"/>
  <c r="F622" i="43"/>
  <c r="I622" s="1"/>
  <c r="F622" i="46"/>
  <c r="I622" s="1"/>
  <c r="F622" i="4"/>
  <c r="I622" s="1"/>
  <c r="F621" i="24"/>
  <c r="I621" s="1"/>
  <c r="F621" i="19"/>
  <c r="F621" i="11"/>
  <c r="F621" i="32"/>
  <c r="I621" s="1"/>
  <c r="F621" i="37"/>
  <c r="I621" s="1"/>
  <c r="F621" i="34"/>
  <c r="F621" i="3"/>
  <c r="I621" s="1"/>
  <c r="F621" i="26"/>
  <c r="I621" s="1"/>
  <c r="F621" i="36"/>
  <c r="I621" s="1"/>
  <c r="F621" i="2"/>
  <c r="I621" s="1"/>
  <c r="F621" i="7"/>
  <c r="I621" s="1"/>
  <c r="F621" i="17"/>
  <c r="I621" s="1"/>
  <c r="F621" i="20"/>
  <c r="I621" s="1"/>
  <c r="F621" i="40"/>
  <c r="F621" i="44"/>
  <c r="I621" s="1"/>
  <c r="F621" i="33"/>
  <c r="I621" s="1"/>
  <c r="F621" i="23"/>
  <c r="I621" s="1"/>
  <c r="F621" i="8"/>
  <c r="F621" i="15"/>
  <c r="I621" s="1"/>
  <c r="F621" i="28"/>
  <c r="I621" s="1"/>
  <c r="F621" i="35"/>
  <c r="I621" s="1"/>
  <c r="F621" i="5"/>
  <c r="I621" s="1"/>
  <c r="F621" i="9"/>
  <c r="F621" i="29"/>
  <c r="I621" s="1"/>
  <c r="F621" i="14"/>
  <c r="I621" s="1"/>
  <c r="F621" i="31"/>
  <c r="I621" s="1"/>
  <c r="F621" i="38"/>
  <c r="I621" s="1"/>
  <c r="F621" i="42"/>
  <c r="I621" s="1"/>
  <c r="F621" i="13"/>
  <c r="I621" s="1"/>
  <c r="F621" i="39"/>
  <c r="I621" s="1"/>
  <c r="F621" i="12"/>
  <c r="I621" s="1"/>
  <c r="F621" i="21"/>
  <c r="I621" s="1"/>
  <c r="F621" i="18"/>
  <c r="I621" s="1"/>
  <c r="F621" i="16"/>
  <c r="F621" i="6"/>
  <c r="I621" s="1"/>
  <c r="F621" i="22"/>
  <c r="I621" s="1"/>
  <c r="F621" i="41"/>
  <c r="I621" s="1"/>
  <c r="F621" i="1"/>
  <c r="I621" s="1"/>
  <c r="F621" i="27"/>
  <c r="I621" s="1"/>
  <c r="F621" i="30"/>
  <c r="I621" s="1"/>
  <c r="F621" i="43"/>
  <c r="I621" s="1"/>
  <c r="F621" i="46"/>
  <c r="I621" s="1"/>
  <c r="F621" i="4"/>
  <c r="I621" s="1"/>
  <c r="F620" i="24"/>
  <c r="I620" s="1"/>
  <c r="F620" i="19"/>
  <c r="I620" s="1"/>
  <c r="F620" i="11"/>
  <c r="I620" s="1"/>
  <c r="F620" i="32"/>
  <c r="I620" s="1"/>
  <c r="F620" i="37"/>
  <c r="I620" s="1"/>
  <c r="F620" i="34"/>
  <c r="I620" s="1"/>
  <c r="F620" i="3"/>
  <c r="F620" i="26"/>
  <c r="I620" s="1"/>
  <c r="F620" i="36"/>
  <c r="I620" s="1"/>
  <c r="F620" i="2"/>
  <c r="I620" s="1"/>
  <c r="F620" i="7"/>
  <c r="I620" s="1"/>
  <c r="F620" i="17"/>
  <c r="I620" s="1"/>
  <c r="F620" i="20"/>
  <c r="I620" s="1"/>
  <c r="F620" i="40"/>
  <c r="I620" s="1"/>
  <c r="F620" i="44"/>
  <c r="F620" i="33"/>
  <c r="I620" s="1"/>
  <c r="F620" i="23"/>
  <c r="I620" s="1"/>
  <c r="F620" i="8"/>
  <c r="I620" s="1"/>
  <c r="F620" i="15"/>
  <c r="I620" s="1"/>
  <c r="F620" i="28"/>
  <c r="I620" s="1"/>
  <c r="F620" i="35"/>
  <c r="I620" s="1"/>
  <c r="F620" i="5"/>
  <c r="I620" s="1"/>
  <c r="F620" i="9"/>
  <c r="F620" i="29"/>
  <c r="I620" s="1"/>
  <c r="F620" i="14"/>
  <c r="I620" s="1"/>
  <c r="F620" i="31"/>
  <c r="I620" s="1"/>
  <c r="F620" i="38"/>
  <c r="F620" i="42"/>
  <c r="I620" s="1"/>
  <c r="F620" i="13"/>
  <c r="I620" s="1"/>
  <c r="F620" i="39"/>
  <c r="I620" s="1"/>
  <c r="F620" i="12"/>
  <c r="I620" s="1"/>
  <c r="F620" i="21"/>
  <c r="I620" s="1"/>
  <c r="F620" i="18"/>
  <c r="I620" s="1"/>
  <c r="F620" i="16"/>
  <c r="I620" s="1"/>
  <c r="F620" i="6"/>
  <c r="I620" s="1"/>
  <c r="F620" i="22"/>
  <c r="I620" s="1"/>
  <c r="F620" i="41"/>
  <c r="I620" s="1"/>
  <c r="F620" i="1"/>
  <c r="I620" s="1"/>
  <c r="F620" i="27"/>
  <c r="I620" s="1"/>
  <c r="F620" i="30"/>
  <c r="I620" s="1"/>
  <c r="F620" i="43"/>
  <c r="I620" s="1"/>
  <c r="F620" i="46"/>
  <c r="I620" s="1"/>
  <c r="F620" i="4"/>
  <c r="I620" s="1"/>
  <c r="F619" i="24"/>
  <c r="I619" s="1"/>
  <c r="F619" i="19"/>
  <c r="I619" s="1"/>
  <c r="F619" i="11"/>
  <c r="I619" s="1"/>
  <c r="F619" i="32"/>
  <c r="F619" i="37"/>
  <c r="I619" s="1"/>
  <c r="F619" i="34"/>
  <c r="I619" s="1"/>
  <c r="F619" i="3"/>
  <c r="I619" s="1"/>
  <c r="F619" i="26"/>
  <c r="F619" i="36"/>
  <c r="I619" s="1"/>
  <c r="F619" i="2"/>
  <c r="I619" s="1"/>
  <c r="F619" i="7"/>
  <c r="I619" s="1"/>
  <c r="F619" i="17"/>
  <c r="I619" s="1"/>
  <c r="F619" i="20"/>
  <c r="I619" s="1"/>
  <c r="F619" i="40"/>
  <c r="I619" s="1"/>
  <c r="F619" i="44"/>
  <c r="I619" s="1"/>
  <c r="F619" i="33"/>
  <c r="F619" i="23"/>
  <c r="I619" s="1"/>
  <c r="F619" i="8"/>
  <c r="I619" s="1"/>
  <c r="F619" i="15"/>
  <c r="I619" s="1"/>
  <c r="F619" i="28"/>
  <c r="F619" i="35"/>
  <c r="I619" s="1"/>
  <c r="F619" i="5"/>
  <c r="I619" s="1"/>
  <c r="F619" i="9"/>
  <c r="I619" s="1"/>
  <c r="F619" i="29"/>
  <c r="F619" i="14"/>
  <c r="I619" s="1"/>
  <c r="F619" i="31"/>
  <c r="I619" s="1"/>
  <c r="F619" i="38"/>
  <c r="I619" s="1"/>
  <c r="F619" i="42"/>
  <c r="F619" i="13"/>
  <c r="I619" s="1"/>
  <c r="F619" i="39"/>
  <c r="I619" s="1"/>
  <c r="F619" i="12"/>
  <c r="I619" s="1"/>
  <c r="F619" i="21"/>
  <c r="I619" s="1"/>
  <c r="F619" i="18"/>
  <c r="I619" s="1"/>
  <c r="F619" i="16"/>
  <c r="I619" s="1"/>
  <c r="F619" i="6"/>
  <c r="I619" s="1"/>
  <c r="F619" i="22"/>
  <c r="F619" i="41"/>
  <c r="I619" s="1"/>
  <c r="F619" i="1"/>
  <c r="I619" s="1"/>
  <c r="F619" i="27"/>
  <c r="I619" s="1"/>
  <c r="F619" i="30"/>
  <c r="I619" s="1"/>
  <c r="F619" i="43"/>
  <c r="I619" s="1"/>
  <c r="F619" i="46"/>
  <c r="I619" s="1"/>
  <c r="F619" i="4"/>
  <c r="I619" s="1"/>
  <c r="F618" i="24"/>
  <c r="F618" i="19"/>
  <c r="I618" s="1"/>
  <c r="F618" i="11"/>
  <c r="I618" s="1"/>
  <c r="F618" i="32"/>
  <c r="I618" s="1"/>
  <c r="F618" i="37"/>
  <c r="F618" i="34"/>
  <c r="I618" s="1"/>
  <c r="F618" i="3"/>
  <c r="I618" s="1"/>
  <c r="F618" i="26"/>
  <c r="I618" s="1"/>
  <c r="F618" i="36"/>
  <c r="I618" s="1"/>
  <c r="F618" i="2"/>
  <c r="I618" s="1"/>
  <c r="F618" i="7"/>
  <c r="F618" i="17"/>
  <c r="I618" s="1"/>
  <c r="F618" i="20"/>
  <c r="F618" i="40"/>
  <c r="I618" s="1"/>
  <c r="F618" i="44"/>
  <c r="I618" s="1"/>
  <c r="F618" i="33"/>
  <c r="I618" s="1"/>
  <c r="F618" i="23"/>
  <c r="F618" i="8"/>
  <c r="I618" s="1"/>
  <c r="F618" i="15"/>
  <c r="I618" s="1"/>
  <c r="F618" i="28"/>
  <c r="I618" s="1"/>
  <c r="F618" i="35"/>
  <c r="I618" s="1"/>
  <c r="F618" i="5"/>
  <c r="I618" s="1"/>
  <c r="F618" i="9"/>
  <c r="I618" s="1"/>
  <c r="F618" i="29"/>
  <c r="I618" s="1"/>
  <c r="F618" i="14"/>
  <c r="I618" s="1"/>
  <c r="F618" i="31"/>
  <c r="I618" s="1"/>
  <c r="F618" i="38"/>
  <c r="I618" s="1"/>
  <c r="F618" i="42"/>
  <c r="I618" s="1"/>
  <c r="F618" i="13"/>
  <c r="F618" i="39"/>
  <c r="I618" s="1"/>
  <c r="F618" i="12"/>
  <c r="I618" s="1"/>
  <c r="F618" i="21"/>
  <c r="I618" s="1"/>
  <c r="F618" i="18"/>
  <c r="F618" i="16"/>
  <c r="I618" s="1"/>
  <c r="F618" i="6"/>
  <c r="I618" s="1"/>
  <c r="F618" i="22"/>
  <c r="I618" s="1"/>
  <c r="F618" i="41"/>
  <c r="I618" s="1"/>
  <c r="F618" i="1"/>
  <c r="I618" s="1"/>
  <c r="F618" i="27"/>
  <c r="I618" s="1"/>
  <c r="F618" i="30"/>
  <c r="I618" s="1"/>
  <c r="F618" i="43"/>
  <c r="F618" i="46"/>
  <c r="I618" s="1"/>
  <c r="F618" i="4"/>
  <c r="I618" s="1"/>
  <c r="F677" i="24"/>
  <c r="I677" s="1"/>
  <c r="F677" i="19"/>
  <c r="I677" s="1"/>
  <c r="F677" i="11"/>
  <c r="F677" i="32"/>
  <c r="I677" s="1"/>
  <c r="F677" i="37"/>
  <c r="I677" s="1"/>
  <c r="F677" i="34"/>
  <c r="I677" s="1"/>
  <c r="F677" i="3"/>
  <c r="I677" s="1"/>
  <c r="F677" i="26"/>
  <c r="I677" s="1"/>
  <c r="F677" i="36"/>
  <c r="I677" s="1"/>
  <c r="F677" i="2"/>
  <c r="I677" s="1"/>
  <c r="F677" i="7"/>
  <c r="I677" s="1"/>
  <c r="F677" i="17"/>
  <c r="I677" s="1"/>
  <c r="F677" i="20"/>
  <c r="I677" s="1"/>
  <c r="F677" i="40"/>
  <c r="I677" s="1"/>
  <c r="F677" i="44"/>
  <c r="I677" s="1"/>
  <c r="F677" i="33"/>
  <c r="I677" s="1"/>
  <c r="F677" i="23"/>
  <c r="I677" s="1"/>
  <c r="F677" i="8"/>
  <c r="I677" s="1"/>
  <c r="F677" i="15"/>
  <c r="I677" s="1"/>
  <c r="F677" i="28"/>
  <c r="I677" s="1"/>
  <c r="F677" i="35"/>
  <c r="I677" s="1"/>
  <c r="F677" i="5"/>
  <c r="I677" s="1"/>
  <c r="F677" i="9"/>
  <c r="F677" i="29"/>
  <c r="I677" s="1"/>
  <c r="F677" i="14"/>
  <c r="I677" s="1"/>
  <c r="F677" i="31"/>
  <c r="I677" s="1"/>
  <c r="F677" i="38"/>
  <c r="I677" s="1"/>
  <c r="F677" i="42"/>
  <c r="I677" s="1"/>
  <c r="F677" i="13"/>
  <c r="I677" s="1"/>
  <c r="F677" i="39"/>
  <c r="I677" s="1"/>
  <c r="F677" i="12"/>
  <c r="I677" s="1"/>
  <c r="F677" i="21"/>
  <c r="I677" s="1"/>
  <c r="F677" i="18"/>
  <c r="I677" s="1"/>
  <c r="F677" i="16"/>
  <c r="I677" s="1"/>
  <c r="F677" i="6"/>
  <c r="I677" s="1"/>
  <c r="F677" i="22"/>
  <c r="I677" s="1"/>
  <c r="F677" i="41"/>
  <c r="I677" s="1"/>
  <c r="F677" i="1"/>
  <c r="I677" s="1"/>
  <c r="F677" i="27"/>
  <c r="I677" s="1"/>
  <c r="F677" i="30"/>
  <c r="I677" s="1"/>
  <c r="F677" i="43"/>
  <c r="I677" s="1"/>
  <c r="F677" i="46"/>
  <c r="I677" s="1"/>
  <c r="F677" i="4"/>
  <c r="I677" s="1"/>
  <c r="F676" i="24"/>
  <c r="I676" s="1"/>
  <c r="F676" i="19"/>
  <c r="I676" s="1"/>
  <c r="F676" i="11"/>
  <c r="I676" s="1"/>
  <c r="F676" i="32"/>
  <c r="I676" s="1"/>
  <c r="F676" i="37"/>
  <c r="I676" s="1"/>
  <c r="F676" i="34"/>
  <c r="I676" s="1"/>
  <c r="F676" i="3"/>
  <c r="I676" s="1"/>
  <c r="F676" i="26"/>
  <c r="I676" s="1"/>
  <c r="F676" i="36"/>
  <c r="I676" s="1"/>
  <c r="F676" i="2"/>
  <c r="I676" s="1"/>
  <c r="F676" i="7"/>
  <c r="I676" s="1"/>
  <c r="F676" i="17"/>
  <c r="I676" s="1"/>
  <c r="F676" i="20"/>
  <c r="I676" s="1"/>
  <c r="F676" i="40"/>
  <c r="I676" s="1"/>
  <c r="F676" i="44"/>
  <c r="I676" s="1"/>
  <c r="F676" i="33"/>
  <c r="I676" s="1"/>
  <c r="F676" i="23"/>
  <c r="I676" s="1"/>
  <c r="F676" i="8"/>
  <c r="I676" s="1"/>
  <c r="F676" i="15"/>
  <c r="I676" s="1"/>
  <c r="F676" i="28"/>
  <c r="I676" s="1"/>
  <c r="F676" i="35"/>
  <c r="I676" s="1"/>
  <c r="F676" i="5"/>
  <c r="I676" s="1"/>
  <c r="F676" i="9"/>
  <c r="I676" s="1"/>
  <c r="F676" i="29"/>
  <c r="I676" s="1"/>
  <c r="F676" i="14"/>
  <c r="I676" s="1"/>
  <c r="F676" i="31"/>
  <c r="I676" s="1"/>
  <c r="F676" i="38"/>
  <c r="I676" s="1"/>
  <c r="F676" i="42"/>
  <c r="I676" s="1"/>
  <c r="F676" i="13"/>
  <c r="I676" s="1"/>
  <c r="F676" i="39"/>
  <c r="I676" s="1"/>
  <c r="F676" i="12"/>
  <c r="I676" s="1"/>
  <c r="F676" i="21"/>
  <c r="I676" s="1"/>
  <c r="F676" i="18"/>
  <c r="I676" s="1"/>
  <c r="F676" i="16"/>
  <c r="I676" s="1"/>
  <c r="F676" i="6"/>
  <c r="I676" s="1"/>
  <c r="F676" i="22"/>
  <c r="I676" s="1"/>
  <c r="F676" i="41"/>
  <c r="I676" s="1"/>
  <c r="F676" i="1"/>
  <c r="I676" s="1"/>
  <c r="F676" i="27"/>
  <c r="I676" s="1"/>
  <c r="F676" i="30"/>
  <c r="I676" s="1"/>
  <c r="F676" i="43"/>
  <c r="I676" s="1"/>
  <c r="F676" i="46"/>
  <c r="I676" s="1"/>
  <c r="F676" i="4"/>
  <c r="I676" s="1"/>
  <c r="F675" i="24"/>
  <c r="I675" s="1"/>
  <c r="F675" i="19"/>
  <c r="I675" s="1"/>
  <c r="F675" i="11"/>
  <c r="I675" s="1"/>
  <c r="F675" i="32"/>
  <c r="I675" s="1"/>
  <c r="F675" i="37"/>
  <c r="I675" s="1"/>
  <c r="F675" i="34"/>
  <c r="I675" s="1"/>
  <c r="F675" i="3"/>
  <c r="I675" s="1"/>
  <c r="F675" i="26"/>
  <c r="I675" s="1"/>
  <c r="F675" i="36"/>
  <c r="I675" s="1"/>
  <c r="F675" i="2"/>
  <c r="I675" s="1"/>
  <c r="F675" i="7"/>
  <c r="I675" s="1"/>
  <c r="F675" i="17"/>
  <c r="I675" s="1"/>
  <c r="F675" i="20"/>
  <c r="I675" s="1"/>
  <c r="F675" i="40"/>
  <c r="I675" s="1"/>
  <c r="F675" i="44"/>
  <c r="I675" s="1"/>
  <c r="F675" i="33"/>
  <c r="I675" s="1"/>
  <c r="F675" i="23"/>
  <c r="I675" s="1"/>
  <c r="F675" i="8"/>
  <c r="I675" s="1"/>
  <c r="F675" i="15"/>
  <c r="I675" s="1"/>
  <c r="F675" i="28"/>
  <c r="I675" s="1"/>
  <c r="F675" i="35"/>
  <c r="I675" s="1"/>
  <c r="F675" i="5"/>
  <c r="I675" s="1"/>
  <c r="F675" i="9"/>
  <c r="I675" s="1"/>
  <c r="F675" i="29"/>
  <c r="I675" s="1"/>
  <c r="F675" i="14"/>
  <c r="I675" s="1"/>
  <c r="F675" i="31"/>
  <c r="I675" s="1"/>
  <c r="F675" i="38"/>
  <c r="I675" s="1"/>
  <c r="F675" i="42"/>
  <c r="I675" s="1"/>
  <c r="F675" i="13"/>
  <c r="I675" s="1"/>
  <c r="F675" i="39"/>
  <c r="I675" s="1"/>
  <c r="F675" i="12"/>
  <c r="I675" s="1"/>
  <c r="F675" i="21"/>
  <c r="I675" s="1"/>
  <c r="F675" i="18"/>
  <c r="I675" s="1"/>
  <c r="F675" i="16"/>
  <c r="I675" s="1"/>
  <c r="F675" i="6"/>
  <c r="I675" s="1"/>
  <c r="F675" i="22"/>
  <c r="I675" s="1"/>
  <c r="F675" i="41"/>
  <c r="I675" s="1"/>
  <c r="F675" i="1"/>
  <c r="I675" s="1"/>
  <c r="F675" i="27"/>
  <c r="I675" s="1"/>
  <c r="F675" i="30"/>
  <c r="I675" s="1"/>
  <c r="F675" i="43"/>
  <c r="I675" s="1"/>
  <c r="F675" i="46"/>
  <c r="I675" s="1"/>
  <c r="F675" i="4"/>
  <c r="I675" s="1"/>
  <c r="F674" i="24"/>
  <c r="I674" s="1"/>
  <c r="F674" i="19"/>
  <c r="I674" s="1"/>
  <c r="F674" i="11"/>
  <c r="I674" s="1"/>
  <c r="F674" i="32"/>
  <c r="I674" s="1"/>
  <c r="F674" i="37"/>
  <c r="I674" s="1"/>
  <c r="F674" i="34"/>
  <c r="I674" s="1"/>
  <c r="F674" i="3"/>
  <c r="I674" s="1"/>
  <c r="F674" i="26"/>
  <c r="I674" s="1"/>
  <c r="F674" i="36"/>
  <c r="I674" s="1"/>
  <c r="F674" i="2"/>
  <c r="I674" s="1"/>
  <c r="F674" i="7"/>
  <c r="I674" s="1"/>
  <c r="F674" i="17"/>
  <c r="I674" s="1"/>
  <c r="F674" i="20"/>
  <c r="I674" s="1"/>
  <c r="F674" i="40"/>
  <c r="I674" s="1"/>
  <c r="F674" i="44"/>
  <c r="I674" s="1"/>
  <c r="F674" i="33"/>
  <c r="I674" s="1"/>
  <c r="F674" i="23"/>
  <c r="I674" s="1"/>
  <c r="F674" i="8"/>
  <c r="I674" s="1"/>
  <c r="F674" i="15"/>
  <c r="I674" s="1"/>
  <c r="F674" i="28"/>
  <c r="I674" s="1"/>
  <c r="F674" i="35"/>
  <c r="I674" s="1"/>
  <c r="F674" i="5"/>
  <c r="I674" s="1"/>
  <c r="F674" i="9"/>
  <c r="I674" s="1"/>
  <c r="F674" i="29"/>
  <c r="I674" s="1"/>
  <c r="F674" i="14"/>
  <c r="I674" s="1"/>
  <c r="F674" i="31"/>
  <c r="I674" s="1"/>
  <c r="F674" i="38"/>
  <c r="I674" s="1"/>
  <c r="F674" i="42"/>
  <c r="I674" s="1"/>
  <c r="F674" i="13"/>
  <c r="I674" s="1"/>
  <c r="F674" i="39"/>
  <c r="I674" s="1"/>
  <c r="F674" i="12"/>
  <c r="I674" s="1"/>
  <c r="F674" i="21"/>
  <c r="I674" s="1"/>
  <c r="F674" i="18"/>
  <c r="I674" s="1"/>
  <c r="F674" i="16"/>
  <c r="I674" s="1"/>
  <c r="F674" i="6"/>
  <c r="I674" s="1"/>
  <c r="F674" i="22"/>
  <c r="I674" s="1"/>
  <c r="F674" i="41"/>
  <c r="I674" s="1"/>
  <c r="F674" i="1"/>
  <c r="I674" s="1"/>
  <c r="F674" i="27"/>
  <c r="I674" s="1"/>
  <c r="F674" i="30"/>
  <c r="I674" s="1"/>
  <c r="F674" i="43"/>
  <c r="I674" s="1"/>
  <c r="F674" i="46"/>
  <c r="I674" s="1"/>
  <c r="F674" i="4"/>
  <c r="I674" s="1"/>
  <c r="F673" i="24"/>
  <c r="I673" s="1"/>
  <c r="F673" i="19"/>
  <c r="I673" s="1"/>
  <c r="F673" i="11"/>
  <c r="F673" i="32"/>
  <c r="I673" s="1"/>
  <c r="F673" i="37"/>
  <c r="I673" s="1"/>
  <c r="F673" i="34"/>
  <c r="I673" s="1"/>
  <c r="F673" i="3"/>
  <c r="I673" s="1"/>
  <c r="F673" i="26"/>
  <c r="I673" s="1"/>
  <c r="F673" i="36"/>
  <c r="I673" s="1"/>
  <c r="F673" i="2"/>
  <c r="I673" s="1"/>
  <c r="F673" i="7"/>
  <c r="I673" s="1"/>
  <c r="F673" i="17"/>
  <c r="I673" s="1"/>
  <c r="F673" i="20"/>
  <c r="I673" s="1"/>
  <c r="F673" i="40"/>
  <c r="I673" s="1"/>
  <c r="F673" i="44"/>
  <c r="I673" s="1"/>
  <c r="F673" i="33"/>
  <c r="I673" s="1"/>
  <c r="F673" i="23"/>
  <c r="I673" s="1"/>
  <c r="F673" i="8"/>
  <c r="I673" s="1"/>
  <c r="F673" i="15"/>
  <c r="I673" s="1"/>
  <c r="F673" i="28"/>
  <c r="I673" s="1"/>
  <c r="F673" i="35"/>
  <c r="I673" s="1"/>
  <c r="F673" i="5"/>
  <c r="I673" s="1"/>
  <c r="F673" i="9"/>
  <c r="F673" i="29"/>
  <c r="I673" s="1"/>
  <c r="F673" i="14"/>
  <c r="I673" s="1"/>
  <c r="F673" i="31"/>
  <c r="I673" s="1"/>
  <c r="F673" i="38"/>
  <c r="I673" s="1"/>
  <c r="F673" i="42"/>
  <c r="I673" s="1"/>
  <c r="F673" i="13"/>
  <c r="I673" s="1"/>
  <c r="F673" i="39"/>
  <c r="I673" s="1"/>
  <c r="F673" i="12"/>
  <c r="I673" s="1"/>
  <c r="F673" i="21"/>
  <c r="I673" s="1"/>
  <c r="F673" i="18"/>
  <c r="I673" s="1"/>
  <c r="F673" i="16"/>
  <c r="I673" s="1"/>
  <c r="F673" i="6"/>
  <c r="I673" s="1"/>
  <c r="F673" i="22"/>
  <c r="I673" s="1"/>
  <c r="F673" i="41"/>
  <c r="I673" s="1"/>
  <c r="F673" i="1"/>
  <c r="I673" s="1"/>
  <c r="F673" i="27"/>
  <c r="I673" s="1"/>
  <c r="F673" i="30"/>
  <c r="I673" s="1"/>
  <c r="F673" i="43"/>
  <c r="I673" s="1"/>
  <c r="F673" i="46"/>
  <c r="I673" s="1"/>
  <c r="F673" i="4"/>
  <c r="I673" s="1"/>
  <c r="F672" i="24"/>
  <c r="I672" s="1"/>
  <c r="F672" i="19"/>
  <c r="I672" s="1"/>
  <c r="F672" i="11"/>
  <c r="F672" i="32"/>
  <c r="I672" s="1"/>
  <c r="F672" i="37"/>
  <c r="I672" s="1"/>
  <c r="F672" i="34"/>
  <c r="I672" s="1"/>
  <c r="F672" i="3"/>
  <c r="F672" i="26"/>
  <c r="I672" s="1"/>
  <c r="F672" i="36"/>
  <c r="I672" s="1"/>
  <c r="F672" i="2"/>
  <c r="I672" s="1"/>
  <c r="F672" i="7"/>
  <c r="F672" i="17"/>
  <c r="I672" s="1"/>
  <c r="F672" i="20"/>
  <c r="I672" s="1"/>
  <c r="F672" i="40"/>
  <c r="I672" s="1"/>
  <c r="F672" i="44"/>
  <c r="F672" i="33"/>
  <c r="I672" s="1"/>
  <c r="F672" i="23"/>
  <c r="I672" s="1"/>
  <c r="F672" i="8"/>
  <c r="I672" s="1"/>
  <c r="F672" i="15"/>
  <c r="F672" i="28"/>
  <c r="I672" s="1"/>
  <c r="F672" i="35"/>
  <c r="I672" s="1"/>
  <c r="F672" i="5"/>
  <c r="I672" s="1"/>
  <c r="F672" i="9"/>
  <c r="F672" i="29"/>
  <c r="I672" s="1"/>
  <c r="F672" i="14"/>
  <c r="I672" s="1"/>
  <c r="F672" i="31"/>
  <c r="I672" s="1"/>
  <c r="F672" i="38"/>
  <c r="I672" s="1"/>
  <c r="F672" i="42"/>
  <c r="I672" s="1"/>
  <c r="F672" i="13"/>
  <c r="I672" s="1"/>
  <c r="F672" i="39"/>
  <c r="I672" s="1"/>
  <c r="F672" i="12"/>
  <c r="F672" i="21"/>
  <c r="I672" s="1"/>
  <c r="F672" i="18"/>
  <c r="I672" s="1"/>
  <c r="F672" i="16"/>
  <c r="I672" s="1"/>
  <c r="F672" i="6"/>
  <c r="I672" s="1"/>
  <c r="F672" i="22"/>
  <c r="I672" s="1"/>
  <c r="F672" i="41"/>
  <c r="I672" s="1"/>
  <c r="F672" i="1"/>
  <c r="I672" s="1"/>
  <c r="F672" i="27"/>
  <c r="F672" i="30"/>
  <c r="I672" s="1"/>
  <c r="F672" i="43"/>
  <c r="I672" s="1"/>
  <c r="F672" i="46"/>
  <c r="I672" s="1"/>
  <c r="F672" i="4"/>
  <c r="I672" s="1"/>
  <c r="F671" i="24"/>
  <c r="I671" s="1"/>
  <c r="F671" i="19"/>
  <c r="I671" s="1"/>
  <c r="F671" i="11"/>
  <c r="I671" s="1"/>
  <c r="F671" i="32"/>
  <c r="I671" s="1"/>
  <c r="F671" i="37"/>
  <c r="I671" s="1"/>
  <c r="F671" i="34"/>
  <c r="I671" s="1"/>
  <c r="F671" i="3"/>
  <c r="I671" s="1"/>
  <c r="F671" i="26"/>
  <c r="F671" i="36"/>
  <c r="I671" s="1"/>
  <c r="F671" i="2"/>
  <c r="I671" s="1"/>
  <c r="F671" i="7"/>
  <c r="I671" s="1"/>
  <c r="F671" i="17"/>
  <c r="F671" i="20"/>
  <c r="I671" s="1"/>
  <c r="F671" i="40"/>
  <c r="I671" s="1"/>
  <c r="F671" i="44"/>
  <c r="I671" s="1"/>
  <c r="F671" i="33"/>
  <c r="I671" s="1"/>
  <c r="F671" i="23"/>
  <c r="I671" s="1"/>
  <c r="F671" i="8"/>
  <c r="I671" s="1"/>
  <c r="F671" i="15"/>
  <c r="I671" s="1"/>
  <c r="F671" i="28"/>
  <c r="F671" i="35"/>
  <c r="I671" s="1"/>
  <c r="F671" i="5"/>
  <c r="I671" s="1"/>
  <c r="F671" i="9"/>
  <c r="I671" s="1"/>
  <c r="F671" i="29"/>
  <c r="F671" i="14"/>
  <c r="I671" s="1"/>
  <c r="F671" i="31"/>
  <c r="I671" s="1"/>
  <c r="F671" i="38"/>
  <c r="I671" s="1"/>
  <c r="F671" i="42"/>
  <c r="F671" i="13"/>
  <c r="I671" s="1"/>
  <c r="F671" i="39"/>
  <c r="I671" s="1"/>
  <c r="F671" i="12"/>
  <c r="I671" s="1"/>
  <c r="F671" i="21"/>
  <c r="I671" s="1"/>
  <c r="F671" i="18"/>
  <c r="I671" s="1"/>
  <c r="F671" i="16"/>
  <c r="I671" s="1"/>
  <c r="F671" i="6"/>
  <c r="I671" s="1"/>
  <c r="F671" i="22"/>
  <c r="F671" i="41"/>
  <c r="I671" s="1"/>
  <c r="F671" i="1"/>
  <c r="I671" s="1"/>
  <c r="F671" i="27"/>
  <c r="I671" s="1"/>
  <c r="F671" i="30"/>
  <c r="I671" s="1"/>
  <c r="F671" i="43"/>
  <c r="I671" s="1"/>
  <c r="F671" i="46"/>
  <c r="I671" s="1"/>
  <c r="F671" i="4"/>
  <c r="I671" s="1"/>
  <c r="F670" i="24"/>
  <c r="I670" s="1"/>
  <c r="F670" i="19"/>
  <c r="I670" s="1"/>
  <c r="F670" i="11"/>
  <c r="I670" s="1"/>
  <c r="F670" i="32"/>
  <c r="I670" s="1"/>
  <c r="F670" i="37"/>
  <c r="I670" s="1"/>
  <c r="F670" i="34"/>
  <c r="I670" s="1"/>
  <c r="F670" i="3"/>
  <c r="I670" s="1"/>
  <c r="F670" i="26"/>
  <c r="I670" s="1"/>
  <c r="F670" i="36"/>
  <c r="I670" s="1"/>
  <c r="F670" i="2"/>
  <c r="I670" s="1"/>
  <c r="F670" i="7"/>
  <c r="I670" s="1"/>
  <c r="F670" i="17"/>
  <c r="I670" s="1"/>
  <c r="F670" i="20"/>
  <c r="I670" s="1"/>
  <c r="F670" i="40"/>
  <c r="I670" s="1"/>
  <c r="F670" i="44"/>
  <c r="I670" s="1"/>
  <c r="F670" i="33"/>
  <c r="I670" s="1"/>
  <c r="F670" i="23"/>
  <c r="F670" i="8"/>
  <c r="I670" s="1"/>
  <c r="F670" i="15"/>
  <c r="I670" s="1"/>
  <c r="F670" i="28"/>
  <c r="I670" s="1"/>
  <c r="F670" i="35"/>
  <c r="F670" i="5"/>
  <c r="I670" s="1"/>
  <c r="F670" i="9"/>
  <c r="I670" s="1"/>
  <c r="F670" i="29"/>
  <c r="I670" s="1"/>
  <c r="F670" i="14"/>
  <c r="F670" i="31"/>
  <c r="I670" s="1"/>
  <c r="F670" i="38"/>
  <c r="I670" s="1"/>
  <c r="F670" i="42"/>
  <c r="I670" s="1"/>
  <c r="F670" i="13"/>
  <c r="F670" i="39"/>
  <c r="I670" s="1"/>
  <c r="F670" i="12"/>
  <c r="I670" s="1"/>
  <c r="F670" i="21"/>
  <c r="I670" s="1"/>
  <c r="F670" i="18"/>
  <c r="I670" s="1"/>
  <c r="F670" i="16"/>
  <c r="I670" s="1"/>
  <c r="F670" i="6"/>
  <c r="I670" s="1"/>
  <c r="F670" i="22"/>
  <c r="I670" s="1"/>
  <c r="F670" i="41"/>
  <c r="I670" s="1"/>
  <c r="F670" i="1"/>
  <c r="I670" s="1"/>
  <c r="F670" i="27"/>
  <c r="I670" s="1"/>
  <c r="F670" i="30"/>
  <c r="I670" s="1"/>
  <c r="F670" i="43"/>
  <c r="I670" s="1"/>
  <c r="F670" i="46"/>
  <c r="I670" s="1"/>
  <c r="F670" i="4"/>
  <c r="I670" s="1"/>
  <c r="F669" i="24"/>
  <c r="F669" i="19"/>
  <c r="F669" i="11"/>
  <c r="F669" i="32"/>
  <c r="F669" i="37"/>
  <c r="F669" i="34"/>
  <c r="F669" i="3"/>
  <c r="F669" i="26"/>
  <c r="F669" i="36"/>
  <c r="F669" i="2"/>
  <c r="F669" i="7"/>
  <c r="F669" i="17"/>
  <c r="F669" i="20"/>
  <c r="F669" i="40"/>
  <c r="F669" i="44"/>
  <c r="F669" i="33"/>
  <c r="F669" i="23"/>
  <c r="F669" i="8"/>
  <c r="F669" i="15"/>
  <c r="F669" i="28"/>
  <c r="F669" i="35"/>
  <c r="F669" i="5"/>
  <c r="F669" i="9"/>
  <c r="F669" i="29"/>
  <c r="F669" i="14"/>
  <c r="F669" i="31"/>
  <c r="F669" i="38"/>
  <c r="F669" i="42"/>
  <c r="F669" i="13"/>
  <c r="F669" i="39"/>
  <c r="I669" s="1"/>
  <c r="F669" i="12"/>
  <c r="F669" i="21"/>
  <c r="F669" i="18"/>
  <c r="F669" i="16"/>
  <c r="F669" i="6"/>
  <c r="F669" i="22"/>
  <c r="F669" i="41"/>
  <c r="F669" i="1"/>
  <c r="F669" i="27"/>
  <c r="F669" i="30"/>
  <c r="F669" i="43"/>
  <c r="F669" i="46"/>
  <c r="F669" i="4"/>
  <c r="F665" i="24"/>
  <c r="I665" s="1"/>
  <c r="F665" i="19"/>
  <c r="I665" s="1"/>
  <c r="F665" i="11"/>
  <c r="I665" s="1"/>
  <c r="F665" i="32"/>
  <c r="I665" s="1"/>
  <c r="F665" i="37"/>
  <c r="I665" s="1"/>
  <c r="F665" i="34"/>
  <c r="I665" s="1"/>
  <c r="F665" i="3"/>
  <c r="I665" s="1"/>
  <c r="F665" i="26"/>
  <c r="I665" s="1"/>
  <c r="F665" i="36"/>
  <c r="I665" s="1"/>
  <c r="F665" i="2"/>
  <c r="I665" s="1"/>
  <c r="F665" i="7"/>
  <c r="I665" s="1"/>
  <c r="F665" i="17"/>
  <c r="I665" s="1"/>
  <c r="F665" i="20"/>
  <c r="I665" s="1"/>
  <c r="F665" i="40"/>
  <c r="I665" s="1"/>
  <c r="F665" i="44"/>
  <c r="I665" s="1"/>
  <c r="F665" i="33"/>
  <c r="I665" s="1"/>
  <c r="F665" i="23"/>
  <c r="I665" s="1"/>
  <c r="F665" i="8"/>
  <c r="I665" s="1"/>
  <c r="F665" i="15"/>
  <c r="I665" s="1"/>
  <c r="F665" i="28"/>
  <c r="I665" s="1"/>
  <c r="F665" i="35"/>
  <c r="I665" s="1"/>
  <c r="F665" i="5"/>
  <c r="I665" s="1"/>
  <c r="F665" i="9"/>
  <c r="F665" i="29"/>
  <c r="I665" s="1"/>
  <c r="F665" i="14"/>
  <c r="I665" s="1"/>
  <c r="F665" i="31"/>
  <c r="I665" s="1"/>
  <c r="F665" i="38"/>
  <c r="I665" s="1"/>
  <c r="F665" i="42"/>
  <c r="I665" s="1"/>
  <c r="F665" i="13"/>
  <c r="I665" s="1"/>
  <c r="F665" i="39"/>
  <c r="I665" s="1"/>
  <c r="F665" i="12"/>
  <c r="I665" s="1"/>
  <c r="F665" i="21"/>
  <c r="I665" s="1"/>
  <c r="F665" i="18"/>
  <c r="I665" s="1"/>
  <c r="F665" i="16"/>
  <c r="I665" s="1"/>
  <c r="F665" i="6"/>
  <c r="I665" s="1"/>
  <c r="F665" i="22"/>
  <c r="I665" s="1"/>
  <c r="F665" i="41"/>
  <c r="I665" s="1"/>
  <c r="F665" i="1"/>
  <c r="I665" s="1"/>
  <c r="F665" i="27"/>
  <c r="I665" s="1"/>
  <c r="F665" i="30"/>
  <c r="I665" s="1"/>
  <c r="F665" i="43"/>
  <c r="I665" s="1"/>
  <c r="F665" i="46"/>
  <c r="I665" s="1"/>
  <c r="F665" i="4"/>
  <c r="I665" s="1"/>
  <c r="F664" i="24"/>
  <c r="I664" s="1"/>
  <c r="F664" i="19"/>
  <c r="I664" s="1"/>
  <c r="F664" i="11"/>
  <c r="I664" s="1"/>
  <c r="F664" i="32"/>
  <c r="I664" s="1"/>
  <c r="F664" i="37"/>
  <c r="I664" s="1"/>
  <c r="F664" i="34"/>
  <c r="I664" s="1"/>
  <c r="F664" i="3"/>
  <c r="I664" s="1"/>
  <c r="F664" i="26"/>
  <c r="I664" s="1"/>
  <c r="F664" i="36"/>
  <c r="I664" s="1"/>
  <c r="F664" i="2"/>
  <c r="I664" s="1"/>
  <c r="F664" i="7"/>
  <c r="I664" s="1"/>
  <c r="F664" i="17"/>
  <c r="I664" s="1"/>
  <c r="F664" i="20"/>
  <c r="I664" s="1"/>
  <c r="F664" i="40"/>
  <c r="I664" s="1"/>
  <c r="F664" i="44"/>
  <c r="I664" s="1"/>
  <c r="F664" i="33"/>
  <c r="I664" s="1"/>
  <c r="F664" i="23"/>
  <c r="I664" s="1"/>
  <c r="F664" i="8"/>
  <c r="I664" s="1"/>
  <c r="F664" i="15"/>
  <c r="I664" s="1"/>
  <c r="F664" i="28"/>
  <c r="I664" s="1"/>
  <c r="F664" i="35"/>
  <c r="I664" s="1"/>
  <c r="F664" i="5"/>
  <c r="I664" s="1"/>
  <c r="F664" i="9"/>
  <c r="I664" s="1"/>
  <c r="F664" i="29"/>
  <c r="I664" s="1"/>
  <c r="F664" i="14"/>
  <c r="I664" s="1"/>
  <c r="F664" i="31"/>
  <c r="I664" s="1"/>
  <c r="F664" i="38"/>
  <c r="I664" s="1"/>
  <c r="F664" i="42"/>
  <c r="I664" s="1"/>
  <c r="F664" i="13"/>
  <c r="I664" s="1"/>
  <c r="F664" i="39"/>
  <c r="I664" s="1"/>
  <c r="F664" i="12"/>
  <c r="I664" s="1"/>
  <c r="F664" i="21"/>
  <c r="I664" s="1"/>
  <c r="F664" i="18"/>
  <c r="I664" s="1"/>
  <c r="F664" i="16"/>
  <c r="I664" s="1"/>
  <c r="F664" i="6"/>
  <c r="I664" s="1"/>
  <c r="F664" i="22"/>
  <c r="I664" s="1"/>
  <c r="F664" i="41"/>
  <c r="I664" s="1"/>
  <c r="F664" i="1"/>
  <c r="I664" s="1"/>
  <c r="F664" i="27"/>
  <c r="I664" s="1"/>
  <c r="F664" i="30"/>
  <c r="I664" s="1"/>
  <c r="F664" i="43"/>
  <c r="I664" s="1"/>
  <c r="F664" i="46"/>
  <c r="I664" s="1"/>
  <c r="F664" i="4"/>
  <c r="I664" s="1"/>
  <c r="F663" i="24"/>
  <c r="I663" s="1"/>
  <c r="F663" i="19"/>
  <c r="I663" s="1"/>
  <c r="F663" i="11"/>
  <c r="I663" s="1"/>
  <c r="F663" i="32"/>
  <c r="I663" s="1"/>
  <c r="F663" i="37"/>
  <c r="I663" s="1"/>
  <c r="F663" i="34"/>
  <c r="I663" s="1"/>
  <c r="F663" i="3"/>
  <c r="I663" s="1"/>
  <c r="F663" i="26"/>
  <c r="I663" s="1"/>
  <c r="F663" i="36"/>
  <c r="I663" s="1"/>
  <c r="F663" i="2"/>
  <c r="I663" s="1"/>
  <c r="F663" i="7"/>
  <c r="I663" s="1"/>
  <c r="F663" i="17"/>
  <c r="I663" s="1"/>
  <c r="F663" i="20"/>
  <c r="I663" s="1"/>
  <c r="F663" i="40"/>
  <c r="I663" s="1"/>
  <c r="F663" i="44"/>
  <c r="I663" s="1"/>
  <c r="F663" i="33"/>
  <c r="I663" s="1"/>
  <c r="F663" i="23"/>
  <c r="I663" s="1"/>
  <c r="F663" i="8"/>
  <c r="I663" s="1"/>
  <c r="F663" i="15"/>
  <c r="I663" s="1"/>
  <c r="F663" i="28"/>
  <c r="I663" s="1"/>
  <c r="F663" i="35"/>
  <c r="I663" s="1"/>
  <c r="F663" i="5"/>
  <c r="I663" s="1"/>
  <c r="F663" i="9"/>
  <c r="I663" s="1"/>
  <c r="F663" i="29"/>
  <c r="I663" s="1"/>
  <c r="F663" i="14"/>
  <c r="I663" s="1"/>
  <c r="F663" i="31"/>
  <c r="I663" s="1"/>
  <c r="F663" i="38"/>
  <c r="I663" s="1"/>
  <c r="F663" i="42"/>
  <c r="I663" s="1"/>
  <c r="F663" i="13"/>
  <c r="I663" s="1"/>
  <c r="F663" i="39"/>
  <c r="I663" s="1"/>
  <c r="F663" i="12"/>
  <c r="I663" s="1"/>
  <c r="F663" i="21"/>
  <c r="I663" s="1"/>
  <c r="F663" i="18"/>
  <c r="I663" s="1"/>
  <c r="F663" i="16"/>
  <c r="I663" s="1"/>
  <c r="F663" i="6"/>
  <c r="I663" s="1"/>
  <c r="F663" i="22"/>
  <c r="I663" s="1"/>
  <c r="F663" i="41"/>
  <c r="I663" s="1"/>
  <c r="F663" i="1"/>
  <c r="I663" s="1"/>
  <c r="F663" i="27"/>
  <c r="I663" s="1"/>
  <c r="F663" i="30"/>
  <c r="I663" s="1"/>
  <c r="F663" i="43"/>
  <c r="I663" s="1"/>
  <c r="F663" i="46"/>
  <c r="I663" s="1"/>
  <c r="F663" i="4"/>
  <c r="I663" s="1"/>
  <c r="F662" i="24"/>
  <c r="I662" s="1"/>
  <c r="F662" i="19"/>
  <c r="I662" s="1"/>
  <c r="F662" i="11"/>
  <c r="I662" s="1"/>
  <c r="F662" i="32"/>
  <c r="I662" s="1"/>
  <c r="F662" i="37"/>
  <c r="I662" s="1"/>
  <c r="F662" i="34"/>
  <c r="I662" s="1"/>
  <c r="F662" i="3"/>
  <c r="I662" s="1"/>
  <c r="F662" i="26"/>
  <c r="I662" s="1"/>
  <c r="F662" i="36"/>
  <c r="I662" s="1"/>
  <c r="F662" i="2"/>
  <c r="I662" s="1"/>
  <c r="F662" i="7"/>
  <c r="I662" s="1"/>
  <c r="F662" i="17"/>
  <c r="I662" s="1"/>
  <c r="F662" i="20"/>
  <c r="I662" s="1"/>
  <c r="F662" i="40"/>
  <c r="I662" s="1"/>
  <c r="F662" i="44"/>
  <c r="I662" s="1"/>
  <c r="F662" i="33"/>
  <c r="I662" s="1"/>
  <c r="F662" i="23"/>
  <c r="I662" s="1"/>
  <c r="F662" i="8"/>
  <c r="I662" s="1"/>
  <c r="F662" i="15"/>
  <c r="I662" s="1"/>
  <c r="F662" i="28"/>
  <c r="I662" s="1"/>
  <c r="F662" i="35"/>
  <c r="I662" s="1"/>
  <c r="F662" i="5"/>
  <c r="I662" s="1"/>
  <c r="F662" i="9"/>
  <c r="F662" i="29"/>
  <c r="I662" s="1"/>
  <c r="F662" i="14"/>
  <c r="I662" s="1"/>
  <c r="F662" i="31"/>
  <c r="I662" s="1"/>
  <c r="F662" i="38"/>
  <c r="I662" s="1"/>
  <c r="F662" i="42"/>
  <c r="I662" s="1"/>
  <c r="F662" i="13"/>
  <c r="I662" s="1"/>
  <c r="F662" i="39"/>
  <c r="I662" s="1"/>
  <c r="F662" i="12"/>
  <c r="I662" s="1"/>
  <c r="F662" i="21"/>
  <c r="I662" s="1"/>
  <c r="F662" i="18"/>
  <c r="I662" s="1"/>
  <c r="F662" i="16"/>
  <c r="I662" s="1"/>
  <c r="F662" i="6"/>
  <c r="I662" s="1"/>
  <c r="F662" i="22"/>
  <c r="I662" s="1"/>
  <c r="F662" i="41"/>
  <c r="I662" s="1"/>
  <c r="F662" i="1"/>
  <c r="I662" s="1"/>
  <c r="F662" i="27"/>
  <c r="I662" s="1"/>
  <c r="F662" i="30"/>
  <c r="I662" s="1"/>
  <c r="F662" i="43"/>
  <c r="I662" s="1"/>
  <c r="F662" i="46"/>
  <c r="I662" s="1"/>
  <c r="F662" i="4"/>
  <c r="I662" s="1"/>
  <c r="F661" i="24"/>
  <c r="I661" s="1"/>
  <c r="F661" i="19"/>
  <c r="I661" s="1"/>
  <c r="F661" i="11"/>
  <c r="I661" s="1"/>
  <c r="F661" i="32"/>
  <c r="I661" s="1"/>
  <c r="F661" i="37"/>
  <c r="I661" s="1"/>
  <c r="F661" i="34"/>
  <c r="I661" s="1"/>
  <c r="F661" i="3"/>
  <c r="F661" i="26"/>
  <c r="I661" s="1"/>
  <c r="F661" i="36"/>
  <c r="I661" s="1"/>
  <c r="F661" i="2"/>
  <c r="I661" s="1"/>
  <c r="F661" i="7"/>
  <c r="I661" s="1"/>
  <c r="F661" i="17"/>
  <c r="I661" s="1"/>
  <c r="F661" i="20"/>
  <c r="I661" s="1"/>
  <c r="F661" i="40"/>
  <c r="I661" s="1"/>
  <c r="F661" i="44"/>
  <c r="I661" s="1"/>
  <c r="F661" i="33"/>
  <c r="I661" s="1"/>
  <c r="F661" i="23"/>
  <c r="I661" s="1"/>
  <c r="F661" i="8"/>
  <c r="I661" s="1"/>
  <c r="F661" i="15"/>
  <c r="F661" i="28"/>
  <c r="I661" s="1"/>
  <c r="F661" i="35"/>
  <c r="I661" s="1"/>
  <c r="F661" i="5"/>
  <c r="I661" s="1"/>
  <c r="F661" i="9"/>
  <c r="F661" i="29"/>
  <c r="I661" s="1"/>
  <c r="F661" i="14"/>
  <c r="I661" s="1"/>
  <c r="F661" i="31"/>
  <c r="I661" s="1"/>
  <c r="F661" i="38"/>
  <c r="F661" i="42"/>
  <c r="I661" s="1"/>
  <c r="F661" i="13"/>
  <c r="I661" s="1"/>
  <c r="F661" i="39"/>
  <c r="I661" s="1"/>
  <c r="F661" i="12"/>
  <c r="F661" i="21"/>
  <c r="I661" s="1"/>
  <c r="F661" i="18"/>
  <c r="I661" s="1"/>
  <c r="F661" i="16"/>
  <c r="I661" s="1"/>
  <c r="F661" i="6"/>
  <c r="I661" s="1"/>
  <c r="F661" i="22"/>
  <c r="I661" s="1"/>
  <c r="F661" i="41"/>
  <c r="I661" s="1"/>
  <c r="F661" i="1"/>
  <c r="I661" s="1"/>
  <c r="F661" i="27"/>
  <c r="F661" i="30"/>
  <c r="I661" s="1"/>
  <c r="F661" i="43"/>
  <c r="I661" s="1"/>
  <c r="F661" i="46"/>
  <c r="I661" s="1"/>
  <c r="F661" i="4"/>
  <c r="I661" s="1"/>
  <c r="F660" i="24"/>
  <c r="I660" s="1"/>
  <c r="F660" i="19"/>
  <c r="I660" s="1"/>
  <c r="F660" i="11"/>
  <c r="I660" s="1"/>
  <c r="F660" i="32"/>
  <c r="F660" i="37"/>
  <c r="I660" s="1"/>
  <c r="F660" i="34"/>
  <c r="I660" s="1"/>
  <c r="F660" i="3"/>
  <c r="I660" s="1"/>
  <c r="F660" i="26"/>
  <c r="F660" i="36"/>
  <c r="I660" s="1"/>
  <c r="F660" i="2"/>
  <c r="I660" s="1"/>
  <c r="F660" i="7"/>
  <c r="I660" s="1"/>
  <c r="F660" i="17"/>
  <c r="F660" i="20"/>
  <c r="I660" s="1"/>
  <c r="F660" i="40"/>
  <c r="I660" s="1"/>
  <c r="F660" i="44"/>
  <c r="I660" s="1"/>
  <c r="F660" i="33"/>
  <c r="I660" s="1"/>
  <c r="F660" i="23"/>
  <c r="I660" s="1"/>
  <c r="F660" i="8"/>
  <c r="I660" s="1"/>
  <c r="F660" i="15"/>
  <c r="I660" s="1"/>
  <c r="F660" i="28"/>
  <c r="F660" i="35"/>
  <c r="I660" s="1"/>
  <c r="F660" i="5"/>
  <c r="I660" s="1"/>
  <c r="F660" i="9"/>
  <c r="I660" s="1"/>
  <c r="F660" i="29"/>
  <c r="F660" i="14"/>
  <c r="I660" s="1"/>
  <c r="F660" i="31"/>
  <c r="I660" s="1"/>
  <c r="F660" i="38"/>
  <c r="I660" s="1"/>
  <c r="F660" i="42"/>
  <c r="F660" i="13"/>
  <c r="I660" s="1"/>
  <c r="F660" i="39"/>
  <c r="I660" s="1"/>
  <c r="F660" i="12"/>
  <c r="I660" s="1"/>
  <c r="F660" i="21"/>
  <c r="I660" s="1"/>
  <c r="F660" i="18"/>
  <c r="I660" s="1"/>
  <c r="F660" i="16"/>
  <c r="I660" s="1"/>
  <c r="F660" i="6"/>
  <c r="I660" s="1"/>
  <c r="F660" i="22"/>
  <c r="I660" s="1"/>
  <c r="F660" i="41"/>
  <c r="I660" s="1"/>
  <c r="F660" i="1"/>
  <c r="I660" s="1"/>
  <c r="F660" i="27"/>
  <c r="I660" s="1"/>
  <c r="F660" i="30"/>
  <c r="I660" s="1"/>
  <c r="F660" i="43"/>
  <c r="I660" s="1"/>
  <c r="F660" i="46"/>
  <c r="I660" s="1"/>
  <c r="F660" i="4"/>
  <c r="I660" s="1"/>
  <c r="F659" i="24"/>
  <c r="F659" i="19"/>
  <c r="I659" s="1"/>
  <c r="F659" i="11"/>
  <c r="I659" s="1"/>
  <c r="F659" i="32"/>
  <c r="I659" s="1"/>
  <c r="F659" i="37"/>
  <c r="I659" s="1"/>
  <c r="F659" i="34"/>
  <c r="I659" s="1"/>
  <c r="F659" i="3"/>
  <c r="I659" s="1"/>
  <c r="F659" i="26"/>
  <c r="I659" s="1"/>
  <c r="F659" i="36"/>
  <c r="F659" i="2"/>
  <c r="I659" s="1"/>
  <c r="F659" i="7"/>
  <c r="I659" s="1"/>
  <c r="F659" i="17"/>
  <c r="I659" s="1"/>
  <c r="F659" i="20"/>
  <c r="F659" i="40"/>
  <c r="I659" s="1"/>
  <c r="F659" i="44"/>
  <c r="I659" s="1"/>
  <c r="F659" i="33"/>
  <c r="I659" s="1"/>
  <c r="F659" i="23"/>
  <c r="F659" i="8"/>
  <c r="I659" s="1"/>
  <c r="F659" i="15"/>
  <c r="I659" s="1"/>
  <c r="F659" i="28"/>
  <c r="I659" s="1"/>
  <c r="F659" i="35"/>
  <c r="F659" i="5"/>
  <c r="I659" s="1"/>
  <c r="F659" i="9"/>
  <c r="I659" s="1"/>
  <c r="F659" i="29"/>
  <c r="I659" s="1"/>
  <c r="F659" i="14"/>
  <c r="I659" s="1"/>
  <c r="F659" i="31"/>
  <c r="I659" s="1"/>
  <c r="F659" i="38"/>
  <c r="I659" s="1"/>
  <c r="F659" i="42"/>
  <c r="I659" s="1"/>
  <c r="F659" i="13"/>
  <c r="F659" i="39"/>
  <c r="I659" s="1"/>
  <c r="F659" i="12"/>
  <c r="I659" s="1"/>
  <c r="F659" i="21"/>
  <c r="I659" s="1"/>
  <c r="F659" i="18"/>
  <c r="F659" i="16"/>
  <c r="I659" s="1"/>
  <c r="F659" i="6"/>
  <c r="I659" s="1"/>
  <c r="F659" i="22"/>
  <c r="I659" s="1"/>
  <c r="F659" i="41"/>
  <c r="I659" s="1"/>
  <c r="F659" i="1"/>
  <c r="I659" s="1"/>
  <c r="F659" i="27"/>
  <c r="I659" s="1"/>
  <c r="F659" i="30"/>
  <c r="I659" s="1"/>
  <c r="F659" i="43"/>
  <c r="F659" i="46"/>
  <c r="I659" s="1"/>
  <c r="F659" i="4"/>
  <c r="I659" s="1"/>
  <c r="F658" i="24"/>
  <c r="F658" i="19"/>
  <c r="F658" i="11"/>
  <c r="F658" i="32"/>
  <c r="F658" i="37"/>
  <c r="F658" i="34"/>
  <c r="F658" i="3"/>
  <c r="F658" i="26"/>
  <c r="F658" i="36"/>
  <c r="F658" i="2"/>
  <c r="F658" i="7"/>
  <c r="F658" i="17"/>
  <c r="F658" i="20"/>
  <c r="F658" i="40"/>
  <c r="F658" i="44"/>
  <c r="F658" i="33"/>
  <c r="F658" i="23"/>
  <c r="F658" i="8"/>
  <c r="F658" i="15"/>
  <c r="F658" i="28"/>
  <c r="F658" i="35"/>
  <c r="F658" i="5"/>
  <c r="F658" i="9"/>
  <c r="F658" i="29"/>
  <c r="F658" i="14"/>
  <c r="F658" i="31"/>
  <c r="F658" i="38"/>
  <c r="F658" i="42"/>
  <c r="F658" i="13"/>
  <c r="F658" i="39"/>
  <c r="I658" s="1"/>
  <c r="F658" i="12"/>
  <c r="F658" i="21"/>
  <c r="F658" i="18"/>
  <c r="F658" i="16"/>
  <c r="F658" i="6"/>
  <c r="F658" i="22"/>
  <c r="F658" i="41"/>
  <c r="F658" i="1"/>
  <c r="F658" i="27"/>
  <c r="F658" i="30"/>
  <c r="F658" i="43"/>
  <c r="F658" i="46"/>
  <c r="F658" i="4"/>
  <c r="F615" i="24"/>
  <c r="I615" s="1"/>
  <c r="F615" i="19"/>
  <c r="I615" s="1"/>
  <c r="F615" i="11"/>
  <c r="I615" s="1"/>
  <c r="F615" i="32"/>
  <c r="I615" s="1"/>
  <c r="F615" i="37"/>
  <c r="I615" s="1"/>
  <c r="F615" i="34"/>
  <c r="I615" s="1"/>
  <c r="F615" i="3"/>
  <c r="I615" s="1"/>
  <c r="F615" i="26"/>
  <c r="I615" s="1"/>
  <c r="F615" i="36"/>
  <c r="I615" s="1"/>
  <c r="F615" i="2"/>
  <c r="I615" s="1"/>
  <c r="F615" i="7"/>
  <c r="I615" s="1"/>
  <c r="F615" i="17"/>
  <c r="I615" s="1"/>
  <c r="F615" i="20"/>
  <c r="I615" s="1"/>
  <c r="F615" i="40"/>
  <c r="I615" s="1"/>
  <c r="F615" i="44"/>
  <c r="I615" s="1"/>
  <c r="F615" i="33"/>
  <c r="I615" s="1"/>
  <c r="F615" i="23"/>
  <c r="I615" s="1"/>
  <c r="F615" i="8"/>
  <c r="I615" s="1"/>
  <c r="F615" i="15"/>
  <c r="I615" s="1"/>
  <c r="F615" i="28"/>
  <c r="I615" s="1"/>
  <c r="F615" i="35"/>
  <c r="I615" s="1"/>
  <c r="F615" i="5"/>
  <c r="I615" s="1"/>
  <c r="F615" i="9"/>
  <c r="F615" i="29"/>
  <c r="I615" s="1"/>
  <c r="F615" i="14"/>
  <c r="I615" s="1"/>
  <c r="F615" i="31"/>
  <c r="I615" s="1"/>
  <c r="F615" i="38"/>
  <c r="I615" s="1"/>
  <c r="F615" i="42"/>
  <c r="I615" s="1"/>
  <c r="F615" i="13"/>
  <c r="I615" s="1"/>
  <c r="F615" i="39"/>
  <c r="I615" s="1"/>
  <c r="F615" i="12"/>
  <c r="I615" s="1"/>
  <c r="F615" i="21"/>
  <c r="I615" s="1"/>
  <c r="F615" i="18"/>
  <c r="I615" s="1"/>
  <c r="F615" i="16"/>
  <c r="I615" s="1"/>
  <c r="F615" i="6"/>
  <c r="I615" s="1"/>
  <c r="F615" i="22"/>
  <c r="I615" s="1"/>
  <c r="F615" i="41"/>
  <c r="I615" s="1"/>
  <c r="F615" i="1"/>
  <c r="I615" s="1"/>
  <c r="F615" i="27"/>
  <c r="I615" s="1"/>
  <c r="F615" i="30"/>
  <c r="I615" s="1"/>
  <c r="F615" i="43"/>
  <c r="I615" s="1"/>
  <c r="F615" i="46"/>
  <c r="I615" s="1"/>
  <c r="F615" i="4"/>
  <c r="I615" s="1"/>
  <c r="F614" i="24"/>
  <c r="I614" s="1"/>
  <c r="F614" i="19"/>
  <c r="I614" s="1"/>
  <c r="F614" i="11"/>
  <c r="I614" s="1"/>
  <c r="F614" i="32"/>
  <c r="I614" s="1"/>
  <c r="F614" i="37"/>
  <c r="I614" s="1"/>
  <c r="F614" i="34"/>
  <c r="I614" s="1"/>
  <c r="F614" i="3"/>
  <c r="I614" s="1"/>
  <c r="F614" i="26"/>
  <c r="I614" s="1"/>
  <c r="F614" i="36"/>
  <c r="I614" s="1"/>
  <c r="F614" i="2"/>
  <c r="I614" s="1"/>
  <c r="F614" i="7"/>
  <c r="I614" s="1"/>
  <c r="F614" i="17"/>
  <c r="I614" s="1"/>
  <c r="F614" i="20"/>
  <c r="I614" s="1"/>
  <c r="F614" i="40"/>
  <c r="I614" s="1"/>
  <c r="F614" i="44"/>
  <c r="I614" s="1"/>
  <c r="F614" i="33"/>
  <c r="I614" s="1"/>
  <c r="F614" i="23"/>
  <c r="I614" s="1"/>
  <c r="F614" i="8"/>
  <c r="I614" s="1"/>
  <c r="F614" i="15"/>
  <c r="I614" s="1"/>
  <c r="F614" i="28"/>
  <c r="I614" s="1"/>
  <c r="F614" i="35"/>
  <c r="I614" s="1"/>
  <c r="F614" i="5"/>
  <c r="I614" s="1"/>
  <c r="F614" i="9"/>
  <c r="I614" s="1"/>
  <c r="F614" i="29"/>
  <c r="I614" s="1"/>
  <c r="F614" i="14"/>
  <c r="I614" s="1"/>
  <c r="F614" i="31"/>
  <c r="I614" s="1"/>
  <c r="F614" i="38"/>
  <c r="I614" s="1"/>
  <c r="F614" i="42"/>
  <c r="I614" s="1"/>
  <c r="F614" i="13"/>
  <c r="I614" s="1"/>
  <c r="F614" i="39"/>
  <c r="I614" s="1"/>
  <c r="F614" i="12"/>
  <c r="I614" s="1"/>
  <c r="F614" i="21"/>
  <c r="I614" s="1"/>
  <c r="F614" i="18"/>
  <c r="I614" s="1"/>
  <c r="F614" i="16"/>
  <c r="I614" s="1"/>
  <c r="F614" i="6"/>
  <c r="I614" s="1"/>
  <c r="F614" i="22"/>
  <c r="I614" s="1"/>
  <c r="F614" i="41"/>
  <c r="I614" s="1"/>
  <c r="F614" i="1"/>
  <c r="I614" s="1"/>
  <c r="F614" i="27"/>
  <c r="I614" s="1"/>
  <c r="F614" i="30"/>
  <c r="I614" s="1"/>
  <c r="F614" i="43"/>
  <c r="I614" s="1"/>
  <c r="F614" i="46"/>
  <c r="I614" s="1"/>
  <c r="F614" i="4"/>
  <c r="I614" s="1"/>
  <c r="F613" i="24"/>
  <c r="I613" s="1"/>
  <c r="F613" i="19"/>
  <c r="I613" s="1"/>
  <c r="F613" i="11"/>
  <c r="I613" s="1"/>
  <c r="F613" i="32"/>
  <c r="I613" s="1"/>
  <c r="F613" i="37"/>
  <c r="I613" s="1"/>
  <c r="F613" i="34"/>
  <c r="I613" s="1"/>
  <c r="F613" i="3"/>
  <c r="I613" s="1"/>
  <c r="F613" i="26"/>
  <c r="I613" s="1"/>
  <c r="F613" i="36"/>
  <c r="I613" s="1"/>
  <c r="F613" i="2"/>
  <c r="I613" s="1"/>
  <c r="F613" i="7"/>
  <c r="I613" s="1"/>
  <c r="F613" i="17"/>
  <c r="I613" s="1"/>
  <c r="F613" i="20"/>
  <c r="I613" s="1"/>
  <c r="F613" i="40"/>
  <c r="I613" s="1"/>
  <c r="F613" i="44"/>
  <c r="I613" s="1"/>
  <c r="F613" i="33"/>
  <c r="I613" s="1"/>
  <c r="F613" i="23"/>
  <c r="I613" s="1"/>
  <c r="F613" i="8"/>
  <c r="I613" s="1"/>
  <c r="F613" i="15"/>
  <c r="I613" s="1"/>
  <c r="F613" i="28"/>
  <c r="I613" s="1"/>
  <c r="F613" i="35"/>
  <c r="I613" s="1"/>
  <c r="F613" i="5"/>
  <c r="I613" s="1"/>
  <c r="F613" i="9"/>
  <c r="I613" s="1"/>
  <c r="F613" i="29"/>
  <c r="I613" s="1"/>
  <c r="F613" i="14"/>
  <c r="I613" s="1"/>
  <c r="F613" i="31"/>
  <c r="I613" s="1"/>
  <c r="F613" i="38"/>
  <c r="I613" s="1"/>
  <c r="F613" i="42"/>
  <c r="I613" s="1"/>
  <c r="F613" i="13"/>
  <c r="I613" s="1"/>
  <c r="F613" i="39"/>
  <c r="I613" s="1"/>
  <c r="F613" i="12"/>
  <c r="I613" s="1"/>
  <c r="F613" i="21"/>
  <c r="I613" s="1"/>
  <c r="F613" i="18"/>
  <c r="I613" s="1"/>
  <c r="F613" i="16"/>
  <c r="I613" s="1"/>
  <c r="F613" i="6"/>
  <c r="I613" s="1"/>
  <c r="F613" i="22"/>
  <c r="I613" s="1"/>
  <c r="F613" i="41"/>
  <c r="I613" s="1"/>
  <c r="F613" i="1"/>
  <c r="I613" s="1"/>
  <c r="F613" i="27"/>
  <c r="I613" s="1"/>
  <c r="F613" i="30"/>
  <c r="I613" s="1"/>
  <c r="F613" i="43"/>
  <c r="I613" s="1"/>
  <c r="F613" i="46"/>
  <c r="I613" s="1"/>
  <c r="F613" i="4"/>
  <c r="I613" s="1"/>
  <c r="F612" i="24"/>
  <c r="I612" s="1"/>
  <c r="F612" i="19"/>
  <c r="I612" s="1"/>
  <c r="F612" i="11"/>
  <c r="F612" i="32"/>
  <c r="I612" s="1"/>
  <c r="F612" i="37"/>
  <c r="I612" s="1"/>
  <c r="F612" i="34"/>
  <c r="I612" s="1"/>
  <c r="F612" i="3"/>
  <c r="I612" s="1"/>
  <c r="F612" i="26"/>
  <c r="I612" s="1"/>
  <c r="F612" i="36"/>
  <c r="I612" s="1"/>
  <c r="F612" i="2"/>
  <c r="I612" s="1"/>
  <c r="F612" i="7"/>
  <c r="I612" s="1"/>
  <c r="F612" i="17"/>
  <c r="I612" s="1"/>
  <c r="F612" i="20"/>
  <c r="I612" s="1"/>
  <c r="F612" i="40"/>
  <c r="I612" s="1"/>
  <c r="F612" i="44"/>
  <c r="I612" s="1"/>
  <c r="F612" i="33"/>
  <c r="I612" s="1"/>
  <c r="F612" i="23"/>
  <c r="I612" s="1"/>
  <c r="F612" i="8"/>
  <c r="I612" s="1"/>
  <c r="F612" i="15"/>
  <c r="I612" s="1"/>
  <c r="F612" i="28"/>
  <c r="I612" s="1"/>
  <c r="F612" i="35"/>
  <c r="I612" s="1"/>
  <c r="F612" i="5"/>
  <c r="I612" s="1"/>
  <c r="F612" i="9"/>
  <c r="F612" i="29"/>
  <c r="I612" s="1"/>
  <c r="F612" i="14"/>
  <c r="I612" s="1"/>
  <c r="F612" i="31"/>
  <c r="I612" s="1"/>
  <c r="F612" i="38"/>
  <c r="I612" s="1"/>
  <c r="F612" i="42"/>
  <c r="I612" s="1"/>
  <c r="F612" i="13"/>
  <c r="I612" s="1"/>
  <c r="F612" i="39"/>
  <c r="I612" s="1"/>
  <c r="F612" i="12"/>
  <c r="I612" s="1"/>
  <c r="F612" i="21"/>
  <c r="I612" s="1"/>
  <c r="F612" i="18"/>
  <c r="I612" s="1"/>
  <c r="F612" i="16"/>
  <c r="I612" s="1"/>
  <c r="F612" i="6"/>
  <c r="I612" s="1"/>
  <c r="F612" i="22"/>
  <c r="I612" s="1"/>
  <c r="F612" i="41"/>
  <c r="I612" s="1"/>
  <c r="F612" i="1"/>
  <c r="I612" s="1"/>
  <c r="F612" i="27"/>
  <c r="I612" s="1"/>
  <c r="F612" i="30"/>
  <c r="I612" s="1"/>
  <c r="F612" i="43"/>
  <c r="I612" s="1"/>
  <c r="F612" i="46"/>
  <c r="I612" s="1"/>
  <c r="F612" i="4"/>
  <c r="I612" s="1"/>
  <c r="F611" i="24"/>
  <c r="I611" s="1"/>
  <c r="F611" i="19"/>
  <c r="I611" s="1"/>
  <c r="F611" i="11"/>
  <c r="I611" s="1"/>
  <c r="F611" i="32"/>
  <c r="I611" s="1"/>
  <c r="F611" i="37"/>
  <c r="I611" s="1"/>
  <c r="F611" i="34"/>
  <c r="I611" s="1"/>
  <c r="F611" i="3"/>
  <c r="I611" s="1"/>
  <c r="F611" i="26"/>
  <c r="I611" s="1"/>
  <c r="F611" i="36"/>
  <c r="I611" s="1"/>
  <c r="F611" i="2"/>
  <c r="I611" s="1"/>
  <c r="F611" i="7"/>
  <c r="I611" s="1"/>
  <c r="F611" i="17"/>
  <c r="I611" s="1"/>
  <c r="F611" i="20"/>
  <c r="I611" s="1"/>
  <c r="F611" i="40"/>
  <c r="I611" s="1"/>
  <c r="F611" i="44"/>
  <c r="I611" s="1"/>
  <c r="F611" i="33"/>
  <c r="I611" s="1"/>
  <c r="F611" i="23"/>
  <c r="I611" s="1"/>
  <c r="F611" i="8"/>
  <c r="I611" s="1"/>
  <c r="F611" i="15"/>
  <c r="I611" s="1"/>
  <c r="F611" i="28"/>
  <c r="I611" s="1"/>
  <c r="F611" i="35"/>
  <c r="I611" s="1"/>
  <c r="F611" i="5"/>
  <c r="I611" s="1"/>
  <c r="F611" i="9"/>
  <c r="I611" s="1"/>
  <c r="F611" i="29"/>
  <c r="I611" s="1"/>
  <c r="F611" i="14"/>
  <c r="I611" s="1"/>
  <c r="F611" i="31"/>
  <c r="I611" s="1"/>
  <c r="F611" i="38"/>
  <c r="I611" s="1"/>
  <c r="F611" i="42"/>
  <c r="I611" s="1"/>
  <c r="F611" i="13"/>
  <c r="I611" s="1"/>
  <c r="F611" i="39"/>
  <c r="I611" s="1"/>
  <c r="F611" i="12"/>
  <c r="I611" s="1"/>
  <c r="F611" i="21"/>
  <c r="I611" s="1"/>
  <c r="F611" i="18"/>
  <c r="I611" s="1"/>
  <c r="F611" i="16"/>
  <c r="I611" s="1"/>
  <c r="F611" i="6"/>
  <c r="I611" s="1"/>
  <c r="F611" i="22"/>
  <c r="I611" s="1"/>
  <c r="F611" i="41"/>
  <c r="I611" s="1"/>
  <c r="F611" i="1"/>
  <c r="I611" s="1"/>
  <c r="F611" i="27"/>
  <c r="I611" s="1"/>
  <c r="F611" i="30"/>
  <c r="I611" s="1"/>
  <c r="F611" i="43"/>
  <c r="I611" s="1"/>
  <c r="F611" i="46"/>
  <c r="I611" s="1"/>
  <c r="F611" i="4"/>
  <c r="I611" s="1"/>
  <c r="F610" i="24"/>
  <c r="I610" s="1"/>
  <c r="F610" i="19"/>
  <c r="I610" s="1"/>
  <c r="F610" i="11"/>
  <c r="I610" s="1"/>
  <c r="F610" i="32"/>
  <c r="I610" s="1"/>
  <c r="F610" i="37"/>
  <c r="I610" s="1"/>
  <c r="F610" i="34"/>
  <c r="I610" s="1"/>
  <c r="F610" i="3"/>
  <c r="I610" s="1"/>
  <c r="F610" i="26"/>
  <c r="I610" s="1"/>
  <c r="F610" i="36"/>
  <c r="I610" s="1"/>
  <c r="F610" i="2"/>
  <c r="I610" s="1"/>
  <c r="F610" i="7"/>
  <c r="I610" s="1"/>
  <c r="F610" i="17"/>
  <c r="I610" s="1"/>
  <c r="F610" i="20"/>
  <c r="I610" s="1"/>
  <c r="F610" i="40"/>
  <c r="I610" s="1"/>
  <c r="F610" i="44"/>
  <c r="I610" s="1"/>
  <c r="F610" i="33"/>
  <c r="I610" s="1"/>
  <c r="F610" i="23"/>
  <c r="I610" s="1"/>
  <c r="F610" i="8"/>
  <c r="I610" s="1"/>
  <c r="F610" i="15"/>
  <c r="I610" s="1"/>
  <c r="F610" i="28"/>
  <c r="F610" i="35"/>
  <c r="F610" i="5"/>
  <c r="I610" s="1"/>
  <c r="F610" i="9"/>
  <c r="F610" i="29"/>
  <c r="F610" i="14"/>
  <c r="I610" s="1"/>
  <c r="F610" i="31"/>
  <c r="I610" s="1"/>
  <c r="F610" i="38"/>
  <c r="I610" s="1"/>
  <c r="F610" i="42"/>
  <c r="F610" i="13"/>
  <c r="I610" s="1"/>
  <c r="F610" i="39"/>
  <c r="I610" s="1"/>
  <c r="F610" i="12"/>
  <c r="I610" s="1"/>
  <c r="F610" i="21"/>
  <c r="F610" i="18"/>
  <c r="I610" s="1"/>
  <c r="F610" i="16"/>
  <c r="I610" s="1"/>
  <c r="F610" i="6"/>
  <c r="I610" s="1"/>
  <c r="F610" i="22"/>
  <c r="F610" i="41"/>
  <c r="I610" s="1"/>
  <c r="F610" i="1"/>
  <c r="I610" s="1"/>
  <c r="F610" i="27"/>
  <c r="I610" s="1"/>
  <c r="F610" i="30"/>
  <c r="F610" i="43"/>
  <c r="I610" s="1"/>
  <c r="F610" i="46"/>
  <c r="I610" s="1"/>
  <c r="F610" i="4"/>
  <c r="I610" s="1"/>
  <c r="F609" i="24"/>
  <c r="F609" i="19"/>
  <c r="I609" s="1"/>
  <c r="F609" i="11"/>
  <c r="I609" s="1"/>
  <c r="F609" i="32"/>
  <c r="I609" s="1"/>
  <c r="F609" i="37"/>
  <c r="F609" i="34"/>
  <c r="I609" s="1"/>
  <c r="F609" i="3"/>
  <c r="I609" s="1"/>
  <c r="F609" i="26"/>
  <c r="I609" s="1"/>
  <c r="F609" i="36"/>
  <c r="I609" s="1"/>
  <c r="F609" i="2"/>
  <c r="I609" s="1"/>
  <c r="F609" i="7"/>
  <c r="I609" s="1"/>
  <c r="F609" i="17"/>
  <c r="I609" s="1"/>
  <c r="F609" i="20"/>
  <c r="F609" i="40"/>
  <c r="I609" s="1"/>
  <c r="F609" i="44"/>
  <c r="I609" s="1"/>
  <c r="F609" i="33"/>
  <c r="I609" s="1"/>
  <c r="F609" i="23"/>
  <c r="F609" i="8"/>
  <c r="I609" s="1"/>
  <c r="F609" i="15"/>
  <c r="I609" s="1"/>
  <c r="F609" i="28"/>
  <c r="I609" s="1"/>
  <c r="F609" i="35"/>
  <c r="I609" s="1"/>
  <c r="F609" i="5"/>
  <c r="I609" s="1"/>
  <c r="F609" i="9"/>
  <c r="I609" s="1"/>
  <c r="F609" i="29"/>
  <c r="I609" s="1"/>
  <c r="F609" i="14"/>
  <c r="F609" i="31"/>
  <c r="I609" s="1"/>
  <c r="F609" i="38"/>
  <c r="I609" s="1"/>
  <c r="F609" i="42"/>
  <c r="I609" s="1"/>
  <c r="F609" i="13"/>
  <c r="I609" s="1"/>
  <c r="F609" i="39"/>
  <c r="I609" s="1"/>
  <c r="F609" i="12"/>
  <c r="I609" s="1"/>
  <c r="F609" i="21"/>
  <c r="I609" s="1"/>
  <c r="F609" i="18"/>
  <c r="I609" s="1"/>
  <c r="F609" i="16"/>
  <c r="I609" s="1"/>
  <c r="F609" i="6"/>
  <c r="I609" s="1"/>
  <c r="F609" i="22"/>
  <c r="I609" s="1"/>
  <c r="F609" i="41"/>
  <c r="F609" i="1"/>
  <c r="I609" s="1"/>
  <c r="F609" i="27"/>
  <c r="I609" s="1"/>
  <c r="F609" i="30"/>
  <c r="I609" s="1"/>
  <c r="F609" i="43"/>
  <c r="F609" i="46"/>
  <c r="I609" s="1"/>
  <c r="F609" i="4"/>
  <c r="I609" s="1"/>
  <c r="F608" i="24"/>
  <c r="I608" s="1"/>
  <c r="F608" i="19"/>
  <c r="F608" i="11"/>
  <c r="F608" i="32"/>
  <c r="I608" s="1"/>
  <c r="F608" i="37"/>
  <c r="I608" s="1"/>
  <c r="F608" i="34"/>
  <c r="I608" s="1"/>
  <c r="F608" i="3"/>
  <c r="I608" s="1"/>
  <c r="F608" i="26"/>
  <c r="I608" s="1"/>
  <c r="F608" i="36"/>
  <c r="I608" s="1"/>
  <c r="F608" i="2"/>
  <c r="F608" i="7"/>
  <c r="I608" s="1"/>
  <c r="F608" i="17"/>
  <c r="I608" s="1"/>
  <c r="F608" i="20"/>
  <c r="I608" s="1"/>
  <c r="F608" i="40"/>
  <c r="F608" i="44"/>
  <c r="I608" s="1"/>
  <c r="F608" i="33"/>
  <c r="I608" s="1"/>
  <c r="F608" i="23"/>
  <c r="I608" s="1"/>
  <c r="F608" i="8"/>
  <c r="F608" i="15"/>
  <c r="I608" s="1"/>
  <c r="F608" i="28"/>
  <c r="I608" s="1"/>
  <c r="F608" i="35"/>
  <c r="I608" s="1"/>
  <c r="F608" i="5"/>
  <c r="F608" i="9"/>
  <c r="F608" i="29"/>
  <c r="I608" s="1"/>
  <c r="F608" i="14"/>
  <c r="I608" s="1"/>
  <c r="F608" i="31"/>
  <c r="F608" i="38"/>
  <c r="I608" s="1"/>
  <c r="F608" i="42"/>
  <c r="I608" s="1"/>
  <c r="F608" i="13"/>
  <c r="I608" s="1"/>
  <c r="F608" i="39"/>
  <c r="I608" s="1"/>
  <c r="F608" i="12"/>
  <c r="I608" s="1"/>
  <c r="F608" i="21"/>
  <c r="I608" s="1"/>
  <c r="F608" i="18"/>
  <c r="I608" s="1"/>
  <c r="F608" i="16"/>
  <c r="F608" i="6"/>
  <c r="I608" s="1"/>
  <c r="F608" i="22"/>
  <c r="I608" s="1"/>
  <c r="F608" i="41"/>
  <c r="I608" s="1"/>
  <c r="F608" i="1"/>
  <c r="I608" s="1"/>
  <c r="F608" i="27"/>
  <c r="I608" s="1"/>
  <c r="F608" i="30"/>
  <c r="I608" s="1"/>
  <c r="F608" i="43"/>
  <c r="I608" s="1"/>
  <c r="F608" i="46"/>
  <c r="F608" i="4"/>
  <c r="I608" s="1"/>
  <c r="F607" i="24"/>
  <c r="I607" s="1"/>
  <c r="F607" i="19"/>
  <c r="I607" s="1"/>
  <c r="F607" i="11"/>
  <c r="I607" s="1"/>
  <c r="F607" i="32"/>
  <c r="I607" s="1"/>
  <c r="F607" i="37"/>
  <c r="I607" s="1"/>
  <c r="F607" i="34"/>
  <c r="I607" s="1"/>
  <c r="F607" i="3"/>
  <c r="F607" i="26"/>
  <c r="I607" s="1"/>
  <c r="F607" i="36"/>
  <c r="I607" s="1"/>
  <c r="F607" i="2"/>
  <c r="I607" s="1"/>
  <c r="F607" i="7"/>
  <c r="I607" s="1"/>
  <c r="F607" i="17"/>
  <c r="I607" s="1"/>
  <c r="F607" i="20"/>
  <c r="I607" s="1"/>
  <c r="F607" i="40"/>
  <c r="I607" s="1"/>
  <c r="F607" i="44"/>
  <c r="I607" s="1"/>
  <c r="F607" i="33"/>
  <c r="I607" s="1"/>
  <c r="F607" i="23"/>
  <c r="I607" s="1"/>
  <c r="F607" i="8"/>
  <c r="I607" s="1"/>
  <c r="F607" i="15"/>
  <c r="F607" i="28"/>
  <c r="I607" s="1"/>
  <c r="F607" i="35"/>
  <c r="I607" s="1"/>
  <c r="F607" i="5"/>
  <c r="I607" s="1"/>
  <c r="F607" i="9"/>
  <c r="F607" i="29"/>
  <c r="I607" s="1"/>
  <c r="F607" i="14"/>
  <c r="I607" s="1"/>
  <c r="F607" i="31"/>
  <c r="I607" s="1"/>
  <c r="F607" i="38"/>
  <c r="F607" i="42"/>
  <c r="I607" s="1"/>
  <c r="F607" i="13"/>
  <c r="I607" s="1"/>
  <c r="F607" i="39"/>
  <c r="I607" s="1"/>
  <c r="F607" i="12"/>
  <c r="I607" s="1"/>
  <c r="F607" i="21"/>
  <c r="I607" s="1"/>
  <c r="F607" i="18"/>
  <c r="I607" s="1"/>
  <c r="F607" i="16"/>
  <c r="I607" s="1"/>
  <c r="F607" i="6"/>
  <c r="I607" s="1"/>
  <c r="F607" i="22"/>
  <c r="I607" s="1"/>
  <c r="F607" i="41"/>
  <c r="I607" s="1"/>
  <c r="F607" i="1"/>
  <c r="I607" s="1"/>
  <c r="F607" i="27"/>
  <c r="F607" i="30"/>
  <c r="I607" s="1"/>
  <c r="F607" i="43"/>
  <c r="I607" s="1"/>
  <c r="F607" i="46"/>
  <c r="I607" s="1"/>
  <c r="F607" i="4"/>
  <c r="F604" i="24"/>
  <c r="I604" s="1"/>
  <c r="F604" i="19"/>
  <c r="I604" s="1"/>
  <c r="F604" i="11"/>
  <c r="I604" s="1"/>
  <c r="F604" i="32"/>
  <c r="I604" s="1"/>
  <c r="F604" i="37"/>
  <c r="I604" s="1"/>
  <c r="F604" i="34"/>
  <c r="I604" s="1"/>
  <c r="F604" i="3"/>
  <c r="I604" s="1"/>
  <c r="F604" i="26"/>
  <c r="I604" s="1"/>
  <c r="F604" i="36"/>
  <c r="I604" s="1"/>
  <c r="F604" i="2"/>
  <c r="I604" s="1"/>
  <c r="F604" i="7"/>
  <c r="I604" s="1"/>
  <c r="F604" i="17"/>
  <c r="I604" s="1"/>
  <c r="F604" i="20"/>
  <c r="I604" s="1"/>
  <c r="F604" i="40"/>
  <c r="I604" s="1"/>
  <c r="F604" i="44"/>
  <c r="I604" s="1"/>
  <c r="F604" i="33"/>
  <c r="I604" s="1"/>
  <c r="F604" i="23"/>
  <c r="I604" s="1"/>
  <c r="F604" i="8"/>
  <c r="I604" s="1"/>
  <c r="F604" i="15"/>
  <c r="I604" s="1"/>
  <c r="F604" i="28"/>
  <c r="I604" s="1"/>
  <c r="F604" i="35"/>
  <c r="I604" s="1"/>
  <c r="F604" i="5"/>
  <c r="I604" s="1"/>
  <c r="F604" i="9"/>
  <c r="I604" s="1"/>
  <c r="F604" i="29"/>
  <c r="I604" s="1"/>
  <c r="F604" i="14"/>
  <c r="I604" s="1"/>
  <c r="F604" i="31"/>
  <c r="I604" s="1"/>
  <c r="F604" i="38"/>
  <c r="I604" s="1"/>
  <c r="F604" i="42"/>
  <c r="I604" s="1"/>
  <c r="F604" i="13"/>
  <c r="I604" s="1"/>
  <c r="F604" i="39"/>
  <c r="I604" s="1"/>
  <c r="F604" i="12"/>
  <c r="I604" s="1"/>
  <c r="F604" i="21"/>
  <c r="I604" s="1"/>
  <c r="F604" i="18"/>
  <c r="I604" s="1"/>
  <c r="F604" i="16"/>
  <c r="I604" s="1"/>
  <c r="F604" i="6"/>
  <c r="I604" s="1"/>
  <c r="F604" i="22"/>
  <c r="I604" s="1"/>
  <c r="F604" i="41"/>
  <c r="I604" s="1"/>
  <c r="F604" i="1"/>
  <c r="I604" s="1"/>
  <c r="F604" i="27"/>
  <c r="I604" s="1"/>
  <c r="F604" i="30"/>
  <c r="I604" s="1"/>
  <c r="F604" i="43"/>
  <c r="I604" s="1"/>
  <c r="F604" i="46"/>
  <c r="I604" s="1"/>
  <c r="F604" i="4"/>
  <c r="I604" s="1"/>
  <c r="F603" i="24"/>
  <c r="I603" s="1"/>
  <c r="F603" i="19"/>
  <c r="I603" s="1"/>
  <c r="F603" i="11"/>
  <c r="I603" s="1"/>
  <c r="F603" i="32"/>
  <c r="I603" s="1"/>
  <c r="F603" i="37"/>
  <c r="I603" s="1"/>
  <c r="F603" i="34"/>
  <c r="I603" s="1"/>
  <c r="F603" i="3"/>
  <c r="I603" s="1"/>
  <c r="F603" i="26"/>
  <c r="I603" s="1"/>
  <c r="F603" i="36"/>
  <c r="I603" s="1"/>
  <c r="F603" i="2"/>
  <c r="I603" s="1"/>
  <c r="F603" i="7"/>
  <c r="I603" s="1"/>
  <c r="F603" i="17"/>
  <c r="I603" s="1"/>
  <c r="F603" i="20"/>
  <c r="I603" s="1"/>
  <c r="F603" i="40"/>
  <c r="I603" s="1"/>
  <c r="F603" i="44"/>
  <c r="I603" s="1"/>
  <c r="F603" i="33"/>
  <c r="I603" s="1"/>
  <c r="F603" i="23"/>
  <c r="I603" s="1"/>
  <c r="F603" i="8"/>
  <c r="I603" s="1"/>
  <c r="F603" i="15"/>
  <c r="I603" s="1"/>
  <c r="F603" i="28"/>
  <c r="I603" s="1"/>
  <c r="F603" i="35"/>
  <c r="I603" s="1"/>
  <c r="F603" i="5"/>
  <c r="I603" s="1"/>
  <c r="F603" i="9"/>
  <c r="I603" s="1"/>
  <c r="F603" i="29"/>
  <c r="I603" s="1"/>
  <c r="F603" i="14"/>
  <c r="I603" s="1"/>
  <c r="F603" i="31"/>
  <c r="I603" s="1"/>
  <c r="F603" i="38"/>
  <c r="I603" s="1"/>
  <c r="F603" i="42"/>
  <c r="I603" s="1"/>
  <c r="F603" i="13"/>
  <c r="I603" s="1"/>
  <c r="F603" i="39"/>
  <c r="I603" s="1"/>
  <c r="F603" i="12"/>
  <c r="I603" s="1"/>
  <c r="F603" i="21"/>
  <c r="I603" s="1"/>
  <c r="F603" i="18"/>
  <c r="I603" s="1"/>
  <c r="F603" i="16"/>
  <c r="I603" s="1"/>
  <c r="F603" i="6"/>
  <c r="I603" s="1"/>
  <c r="F603" i="22"/>
  <c r="I603" s="1"/>
  <c r="F603" i="41"/>
  <c r="I603" s="1"/>
  <c r="F603" i="1"/>
  <c r="I603" s="1"/>
  <c r="F603" i="27"/>
  <c r="I603" s="1"/>
  <c r="F603" i="30"/>
  <c r="I603" s="1"/>
  <c r="F603" i="43"/>
  <c r="I603" s="1"/>
  <c r="F603" i="46"/>
  <c r="I603" s="1"/>
  <c r="F603" i="4"/>
  <c r="I603" s="1"/>
  <c r="F602" i="24"/>
  <c r="I602" s="1"/>
  <c r="F602" i="19"/>
  <c r="I602" s="1"/>
  <c r="F602" i="11"/>
  <c r="F602" i="32"/>
  <c r="I602" s="1"/>
  <c r="F602" i="37"/>
  <c r="I602" s="1"/>
  <c r="F602" i="34"/>
  <c r="I602" s="1"/>
  <c r="F602" i="3"/>
  <c r="I602" s="1"/>
  <c r="F602" i="26"/>
  <c r="I602" s="1"/>
  <c r="F602" i="36"/>
  <c r="I602" s="1"/>
  <c r="F602" i="2"/>
  <c r="I602" s="1"/>
  <c r="F602" i="7"/>
  <c r="I602" s="1"/>
  <c r="F602" i="17"/>
  <c r="I602" s="1"/>
  <c r="F602" i="20"/>
  <c r="I602" s="1"/>
  <c r="F602" i="40"/>
  <c r="I602" s="1"/>
  <c r="F602" i="44"/>
  <c r="I602" s="1"/>
  <c r="F602" i="33"/>
  <c r="I602" s="1"/>
  <c r="F602" i="23"/>
  <c r="I602" s="1"/>
  <c r="F602" i="8"/>
  <c r="I602" s="1"/>
  <c r="F602" i="15"/>
  <c r="I602" s="1"/>
  <c r="F602" i="28"/>
  <c r="I602" s="1"/>
  <c r="F602" i="35"/>
  <c r="I602" s="1"/>
  <c r="F602" i="5"/>
  <c r="I602" s="1"/>
  <c r="F602" i="9"/>
  <c r="F602" i="29"/>
  <c r="I602" s="1"/>
  <c r="F602" i="14"/>
  <c r="I602" s="1"/>
  <c r="F602" i="31"/>
  <c r="I602" s="1"/>
  <c r="F602" i="38"/>
  <c r="I602" s="1"/>
  <c r="F602" i="42"/>
  <c r="I602" s="1"/>
  <c r="F602" i="13"/>
  <c r="I602" s="1"/>
  <c r="F602" i="39"/>
  <c r="I602" s="1"/>
  <c r="F602" i="12"/>
  <c r="I602" s="1"/>
  <c r="F602" i="21"/>
  <c r="I602" s="1"/>
  <c r="F602" i="18"/>
  <c r="I602" s="1"/>
  <c r="F602" i="16"/>
  <c r="I602" s="1"/>
  <c r="F602" i="6"/>
  <c r="I602" s="1"/>
  <c r="F602" i="22"/>
  <c r="I602" s="1"/>
  <c r="F602" i="41"/>
  <c r="I602" s="1"/>
  <c r="F602" i="1"/>
  <c r="I602" s="1"/>
  <c r="F602" i="27"/>
  <c r="I602" s="1"/>
  <c r="F602" i="30"/>
  <c r="I602" s="1"/>
  <c r="F602" i="43"/>
  <c r="I602" s="1"/>
  <c r="F602" i="46"/>
  <c r="F602" i="4"/>
  <c r="I602" s="1"/>
  <c r="F601" i="24"/>
  <c r="I601" s="1"/>
  <c r="F601" i="19"/>
  <c r="I601" s="1"/>
  <c r="F601" i="11"/>
  <c r="F601" i="32"/>
  <c r="I601" s="1"/>
  <c r="F601" i="37"/>
  <c r="I601" s="1"/>
  <c r="F601" i="34"/>
  <c r="I601" s="1"/>
  <c r="F601" i="3"/>
  <c r="F601" i="26"/>
  <c r="I601" s="1"/>
  <c r="F601" i="36"/>
  <c r="I601" s="1"/>
  <c r="F601" i="2"/>
  <c r="I601" s="1"/>
  <c r="F601" i="7"/>
  <c r="F601" i="17"/>
  <c r="I601" s="1"/>
  <c r="F601" i="20"/>
  <c r="I601" s="1"/>
  <c r="F601" i="40"/>
  <c r="I601" s="1"/>
  <c r="F601" i="44"/>
  <c r="F601" i="33"/>
  <c r="I601" s="1"/>
  <c r="F601" i="23"/>
  <c r="I601" s="1"/>
  <c r="F601" i="8"/>
  <c r="I601" s="1"/>
  <c r="F601" i="15"/>
  <c r="I601" s="1"/>
  <c r="F601" i="28"/>
  <c r="I601" s="1"/>
  <c r="F601" i="35"/>
  <c r="F601" i="5"/>
  <c r="I601" s="1"/>
  <c r="F601" i="9"/>
  <c r="F601" i="29"/>
  <c r="I601" s="1"/>
  <c r="F601" i="14"/>
  <c r="I601" s="1"/>
  <c r="F601" i="31"/>
  <c r="I601" s="1"/>
  <c r="F601" i="38"/>
  <c r="F601" i="42"/>
  <c r="I601" s="1"/>
  <c r="F601" i="13"/>
  <c r="I601" s="1"/>
  <c r="F601" i="39"/>
  <c r="I601" s="1"/>
  <c r="F601" i="12"/>
  <c r="I601" s="1"/>
  <c r="F601" i="21"/>
  <c r="I601" s="1"/>
  <c r="F601" i="18"/>
  <c r="I601" s="1"/>
  <c r="F601" i="16"/>
  <c r="I601" s="1"/>
  <c r="F601" i="6"/>
  <c r="I601" s="1"/>
  <c r="F601" i="22"/>
  <c r="I601" s="1"/>
  <c r="F601" i="41"/>
  <c r="I601" s="1"/>
  <c r="F601" i="1"/>
  <c r="I601" s="1"/>
  <c r="F601" i="27"/>
  <c r="I601" s="1"/>
  <c r="F601" i="30"/>
  <c r="I601" s="1"/>
  <c r="F601" i="43"/>
  <c r="I601" s="1"/>
  <c r="F601" i="46"/>
  <c r="I601" s="1"/>
  <c r="F601" i="4"/>
  <c r="I601" s="1"/>
  <c r="F600" i="24"/>
  <c r="I600" s="1"/>
  <c r="F600" i="19"/>
  <c r="I600" s="1"/>
  <c r="F600" i="11"/>
  <c r="I600" s="1"/>
  <c r="F600" i="32"/>
  <c r="F600" i="37"/>
  <c r="I600" s="1"/>
  <c r="F600" i="34"/>
  <c r="I600" s="1"/>
  <c r="F600" i="3"/>
  <c r="I600" s="1"/>
  <c r="F600" i="26"/>
  <c r="F600" i="36"/>
  <c r="I600" s="1"/>
  <c r="F600" i="2"/>
  <c r="I600" s="1"/>
  <c r="F600" i="7"/>
  <c r="I600" s="1"/>
  <c r="F600" i="17"/>
  <c r="F600" i="20"/>
  <c r="I600" s="1"/>
  <c r="F600" i="40"/>
  <c r="I600" s="1"/>
  <c r="F600" i="44"/>
  <c r="I600" s="1"/>
  <c r="F600" i="33"/>
  <c r="F600" i="23"/>
  <c r="I600" s="1"/>
  <c r="F600" i="8"/>
  <c r="I600" s="1"/>
  <c r="F600" i="15"/>
  <c r="I600" s="1"/>
  <c r="F600" i="28"/>
  <c r="F600" i="35"/>
  <c r="I600" s="1"/>
  <c r="F600" i="5"/>
  <c r="I600" s="1"/>
  <c r="F600" i="9"/>
  <c r="F600" i="29"/>
  <c r="F600" i="14"/>
  <c r="I600" s="1"/>
  <c r="F600" i="31"/>
  <c r="I600" s="1"/>
  <c r="F600" i="38"/>
  <c r="I600" s="1"/>
  <c r="F600" i="42"/>
  <c r="I600" s="1"/>
  <c r="F600" i="13"/>
  <c r="I600" s="1"/>
  <c r="F600" i="39"/>
  <c r="I600" s="1"/>
  <c r="F600" i="12"/>
  <c r="I600" s="1"/>
  <c r="F600" i="21"/>
  <c r="I600" s="1"/>
  <c r="F600" i="18"/>
  <c r="I600" s="1"/>
  <c r="F600" i="16"/>
  <c r="I600" s="1"/>
  <c r="F600" i="6"/>
  <c r="I600" s="1"/>
  <c r="F600" i="22"/>
  <c r="F600" i="41"/>
  <c r="I600" s="1"/>
  <c r="F600" i="1"/>
  <c r="I600" s="1"/>
  <c r="F600" i="27"/>
  <c r="I600" s="1"/>
  <c r="F600" i="30"/>
  <c r="I600" s="1"/>
  <c r="F600" i="43"/>
  <c r="I600" s="1"/>
  <c r="F600" i="46"/>
  <c r="I600" s="1"/>
  <c r="F600" i="4"/>
  <c r="I600" s="1"/>
  <c r="F599" i="24"/>
  <c r="I599" s="1"/>
  <c r="F599" i="19"/>
  <c r="I599" s="1"/>
  <c r="F599" i="11"/>
  <c r="I599" s="1"/>
  <c r="F599" i="32"/>
  <c r="I599" s="1"/>
  <c r="F599" i="37"/>
  <c r="I599" s="1"/>
  <c r="F599" i="34"/>
  <c r="I599" s="1"/>
  <c r="F599" i="3"/>
  <c r="I599" s="1"/>
  <c r="F599" i="26"/>
  <c r="I599" s="1"/>
  <c r="F599" i="36"/>
  <c r="F599" i="2"/>
  <c r="I599" s="1"/>
  <c r="F599" i="7"/>
  <c r="I599" s="1"/>
  <c r="F599" i="17"/>
  <c r="I599" s="1"/>
  <c r="F599" i="20"/>
  <c r="I599" s="1"/>
  <c r="F599" i="40"/>
  <c r="I599" s="1"/>
  <c r="F599" i="44"/>
  <c r="I599" s="1"/>
  <c r="F599" i="33"/>
  <c r="I599" s="1"/>
  <c r="F599" i="23"/>
  <c r="I599" s="1"/>
  <c r="F599" i="8"/>
  <c r="I599" s="1"/>
  <c r="F599" i="15"/>
  <c r="I599" s="1"/>
  <c r="F599" i="28"/>
  <c r="I599" s="1"/>
  <c r="F599" i="35"/>
  <c r="I599" s="1"/>
  <c r="F599" i="5"/>
  <c r="I599" s="1"/>
  <c r="F599" i="9"/>
  <c r="I599" s="1"/>
  <c r="F599" i="29"/>
  <c r="I599" s="1"/>
  <c r="F599" i="14"/>
  <c r="F599" i="31"/>
  <c r="I599" s="1"/>
  <c r="F599" i="38"/>
  <c r="I599" s="1"/>
  <c r="F599" i="42"/>
  <c r="I599" s="1"/>
  <c r="F599" i="13"/>
  <c r="F599" i="39"/>
  <c r="I599" s="1"/>
  <c r="F599" i="12"/>
  <c r="I599" s="1"/>
  <c r="F599" i="21"/>
  <c r="I599" s="1"/>
  <c r="F599" i="18"/>
  <c r="F599" i="16"/>
  <c r="I599" s="1"/>
  <c r="F599" i="6"/>
  <c r="I599" s="1"/>
  <c r="F599" i="22"/>
  <c r="I599" s="1"/>
  <c r="F599" i="41"/>
  <c r="F599" i="1"/>
  <c r="I599" s="1"/>
  <c r="F599" i="27"/>
  <c r="I599" s="1"/>
  <c r="F599" i="30"/>
  <c r="I599" s="1"/>
  <c r="F599" i="43"/>
  <c r="I599" s="1"/>
  <c r="F599" i="46"/>
  <c r="I599" s="1"/>
  <c r="F599" i="4"/>
  <c r="I599" s="1"/>
  <c r="F598" i="24"/>
  <c r="I598" s="1"/>
  <c r="F598" i="19"/>
  <c r="I598" s="1"/>
  <c r="F598" i="11"/>
  <c r="F598" i="32"/>
  <c r="I598" s="1"/>
  <c r="F598" i="37"/>
  <c r="I598" s="1"/>
  <c r="F598" i="34"/>
  <c r="I598" s="1"/>
  <c r="F598" i="3"/>
  <c r="I598" s="1"/>
  <c r="F598" i="26"/>
  <c r="I598" s="1"/>
  <c r="F598" i="36"/>
  <c r="I598" s="1"/>
  <c r="F598" i="2"/>
  <c r="I598" s="1"/>
  <c r="F598" i="7"/>
  <c r="I598" s="1"/>
  <c r="F598" i="17"/>
  <c r="I598" s="1"/>
  <c r="F598" i="20"/>
  <c r="I598" s="1"/>
  <c r="F598" i="40"/>
  <c r="I598" s="1"/>
  <c r="F598" i="44"/>
  <c r="I598" s="1"/>
  <c r="F598" i="33"/>
  <c r="I598" s="1"/>
  <c r="F598" i="23"/>
  <c r="I598" s="1"/>
  <c r="F598" i="8"/>
  <c r="I598" s="1"/>
  <c r="F598" i="15"/>
  <c r="I598" s="1"/>
  <c r="F598" i="28"/>
  <c r="I598" s="1"/>
  <c r="F598" i="35"/>
  <c r="I598" s="1"/>
  <c r="F598" i="5"/>
  <c r="I598" s="1"/>
  <c r="F598" i="9"/>
  <c r="F598" i="29"/>
  <c r="I598" s="1"/>
  <c r="F598" i="14"/>
  <c r="I598" s="1"/>
  <c r="F598" i="31"/>
  <c r="I598" s="1"/>
  <c r="F598" i="38"/>
  <c r="I598" s="1"/>
  <c r="F598" i="42"/>
  <c r="I598" s="1"/>
  <c r="F598" i="13"/>
  <c r="I598" s="1"/>
  <c r="F598" i="39"/>
  <c r="I598" s="1"/>
  <c r="F598" i="12"/>
  <c r="I598" s="1"/>
  <c r="F598" i="21"/>
  <c r="I598" s="1"/>
  <c r="F598" i="18"/>
  <c r="I598" s="1"/>
  <c r="F598" i="16"/>
  <c r="I598" s="1"/>
  <c r="F598" i="6"/>
  <c r="I598" s="1"/>
  <c r="F598" i="22"/>
  <c r="I598" s="1"/>
  <c r="F598" i="41"/>
  <c r="I598" s="1"/>
  <c r="F598" i="1"/>
  <c r="I598" s="1"/>
  <c r="F597"/>
  <c r="F598" i="27"/>
  <c r="I598" s="1"/>
  <c r="F598" i="30"/>
  <c r="I598" s="1"/>
  <c r="F598" i="43"/>
  <c r="F598" i="46"/>
  <c r="I598" s="1"/>
  <c r="F598" i="4"/>
  <c r="I598" s="1"/>
  <c r="F597" i="24"/>
  <c r="F597" i="19"/>
  <c r="F597" i="11"/>
  <c r="F597" i="32"/>
  <c r="F597" i="37"/>
  <c r="F597" i="34"/>
  <c r="F597" i="3"/>
  <c r="F597" i="26"/>
  <c r="F597" i="36"/>
  <c r="F597" i="2"/>
  <c r="F597" i="7"/>
  <c r="F597" i="17"/>
  <c r="F597" i="20"/>
  <c r="F597" i="40"/>
  <c r="F597" i="44"/>
  <c r="F597" i="33"/>
  <c r="F597" i="23"/>
  <c r="F597" i="8"/>
  <c r="F597" i="15"/>
  <c r="F597" i="28"/>
  <c r="F597" i="35"/>
  <c r="F597" i="5"/>
  <c r="F597" i="9"/>
  <c r="F597" i="29"/>
  <c r="F597" i="14"/>
  <c r="F597" i="31"/>
  <c r="F597" i="38"/>
  <c r="F597" i="42"/>
  <c r="F597" i="13"/>
  <c r="F597" i="39"/>
  <c r="I597" s="1"/>
  <c r="F597" i="12"/>
  <c r="F597" i="21"/>
  <c r="F597" i="18"/>
  <c r="F597" i="16"/>
  <c r="F597" i="6"/>
  <c r="F597" i="22"/>
  <c r="F597" i="41"/>
  <c r="F597" i="27"/>
  <c r="F597" i="30"/>
  <c r="F597" i="43"/>
  <c r="F597" i="46"/>
  <c r="F597" i="4"/>
  <c r="F788" i="24"/>
  <c r="I788" s="1"/>
  <c r="F788" i="19"/>
  <c r="I788" s="1"/>
  <c r="F788" i="11"/>
  <c r="I788" s="1"/>
  <c r="F788" i="32"/>
  <c r="I788" s="1"/>
  <c r="F788" i="37"/>
  <c r="I788" s="1"/>
  <c r="F788" i="34"/>
  <c r="I788" s="1"/>
  <c r="F788" i="3"/>
  <c r="I788" s="1"/>
  <c r="F788" i="26"/>
  <c r="I788" s="1"/>
  <c r="F788" i="36"/>
  <c r="I788" s="1"/>
  <c r="F788" i="2"/>
  <c r="I788" s="1"/>
  <c r="F788" i="7"/>
  <c r="I788" s="1"/>
  <c r="F788" i="17"/>
  <c r="I788" s="1"/>
  <c r="F788" i="20"/>
  <c r="I788" s="1"/>
  <c r="F788" i="40"/>
  <c r="I788" s="1"/>
  <c r="F788" i="44"/>
  <c r="I788" s="1"/>
  <c r="F788" i="33"/>
  <c r="I788" s="1"/>
  <c r="F788" i="23"/>
  <c r="I788" s="1"/>
  <c r="F788" i="8"/>
  <c r="I788" s="1"/>
  <c r="F788" i="15"/>
  <c r="I788" s="1"/>
  <c r="F788" i="28"/>
  <c r="I788" s="1"/>
  <c r="F788" i="35"/>
  <c r="I788" s="1"/>
  <c r="F788" i="5"/>
  <c r="I788" s="1"/>
  <c r="F788" i="29"/>
  <c r="I788" s="1"/>
  <c r="F788" i="14"/>
  <c r="I788" s="1"/>
  <c r="F788" i="31"/>
  <c r="I788" s="1"/>
  <c r="F788" i="38"/>
  <c r="I788" s="1"/>
  <c r="F788" i="42"/>
  <c r="I788" s="1"/>
  <c r="F788" i="13"/>
  <c r="I788" s="1"/>
  <c r="F788" i="39"/>
  <c r="I788" s="1"/>
  <c r="F788" i="12"/>
  <c r="I788" s="1"/>
  <c r="F788" i="21"/>
  <c r="I788" s="1"/>
  <c r="F788" i="18"/>
  <c r="I788" s="1"/>
  <c r="F788" i="16"/>
  <c r="I788" s="1"/>
  <c r="F788" i="6"/>
  <c r="I788" s="1"/>
  <c r="F788" i="22"/>
  <c r="I788" s="1"/>
  <c r="F788" i="41"/>
  <c r="I788" s="1"/>
  <c r="F788" i="1"/>
  <c r="I788" s="1"/>
  <c r="F788" i="27"/>
  <c r="I788" s="1"/>
  <c r="F788" i="30"/>
  <c r="I788" s="1"/>
  <c r="F788" i="43"/>
  <c r="I788" s="1"/>
  <c r="F788" i="46"/>
  <c r="I788" s="1"/>
  <c r="F788" i="4"/>
  <c r="I788" s="1"/>
  <c r="F785" i="24"/>
  <c r="I785" s="1"/>
  <c r="F785" i="19"/>
  <c r="I785" s="1"/>
  <c r="F785" i="11"/>
  <c r="F785" i="32"/>
  <c r="I785" s="1"/>
  <c r="F785" i="37"/>
  <c r="I785" s="1"/>
  <c r="F785" i="34"/>
  <c r="I785" s="1"/>
  <c r="F785" i="3"/>
  <c r="I785" s="1"/>
  <c r="F785" i="26"/>
  <c r="I785" s="1"/>
  <c r="F785" i="36"/>
  <c r="I785" s="1"/>
  <c r="F785" i="2"/>
  <c r="I785" s="1"/>
  <c r="F785" i="7"/>
  <c r="I785" s="1"/>
  <c r="F785" i="17"/>
  <c r="I785" s="1"/>
  <c r="F785" i="20"/>
  <c r="I785" s="1"/>
  <c r="F785" i="40"/>
  <c r="I785" s="1"/>
  <c r="F785" i="44"/>
  <c r="I785" s="1"/>
  <c r="F785" i="33"/>
  <c r="I785" s="1"/>
  <c r="F785" i="23"/>
  <c r="I785" s="1"/>
  <c r="F785" i="8"/>
  <c r="I785" s="1"/>
  <c r="F785" i="15"/>
  <c r="I785" s="1"/>
  <c r="F785" i="28"/>
  <c r="I785" s="1"/>
  <c r="F785" i="35"/>
  <c r="I785" s="1"/>
  <c r="F785" i="5"/>
  <c r="I785" s="1"/>
  <c r="F785" i="29"/>
  <c r="I785" s="1"/>
  <c r="F785" i="14"/>
  <c r="I785" s="1"/>
  <c r="F785" i="31"/>
  <c r="I785" s="1"/>
  <c r="F785" i="38"/>
  <c r="I785" s="1"/>
  <c r="F785" i="42"/>
  <c r="I785" s="1"/>
  <c r="F785" i="13"/>
  <c r="I785" s="1"/>
  <c r="F785" i="39"/>
  <c r="I785" s="1"/>
  <c r="F785" i="12"/>
  <c r="I785" s="1"/>
  <c r="F785" i="21"/>
  <c r="I785" s="1"/>
  <c r="F785" i="18"/>
  <c r="I785" s="1"/>
  <c r="F785" i="16"/>
  <c r="I785" s="1"/>
  <c r="F785" i="6"/>
  <c r="I785" s="1"/>
  <c r="F785" i="22"/>
  <c r="I785" s="1"/>
  <c r="F785" i="41"/>
  <c r="I785" s="1"/>
  <c r="F785" i="1"/>
  <c r="I785" s="1"/>
  <c r="F785" i="27"/>
  <c r="I785" s="1"/>
  <c r="F785" i="30"/>
  <c r="I785" s="1"/>
  <c r="F785" i="43"/>
  <c r="I785" s="1"/>
  <c r="F785" i="46"/>
  <c r="I785" s="1"/>
  <c r="F785" i="4"/>
  <c r="I785" s="1"/>
  <c r="F784" i="24"/>
  <c r="I784" s="1"/>
  <c r="F784" i="19"/>
  <c r="I784" s="1"/>
  <c r="F784" i="11"/>
  <c r="I784" s="1"/>
  <c r="F784" i="32"/>
  <c r="I784" s="1"/>
  <c r="F784" i="37"/>
  <c r="I784" s="1"/>
  <c r="F784" i="34"/>
  <c r="I784" s="1"/>
  <c r="F784" i="3"/>
  <c r="I784" s="1"/>
  <c r="F784" i="26"/>
  <c r="I784" s="1"/>
  <c r="F784" i="36"/>
  <c r="I784" s="1"/>
  <c r="F784" i="2"/>
  <c r="I784" s="1"/>
  <c r="F784" i="7"/>
  <c r="I784" s="1"/>
  <c r="F784" i="17"/>
  <c r="I784" s="1"/>
  <c r="F784" i="20"/>
  <c r="I784" s="1"/>
  <c r="F784" i="40"/>
  <c r="I784" s="1"/>
  <c r="F784" i="44"/>
  <c r="I784" s="1"/>
  <c r="F784" i="33"/>
  <c r="I784" s="1"/>
  <c r="F784" i="23"/>
  <c r="I784" s="1"/>
  <c r="F784" i="8"/>
  <c r="I784" s="1"/>
  <c r="F784" i="15"/>
  <c r="I784" s="1"/>
  <c r="F784" i="28"/>
  <c r="I784" s="1"/>
  <c r="F784" i="35"/>
  <c r="I784" s="1"/>
  <c r="F784" i="5"/>
  <c r="I784" s="1"/>
  <c r="F784" i="29"/>
  <c r="I784" s="1"/>
  <c r="F784" i="14"/>
  <c r="I784" s="1"/>
  <c r="F784" i="31"/>
  <c r="I784" s="1"/>
  <c r="F784" i="38"/>
  <c r="I784" s="1"/>
  <c r="F784" i="42"/>
  <c r="I784" s="1"/>
  <c r="F784" i="13"/>
  <c r="I784" s="1"/>
  <c r="F784" i="39"/>
  <c r="I784" s="1"/>
  <c r="F784" i="12"/>
  <c r="I784" s="1"/>
  <c r="F784" i="21"/>
  <c r="I784" s="1"/>
  <c r="F784" i="18"/>
  <c r="I784" s="1"/>
  <c r="F784" i="16"/>
  <c r="I784" s="1"/>
  <c r="F784" i="6"/>
  <c r="I784" s="1"/>
  <c r="F784" i="22"/>
  <c r="I784" s="1"/>
  <c r="F784" i="41"/>
  <c r="I784" s="1"/>
  <c r="F784" i="1"/>
  <c r="I784" s="1"/>
  <c r="F784" i="27"/>
  <c r="I784" s="1"/>
  <c r="F784" i="30"/>
  <c r="I784" s="1"/>
  <c r="F784" i="43"/>
  <c r="I784" s="1"/>
  <c r="F784" i="46"/>
  <c r="I784" s="1"/>
  <c r="F784" i="4"/>
  <c r="I784" s="1"/>
  <c r="F783" i="24"/>
  <c r="I783" s="1"/>
  <c r="F783" i="19"/>
  <c r="I783" s="1"/>
  <c r="F783" i="11"/>
  <c r="F783" i="32"/>
  <c r="I783" s="1"/>
  <c r="F783" i="37"/>
  <c r="I783" s="1"/>
  <c r="F783" i="34"/>
  <c r="I783" s="1"/>
  <c r="F783" i="3"/>
  <c r="I783" s="1"/>
  <c r="F783" i="26"/>
  <c r="I783" s="1"/>
  <c r="F783" i="36"/>
  <c r="I783" s="1"/>
  <c r="F783" i="2"/>
  <c r="I783" s="1"/>
  <c r="F783" i="7"/>
  <c r="I783" s="1"/>
  <c r="F783" i="17"/>
  <c r="I783" s="1"/>
  <c r="F783" i="20"/>
  <c r="I783" s="1"/>
  <c r="F783" i="40"/>
  <c r="I783" s="1"/>
  <c r="F783" i="44"/>
  <c r="I783" s="1"/>
  <c r="F783" i="33"/>
  <c r="I783" s="1"/>
  <c r="F783" i="23"/>
  <c r="I783" s="1"/>
  <c r="F783" i="8"/>
  <c r="I783" s="1"/>
  <c r="F783" i="15"/>
  <c r="I783" s="1"/>
  <c r="F783" i="28"/>
  <c r="I783" s="1"/>
  <c r="F783" i="35"/>
  <c r="I783" s="1"/>
  <c r="F783" i="5"/>
  <c r="I783" s="1"/>
  <c r="F783" i="29"/>
  <c r="I783" s="1"/>
  <c r="F783" i="14"/>
  <c r="I783" s="1"/>
  <c r="F783" i="31"/>
  <c r="I783" s="1"/>
  <c r="F783" i="38"/>
  <c r="I783" s="1"/>
  <c r="F783" i="42"/>
  <c r="I783" s="1"/>
  <c r="F783" i="13"/>
  <c r="I783" s="1"/>
  <c r="F783" i="39"/>
  <c r="I783" s="1"/>
  <c r="F783" i="12"/>
  <c r="I783" s="1"/>
  <c r="F783" i="21"/>
  <c r="I783" s="1"/>
  <c r="F783" i="18"/>
  <c r="I783" s="1"/>
  <c r="F783" i="16"/>
  <c r="I783" s="1"/>
  <c r="F783" i="6"/>
  <c r="I783" s="1"/>
  <c r="F783" i="22"/>
  <c r="I783" s="1"/>
  <c r="F783" i="41"/>
  <c r="I783" s="1"/>
  <c r="F783" i="1"/>
  <c r="I783" s="1"/>
  <c r="F783" i="27"/>
  <c r="I783" s="1"/>
  <c r="F783" i="30"/>
  <c r="I783" s="1"/>
  <c r="F783" i="43"/>
  <c r="I783" s="1"/>
  <c r="F783" i="46"/>
  <c r="I783" s="1"/>
  <c r="F783" i="4"/>
  <c r="I783" s="1"/>
  <c r="F782" i="24"/>
  <c r="I782" s="1"/>
  <c r="F782" i="19"/>
  <c r="I782" s="1"/>
  <c r="F782" i="11"/>
  <c r="I782" s="1"/>
  <c r="F782" i="32"/>
  <c r="I782" s="1"/>
  <c r="F782" i="37"/>
  <c r="I782" s="1"/>
  <c r="F782" i="34"/>
  <c r="I782" s="1"/>
  <c r="F782" i="3"/>
  <c r="I782" s="1"/>
  <c r="F782" i="26"/>
  <c r="I782" s="1"/>
  <c r="F782" i="36"/>
  <c r="I782" s="1"/>
  <c r="F782" i="2"/>
  <c r="I782" s="1"/>
  <c r="F782" i="7"/>
  <c r="I782" s="1"/>
  <c r="F782" i="17"/>
  <c r="I782" s="1"/>
  <c r="F782" i="20"/>
  <c r="I782" s="1"/>
  <c r="F782" i="40"/>
  <c r="I782" s="1"/>
  <c r="F782" i="44"/>
  <c r="I782" s="1"/>
  <c r="F782" i="33"/>
  <c r="I782" s="1"/>
  <c r="F782" i="23"/>
  <c r="I782" s="1"/>
  <c r="F782" i="8"/>
  <c r="I782" s="1"/>
  <c r="F782" i="15"/>
  <c r="I782" s="1"/>
  <c r="F782" i="28"/>
  <c r="I782" s="1"/>
  <c r="F782" i="35"/>
  <c r="I782" s="1"/>
  <c r="F782" i="5"/>
  <c r="I782" s="1"/>
  <c r="F782" i="29"/>
  <c r="I782" s="1"/>
  <c r="F782" i="14"/>
  <c r="I782" s="1"/>
  <c r="F782" i="31"/>
  <c r="I782" s="1"/>
  <c r="F782" i="38"/>
  <c r="I782" s="1"/>
  <c r="F782" i="42"/>
  <c r="I782" s="1"/>
  <c r="F782" i="13"/>
  <c r="I782" s="1"/>
  <c r="F782" i="39"/>
  <c r="I782" s="1"/>
  <c r="F782" i="12"/>
  <c r="I782" s="1"/>
  <c r="F782" i="21"/>
  <c r="I782" s="1"/>
  <c r="F782" i="18"/>
  <c r="I782" s="1"/>
  <c r="F782" i="16"/>
  <c r="I782" s="1"/>
  <c r="F782" i="6"/>
  <c r="I782" s="1"/>
  <c r="F782" i="22"/>
  <c r="I782" s="1"/>
  <c r="F782" i="41"/>
  <c r="I782" s="1"/>
  <c r="F782" i="1"/>
  <c r="I782" s="1"/>
  <c r="F782" i="27"/>
  <c r="I782" s="1"/>
  <c r="F782" i="30"/>
  <c r="I782" s="1"/>
  <c r="F782" i="43"/>
  <c r="I782" s="1"/>
  <c r="F782" i="46"/>
  <c r="I782" s="1"/>
  <c r="F782" i="4"/>
  <c r="I782" s="1"/>
  <c r="F781" i="24"/>
  <c r="I781" s="1"/>
  <c r="F781" i="19"/>
  <c r="I781" s="1"/>
  <c r="F781" i="11"/>
  <c r="F781" i="32"/>
  <c r="I781" s="1"/>
  <c r="F781" i="37"/>
  <c r="I781" s="1"/>
  <c r="F781" i="34"/>
  <c r="I781" s="1"/>
  <c r="F781" i="3"/>
  <c r="I781" s="1"/>
  <c r="F781" i="26"/>
  <c r="I781" s="1"/>
  <c r="F781" i="36"/>
  <c r="I781" s="1"/>
  <c r="F781" i="2"/>
  <c r="I781" s="1"/>
  <c r="F781" i="7"/>
  <c r="I781" s="1"/>
  <c r="F781" i="17"/>
  <c r="I781" s="1"/>
  <c r="F781" i="20"/>
  <c r="I781" s="1"/>
  <c r="F781" i="40"/>
  <c r="I781" s="1"/>
  <c r="F781" i="44"/>
  <c r="I781" s="1"/>
  <c r="F781" i="33"/>
  <c r="I781" s="1"/>
  <c r="F781" i="23"/>
  <c r="I781" s="1"/>
  <c r="F781" i="8"/>
  <c r="I781" s="1"/>
  <c r="F781" i="15"/>
  <c r="I781" s="1"/>
  <c r="F781" i="28"/>
  <c r="I781" s="1"/>
  <c r="F781" i="35"/>
  <c r="I781" s="1"/>
  <c r="F781" i="5"/>
  <c r="I781" s="1"/>
  <c r="F781" i="29"/>
  <c r="I781" s="1"/>
  <c r="F781" i="14"/>
  <c r="I781" s="1"/>
  <c r="F781" i="31"/>
  <c r="I781" s="1"/>
  <c r="F781" i="38"/>
  <c r="I781" s="1"/>
  <c r="F781" i="42"/>
  <c r="I781" s="1"/>
  <c r="F781" i="13"/>
  <c r="I781" s="1"/>
  <c r="F781" i="39"/>
  <c r="I781" s="1"/>
  <c r="F781" i="12"/>
  <c r="I781" s="1"/>
  <c r="F781" i="21"/>
  <c r="I781" s="1"/>
  <c r="F781" i="18"/>
  <c r="I781" s="1"/>
  <c r="F781" i="16"/>
  <c r="I781" s="1"/>
  <c r="F781" i="6"/>
  <c r="I781" s="1"/>
  <c r="F781" i="22"/>
  <c r="I781" s="1"/>
  <c r="F781" i="41"/>
  <c r="I781" s="1"/>
  <c r="F781" i="1"/>
  <c r="I781" s="1"/>
  <c r="F781" i="27"/>
  <c r="I781" s="1"/>
  <c r="F781" i="30"/>
  <c r="I781" s="1"/>
  <c r="F781" i="43"/>
  <c r="I781" s="1"/>
  <c r="F781" i="46"/>
  <c r="I781" s="1"/>
  <c r="F781" i="4"/>
  <c r="I781" s="1"/>
  <c r="F780" i="24"/>
  <c r="I780" s="1"/>
  <c r="F780" i="19"/>
  <c r="I780" s="1"/>
  <c r="F780" i="11"/>
  <c r="I780" s="1"/>
  <c r="F780" i="32"/>
  <c r="I780" s="1"/>
  <c r="F780" i="37"/>
  <c r="I780" s="1"/>
  <c r="F780" i="34"/>
  <c r="I780" s="1"/>
  <c r="F780" i="3"/>
  <c r="I780" s="1"/>
  <c r="F780" i="26"/>
  <c r="I780" s="1"/>
  <c r="F780" i="36"/>
  <c r="I780" s="1"/>
  <c r="F780" i="2"/>
  <c r="I780" s="1"/>
  <c r="F780" i="7"/>
  <c r="I780" s="1"/>
  <c r="F780" i="17"/>
  <c r="I780" s="1"/>
  <c r="F780" i="20"/>
  <c r="I780" s="1"/>
  <c r="F780" i="40"/>
  <c r="I780" s="1"/>
  <c r="F780" i="44"/>
  <c r="I780" s="1"/>
  <c r="F780" i="33"/>
  <c r="I780" s="1"/>
  <c r="F780" i="23"/>
  <c r="I780" s="1"/>
  <c r="F780" i="8"/>
  <c r="I780" s="1"/>
  <c r="F780" i="15"/>
  <c r="I780" s="1"/>
  <c r="F780" i="28"/>
  <c r="I780" s="1"/>
  <c r="F780" i="35"/>
  <c r="I780" s="1"/>
  <c r="F780" i="5"/>
  <c r="I780" s="1"/>
  <c r="F780" i="29"/>
  <c r="I780" s="1"/>
  <c r="F780" i="14"/>
  <c r="I780" s="1"/>
  <c r="F780" i="31"/>
  <c r="I780" s="1"/>
  <c r="F780" i="38"/>
  <c r="I780" s="1"/>
  <c r="F780" i="42"/>
  <c r="I780" s="1"/>
  <c r="F780" i="13"/>
  <c r="I780" s="1"/>
  <c r="F780" i="39"/>
  <c r="I780" s="1"/>
  <c r="F780" i="12"/>
  <c r="I780" s="1"/>
  <c r="F780" i="21"/>
  <c r="I780" s="1"/>
  <c r="F780" i="18"/>
  <c r="I780" s="1"/>
  <c r="F780" i="16"/>
  <c r="I780" s="1"/>
  <c r="F780" i="6"/>
  <c r="I780" s="1"/>
  <c r="F780" i="22"/>
  <c r="I780" s="1"/>
  <c r="F780" i="41"/>
  <c r="I780" s="1"/>
  <c r="F780" i="1"/>
  <c r="I780" s="1"/>
  <c r="F780" i="27"/>
  <c r="I780" s="1"/>
  <c r="F780" i="30"/>
  <c r="I780" s="1"/>
  <c r="F780" i="43"/>
  <c r="I780" s="1"/>
  <c r="F780" i="46"/>
  <c r="I780" s="1"/>
  <c r="F780" i="4"/>
  <c r="I780" s="1"/>
  <c r="F779" i="24"/>
  <c r="I779" s="1"/>
  <c r="F779" i="19"/>
  <c r="F779" i="11"/>
  <c r="F779" i="32"/>
  <c r="I779" s="1"/>
  <c r="F779" i="37"/>
  <c r="I779" s="1"/>
  <c r="F779" i="34"/>
  <c r="I779" s="1"/>
  <c r="F779" i="3"/>
  <c r="I779" s="1"/>
  <c r="F779" i="26"/>
  <c r="I779" s="1"/>
  <c r="F779" i="36"/>
  <c r="I779" s="1"/>
  <c r="F779" i="2"/>
  <c r="I779" s="1"/>
  <c r="F779" i="7"/>
  <c r="I779" s="1"/>
  <c r="F779" i="17"/>
  <c r="I779" s="1"/>
  <c r="F779" i="20"/>
  <c r="I779" s="1"/>
  <c r="F779" i="40"/>
  <c r="F779" i="44"/>
  <c r="I779" s="1"/>
  <c r="F779" i="33"/>
  <c r="I779" s="1"/>
  <c r="F779" i="23"/>
  <c r="I779" s="1"/>
  <c r="F779" i="8"/>
  <c r="I779" s="1"/>
  <c r="F779" i="15"/>
  <c r="I779" s="1"/>
  <c r="F779" i="28"/>
  <c r="I779" s="1"/>
  <c r="F779" i="35"/>
  <c r="I779" s="1"/>
  <c r="F779" i="5"/>
  <c r="F779" i="29"/>
  <c r="I779" s="1"/>
  <c r="F779" i="14"/>
  <c r="I779" s="1"/>
  <c r="F779" i="31"/>
  <c r="I779" s="1"/>
  <c r="F779" i="38"/>
  <c r="F779" i="42"/>
  <c r="I779" s="1"/>
  <c r="F779" i="13"/>
  <c r="I779" s="1"/>
  <c r="F779" i="39"/>
  <c r="I779" s="1"/>
  <c r="F779" i="12"/>
  <c r="I779" s="1"/>
  <c r="F779" i="21"/>
  <c r="I779" s="1"/>
  <c r="F779" i="18"/>
  <c r="I779" s="1"/>
  <c r="F779" i="16"/>
  <c r="I779" s="1"/>
  <c r="F779" i="6"/>
  <c r="I779" s="1"/>
  <c r="F779" i="22"/>
  <c r="I779" s="1"/>
  <c r="F779" i="41"/>
  <c r="I779" s="1"/>
  <c r="F779" i="1"/>
  <c r="I779" s="1"/>
  <c r="F779" i="27"/>
  <c r="F779" i="30"/>
  <c r="I779" s="1"/>
  <c r="F779" i="43"/>
  <c r="I779" s="1"/>
  <c r="F779" i="46"/>
  <c r="I779" s="1"/>
  <c r="F779" i="4"/>
  <c r="F778" i="24"/>
  <c r="I778" s="1"/>
  <c r="F778" i="19"/>
  <c r="I778" s="1"/>
  <c r="F778" i="11"/>
  <c r="F778" i="32"/>
  <c r="F778" i="37"/>
  <c r="I778" s="1"/>
  <c r="F778" i="34"/>
  <c r="I778" s="1"/>
  <c r="F778" i="3"/>
  <c r="I778" s="1"/>
  <c r="F778" i="26"/>
  <c r="F778" i="36"/>
  <c r="I778" s="1"/>
  <c r="F778" i="2"/>
  <c r="I778" s="1"/>
  <c r="F778" i="7"/>
  <c r="I778" s="1"/>
  <c r="F778" i="17"/>
  <c r="F778" i="20"/>
  <c r="I778" s="1"/>
  <c r="F778" i="40"/>
  <c r="I778" s="1"/>
  <c r="F778" i="44"/>
  <c r="I778" s="1"/>
  <c r="F778" i="33"/>
  <c r="I778" s="1"/>
  <c r="F778" i="23"/>
  <c r="I778" s="1"/>
  <c r="F778" i="8"/>
  <c r="I778" s="1"/>
  <c r="F778" i="15"/>
  <c r="I778" s="1"/>
  <c r="F778" i="28"/>
  <c r="F778" i="35"/>
  <c r="I778" s="1"/>
  <c r="F778" i="5"/>
  <c r="I778" s="1"/>
  <c r="F778" i="29"/>
  <c r="I778" s="1"/>
  <c r="F778" i="14"/>
  <c r="I778" s="1"/>
  <c r="F778" i="31"/>
  <c r="I778" s="1"/>
  <c r="F778" i="38"/>
  <c r="I778" s="1"/>
  <c r="F778" i="42"/>
  <c r="I778" s="1"/>
  <c r="F778" i="13"/>
  <c r="I778" s="1"/>
  <c r="F778" i="39"/>
  <c r="I778" s="1"/>
  <c r="F778" i="12"/>
  <c r="I778" s="1"/>
  <c r="F778" i="21"/>
  <c r="I778" s="1"/>
  <c r="F778" i="18"/>
  <c r="I778" s="1"/>
  <c r="F778" i="16"/>
  <c r="I778" s="1"/>
  <c r="F778" i="6"/>
  <c r="I778" s="1"/>
  <c r="F778" i="22"/>
  <c r="I778" s="1"/>
  <c r="F778" i="41"/>
  <c r="F778" i="1"/>
  <c r="I778" s="1"/>
  <c r="F778" i="27"/>
  <c r="I778" s="1"/>
  <c r="F778" i="30"/>
  <c r="I778" s="1"/>
  <c r="F778" i="43"/>
  <c r="I778" s="1"/>
  <c r="F778" i="46"/>
  <c r="I778" s="1"/>
  <c r="F778" i="4"/>
  <c r="I778" s="1"/>
  <c r="F773" i="24"/>
  <c r="I773" s="1"/>
  <c r="F773" i="19"/>
  <c r="I773" s="1"/>
  <c r="F773" i="11"/>
  <c r="F773" i="32"/>
  <c r="I773" s="1"/>
  <c r="F773" i="37"/>
  <c r="I773" s="1"/>
  <c r="F773" i="34"/>
  <c r="I773" s="1"/>
  <c r="F773" i="3"/>
  <c r="I773" s="1"/>
  <c r="F773" i="26"/>
  <c r="I773" s="1"/>
  <c r="F773" i="36"/>
  <c r="I773" s="1"/>
  <c r="F773" i="2"/>
  <c r="I773" s="1"/>
  <c r="F773" i="7"/>
  <c r="I773" s="1"/>
  <c r="F773" i="17"/>
  <c r="I773" s="1"/>
  <c r="F773" i="20"/>
  <c r="I773" s="1"/>
  <c r="F773" i="40"/>
  <c r="I773" s="1"/>
  <c r="F773" i="44"/>
  <c r="I773" s="1"/>
  <c r="F773" i="33"/>
  <c r="I773" s="1"/>
  <c r="F773" i="23"/>
  <c r="I773" s="1"/>
  <c r="F773" i="8"/>
  <c r="I773" s="1"/>
  <c r="F773" i="15"/>
  <c r="I773" s="1"/>
  <c r="F773" i="28"/>
  <c r="I773" s="1"/>
  <c r="F773" i="35"/>
  <c r="I773" s="1"/>
  <c r="F773" i="5"/>
  <c r="I773" s="1"/>
  <c r="F773" i="29"/>
  <c r="I773" s="1"/>
  <c r="F773" i="14"/>
  <c r="I773" s="1"/>
  <c r="F773" i="31"/>
  <c r="I773" s="1"/>
  <c r="F773" i="38"/>
  <c r="I773" s="1"/>
  <c r="F773" i="42"/>
  <c r="I773" s="1"/>
  <c r="F773" i="13"/>
  <c r="I773" s="1"/>
  <c r="F773" i="39"/>
  <c r="I773" s="1"/>
  <c r="F773" i="12"/>
  <c r="I773" s="1"/>
  <c r="F773" i="21"/>
  <c r="I773" s="1"/>
  <c r="F773" i="18"/>
  <c r="I773" s="1"/>
  <c r="F773" i="16"/>
  <c r="I773" s="1"/>
  <c r="F773" i="6"/>
  <c r="I773" s="1"/>
  <c r="F773" i="22"/>
  <c r="I773" s="1"/>
  <c r="F773" i="41"/>
  <c r="I773" s="1"/>
  <c r="F773" i="1"/>
  <c r="I773" s="1"/>
  <c r="F773" i="27"/>
  <c r="I773" s="1"/>
  <c r="F773" i="30"/>
  <c r="I773" s="1"/>
  <c r="F773" i="43"/>
  <c r="I773" s="1"/>
  <c r="F773" i="46"/>
  <c r="I773" s="1"/>
  <c r="F773" i="4"/>
  <c r="I773" s="1"/>
  <c r="F772" i="24"/>
  <c r="I772" s="1"/>
  <c r="F772" i="19"/>
  <c r="I772" s="1"/>
  <c r="F772" i="11"/>
  <c r="I772" s="1"/>
  <c r="F772" i="32"/>
  <c r="I772" s="1"/>
  <c r="F772" i="37"/>
  <c r="I772" s="1"/>
  <c r="F772" i="34"/>
  <c r="I772" s="1"/>
  <c r="F772" i="3"/>
  <c r="I772" s="1"/>
  <c r="F772" i="26"/>
  <c r="I772" s="1"/>
  <c r="F772" i="36"/>
  <c r="I772" s="1"/>
  <c r="F772" i="2"/>
  <c r="I772" s="1"/>
  <c r="F772" i="7"/>
  <c r="I772" s="1"/>
  <c r="F772" i="17"/>
  <c r="I772" s="1"/>
  <c r="F772" i="20"/>
  <c r="I772" s="1"/>
  <c r="F772" i="40"/>
  <c r="I772" s="1"/>
  <c r="F772" i="44"/>
  <c r="I772" s="1"/>
  <c r="F772" i="33"/>
  <c r="I772" s="1"/>
  <c r="F772" i="23"/>
  <c r="I772" s="1"/>
  <c r="F772" i="8"/>
  <c r="I772" s="1"/>
  <c r="F772" i="15"/>
  <c r="I772" s="1"/>
  <c r="F772" i="28"/>
  <c r="I772" s="1"/>
  <c r="F772" i="35"/>
  <c r="I772" s="1"/>
  <c r="F772" i="5"/>
  <c r="I772" s="1"/>
  <c r="F772" i="29"/>
  <c r="I772" s="1"/>
  <c r="F772" i="14"/>
  <c r="I772" s="1"/>
  <c r="F772" i="31"/>
  <c r="I772" s="1"/>
  <c r="F772" i="38"/>
  <c r="I772" s="1"/>
  <c r="F772" i="42"/>
  <c r="I772" s="1"/>
  <c r="F772" i="13"/>
  <c r="I772" s="1"/>
  <c r="F772" i="39"/>
  <c r="I772" s="1"/>
  <c r="F772" i="12"/>
  <c r="I772" s="1"/>
  <c r="F772" i="21"/>
  <c r="I772" s="1"/>
  <c r="F772" i="18"/>
  <c r="I772" s="1"/>
  <c r="F772" i="16"/>
  <c r="I772" s="1"/>
  <c r="F772" i="6"/>
  <c r="I772" s="1"/>
  <c r="F772" i="22"/>
  <c r="I772" s="1"/>
  <c r="F772" i="41"/>
  <c r="I772" s="1"/>
  <c r="F772" i="1"/>
  <c r="I772" s="1"/>
  <c r="F772" i="27"/>
  <c r="I772" s="1"/>
  <c r="F772" i="30"/>
  <c r="I772" s="1"/>
  <c r="F772" i="43"/>
  <c r="I772" s="1"/>
  <c r="F772" i="46"/>
  <c r="I772" s="1"/>
  <c r="F772" i="4"/>
  <c r="I772" s="1"/>
  <c r="F771" i="24"/>
  <c r="I771" s="1"/>
  <c r="F771" i="19"/>
  <c r="I771" s="1"/>
  <c r="F771" i="11"/>
  <c r="F771" i="32"/>
  <c r="I771" s="1"/>
  <c r="F771" i="37"/>
  <c r="I771" s="1"/>
  <c r="F771" i="34"/>
  <c r="I771" s="1"/>
  <c r="F771" i="3"/>
  <c r="I771" s="1"/>
  <c r="F771" i="26"/>
  <c r="I771" s="1"/>
  <c r="F771" i="36"/>
  <c r="I771" s="1"/>
  <c r="F771" i="2"/>
  <c r="I771" s="1"/>
  <c r="F771" i="7"/>
  <c r="I771" s="1"/>
  <c r="F771" i="17"/>
  <c r="I771" s="1"/>
  <c r="F771" i="20"/>
  <c r="I771" s="1"/>
  <c r="F771" i="40"/>
  <c r="I771" s="1"/>
  <c r="F771" i="44"/>
  <c r="I771" s="1"/>
  <c r="F771" i="33"/>
  <c r="I771" s="1"/>
  <c r="F771" i="23"/>
  <c r="I771" s="1"/>
  <c r="F771" i="8"/>
  <c r="I771" s="1"/>
  <c r="F771" i="15"/>
  <c r="I771" s="1"/>
  <c r="F771" i="28"/>
  <c r="I771" s="1"/>
  <c r="F771" i="35"/>
  <c r="I771" s="1"/>
  <c r="F771" i="5"/>
  <c r="I771" s="1"/>
  <c r="F771" i="29"/>
  <c r="I771" s="1"/>
  <c r="F771" i="14"/>
  <c r="I771" s="1"/>
  <c r="F771" i="31"/>
  <c r="I771" s="1"/>
  <c r="F771" i="38"/>
  <c r="I771" s="1"/>
  <c r="F771" i="42"/>
  <c r="I771" s="1"/>
  <c r="F771" i="13"/>
  <c r="I771" s="1"/>
  <c r="F771" i="39"/>
  <c r="I771" s="1"/>
  <c r="F771" i="12"/>
  <c r="I771" s="1"/>
  <c r="F771" i="21"/>
  <c r="I771" s="1"/>
  <c r="F771" i="18"/>
  <c r="I771" s="1"/>
  <c r="F771" i="16"/>
  <c r="I771" s="1"/>
  <c r="F771" i="6"/>
  <c r="I771" s="1"/>
  <c r="F771" i="22"/>
  <c r="I771" s="1"/>
  <c r="F771" i="41"/>
  <c r="I771" s="1"/>
  <c r="F771" i="1"/>
  <c r="I771" s="1"/>
  <c r="F771" i="27"/>
  <c r="I771" s="1"/>
  <c r="F771" i="30"/>
  <c r="I771" s="1"/>
  <c r="F771" i="43"/>
  <c r="I771" s="1"/>
  <c r="F771" i="46"/>
  <c r="I771" s="1"/>
  <c r="F771" i="4"/>
  <c r="I771" s="1"/>
  <c r="F770" i="24"/>
  <c r="I770" s="1"/>
  <c r="F770" i="19"/>
  <c r="I770" s="1"/>
  <c r="F770" i="11"/>
  <c r="F770" i="32"/>
  <c r="I770" s="1"/>
  <c r="F770" i="37"/>
  <c r="I770" s="1"/>
  <c r="F770" i="34"/>
  <c r="I770" s="1"/>
  <c r="F770" i="3"/>
  <c r="I770" s="1"/>
  <c r="F770" i="26"/>
  <c r="I770" s="1"/>
  <c r="F770" i="36"/>
  <c r="I770" s="1"/>
  <c r="F770" i="2"/>
  <c r="I770" s="1"/>
  <c r="F770" i="7"/>
  <c r="I770" s="1"/>
  <c r="F770" i="17"/>
  <c r="I770" s="1"/>
  <c r="F770" i="20"/>
  <c r="I770" s="1"/>
  <c r="F770" i="40"/>
  <c r="I770" s="1"/>
  <c r="F770" i="44"/>
  <c r="I770" s="1"/>
  <c r="F770" i="33"/>
  <c r="I770" s="1"/>
  <c r="F770" i="23"/>
  <c r="I770" s="1"/>
  <c r="F770" i="8"/>
  <c r="I770" s="1"/>
  <c r="F770" i="15"/>
  <c r="I770" s="1"/>
  <c r="F770" i="28"/>
  <c r="I770" s="1"/>
  <c r="F770" i="35"/>
  <c r="I770" s="1"/>
  <c r="F770" i="5"/>
  <c r="I770" s="1"/>
  <c r="F770" i="29"/>
  <c r="I770" s="1"/>
  <c r="F770" i="14"/>
  <c r="I770" s="1"/>
  <c r="F770" i="31"/>
  <c r="I770" s="1"/>
  <c r="F770" i="38"/>
  <c r="I770" s="1"/>
  <c r="F770" i="42"/>
  <c r="I770" s="1"/>
  <c r="F770" i="13"/>
  <c r="I770" s="1"/>
  <c r="F770" i="39"/>
  <c r="I770" s="1"/>
  <c r="F770" i="12"/>
  <c r="I770" s="1"/>
  <c r="F770" i="21"/>
  <c r="I770" s="1"/>
  <c r="F770" i="18"/>
  <c r="I770" s="1"/>
  <c r="F770" i="16"/>
  <c r="I770" s="1"/>
  <c r="F770" i="6"/>
  <c r="I770" s="1"/>
  <c r="F770" i="22"/>
  <c r="I770" s="1"/>
  <c r="F770" i="41"/>
  <c r="I770" s="1"/>
  <c r="F770" i="1"/>
  <c r="I770" s="1"/>
  <c r="F770" i="27"/>
  <c r="I770" s="1"/>
  <c r="F770" i="30"/>
  <c r="I770" s="1"/>
  <c r="F770" i="43"/>
  <c r="I770" s="1"/>
  <c r="F770" i="46"/>
  <c r="I770" s="1"/>
  <c r="F770" i="4"/>
  <c r="I770" s="1"/>
  <c r="F769" i="24"/>
  <c r="I769" s="1"/>
  <c r="F769" i="19"/>
  <c r="I769" s="1"/>
  <c r="F769" i="11"/>
  <c r="F769" i="32"/>
  <c r="I769" s="1"/>
  <c r="F769" i="37"/>
  <c r="I769" s="1"/>
  <c r="F769" i="34"/>
  <c r="I769" s="1"/>
  <c r="F769" i="3"/>
  <c r="I769" s="1"/>
  <c r="F769" i="26"/>
  <c r="I769" s="1"/>
  <c r="F769" i="36"/>
  <c r="I769" s="1"/>
  <c r="F769" i="2"/>
  <c r="I769" s="1"/>
  <c r="F769" i="7"/>
  <c r="I769" s="1"/>
  <c r="F769" i="17"/>
  <c r="I769" s="1"/>
  <c r="F769" i="20"/>
  <c r="I769" s="1"/>
  <c r="F769" i="40"/>
  <c r="I769" s="1"/>
  <c r="F769" i="44"/>
  <c r="I769" s="1"/>
  <c r="F769" i="33"/>
  <c r="I769" s="1"/>
  <c r="F769" i="23"/>
  <c r="I769" s="1"/>
  <c r="F769" i="8"/>
  <c r="I769" s="1"/>
  <c r="F769" i="15"/>
  <c r="I769" s="1"/>
  <c r="F769" i="28"/>
  <c r="I769" s="1"/>
  <c r="F769" i="35"/>
  <c r="I769" s="1"/>
  <c r="F769" i="5"/>
  <c r="I769" s="1"/>
  <c r="F769" i="29"/>
  <c r="I769" s="1"/>
  <c r="F769" i="14"/>
  <c r="I769" s="1"/>
  <c r="F769" i="31"/>
  <c r="I769" s="1"/>
  <c r="F769" i="38"/>
  <c r="I769" s="1"/>
  <c r="F769" i="42"/>
  <c r="I769" s="1"/>
  <c r="F769" i="13"/>
  <c r="I769" s="1"/>
  <c r="F769" i="39"/>
  <c r="I769" s="1"/>
  <c r="F769" i="12"/>
  <c r="I769" s="1"/>
  <c r="F769" i="21"/>
  <c r="I769" s="1"/>
  <c r="F769" i="18"/>
  <c r="I769" s="1"/>
  <c r="F769" i="16"/>
  <c r="I769" s="1"/>
  <c r="F769" i="6"/>
  <c r="I769" s="1"/>
  <c r="F769" i="22"/>
  <c r="I769" s="1"/>
  <c r="F769" i="41"/>
  <c r="I769" s="1"/>
  <c r="F769" i="1"/>
  <c r="I769" s="1"/>
  <c r="F769" i="27"/>
  <c r="I769" s="1"/>
  <c r="F769" i="30"/>
  <c r="I769" s="1"/>
  <c r="F769" i="43"/>
  <c r="I769" s="1"/>
  <c r="F769" i="46"/>
  <c r="I769" s="1"/>
  <c r="F769" i="4"/>
  <c r="I769" s="1"/>
  <c r="F768" i="24"/>
  <c r="I768" s="1"/>
  <c r="F768" i="19"/>
  <c r="I768" s="1"/>
  <c r="F768" i="11"/>
  <c r="I768" s="1"/>
  <c r="F768" i="32"/>
  <c r="I768" s="1"/>
  <c r="F768" i="37"/>
  <c r="I768" s="1"/>
  <c r="F768" i="34"/>
  <c r="I768" s="1"/>
  <c r="F768" i="3"/>
  <c r="I768" s="1"/>
  <c r="F768" i="26"/>
  <c r="I768" s="1"/>
  <c r="F768" i="36"/>
  <c r="I768" s="1"/>
  <c r="F768" i="2"/>
  <c r="I768" s="1"/>
  <c r="F768" i="7"/>
  <c r="I768" s="1"/>
  <c r="F768" i="17"/>
  <c r="I768" s="1"/>
  <c r="F768" i="20"/>
  <c r="I768" s="1"/>
  <c r="F768" i="40"/>
  <c r="I768" s="1"/>
  <c r="F768" i="44"/>
  <c r="I768" s="1"/>
  <c r="F768" i="33"/>
  <c r="I768" s="1"/>
  <c r="F768" i="23"/>
  <c r="I768" s="1"/>
  <c r="F768" i="8"/>
  <c r="I768" s="1"/>
  <c r="F768" i="15"/>
  <c r="I768" s="1"/>
  <c r="F768" i="28"/>
  <c r="I768" s="1"/>
  <c r="F768" i="35"/>
  <c r="I768" s="1"/>
  <c r="F768" i="5"/>
  <c r="I768" s="1"/>
  <c r="F768" i="29"/>
  <c r="I768" s="1"/>
  <c r="F768" i="14"/>
  <c r="I768" s="1"/>
  <c r="F768" i="31"/>
  <c r="I768" s="1"/>
  <c r="F768" i="38"/>
  <c r="I768" s="1"/>
  <c r="F768" i="42"/>
  <c r="I768" s="1"/>
  <c r="F768" i="13"/>
  <c r="I768" s="1"/>
  <c r="F768" i="39"/>
  <c r="I768" s="1"/>
  <c r="F768" i="12"/>
  <c r="I768" s="1"/>
  <c r="F768" i="21"/>
  <c r="I768" s="1"/>
  <c r="F768" i="18"/>
  <c r="I768" s="1"/>
  <c r="F768" i="16"/>
  <c r="I768" s="1"/>
  <c r="F768" i="6"/>
  <c r="I768" s="1"/>
  <c r="F768" i="22"/>
  <c r="I768" s="1"/>
  <c r="F768" i="41"/>
  <c r="I768" s="1"/>
  <c r="F768" i="1"/>
  <c r="I768" s="1"/>
  <c r="F768" i="27"/>
  <c r="I768" s="1"/>
  <c r="F768" i="30"/>
  <c r="I768" s="1"/>
  <c r="F768" i="43"/>
  <c r="I768" s="1"/>
  <c r="F768" i="46"/>
  <c r="I768" s="1"/>
  <c r="F768" i="4"/>
  <c r="I768" s="1"/>
  <c r="F767" i="24"/>
  <c r="I767" s="1"/>
  <c r="F767" i="19"/>
  <c r="F767" i="11"/>
  <c r="F767" i="32"/>
  <c r="I767" s="1"/>
  <c r="F767" i="37"/>
  <c r="I767" s="1"/>
  <c r="F767" i="34"/>
  <c r="I767" s="1"/>
  <c r="F767" i="3"/>
  <c r="I767" s="1"/>
  <c r="F767" i="26"/>
  <c r="I767" s="1"/>
  <c r="F767" i="36"/>
  <c r="I767" s="1"/>
  <c r="F767" i="2"/>
  <c r="I767" s="1"/>
  <c r="F767" i="7"/>
  <c r="I767" s="1"/>
  <c r="F767" i="17"/>
  <c r="I767" s="1"/>
  <c r="F767" i="20"/>
  <c r="I767" s="1"/>
  <c r="F767" i="40"/>
  <c r="F767" i="44"/>
  <c r="I767" s="1"/>
  <c r="F767" i="33"/>
  <c r="I767" s="1"/>
  <c r="F767" i="23"/>
  <c r="I767" s="1"/>
  <c r="F767" i="8"/>
  <c r="F767" i="15"/>
  <c r="I767" s="1"/>
  <c r="F767" i="28"/>
  <c r="I767" s="1"/>
  <c r="F767" i="35"/>
  <c r="I767" s="1"/>
  <c r="F767" i="5"/>
  <c r="F767" i="29"/>
  <c r="I767" s="1"/>
  <c r="F767" i="14"/>
  <c r="I767" s="1"/>
  <c r="F767" i="31"/>
  <c r="I767" s="1"/>
  <c r="F767" i="38"/>
  <c r="F767" i="42"/>
  <c r="I767" s="1"/>
  <c r="F767" i="13"/>
  <c r="I767" s="1"/>
  <c r="F767" i="39"/>
  <c r="I767" s="1"/>
  <c r="F767" i="12"/>
  <c r="F767" i="21"/>
  <c r="I767" s="1"/>
  <c r="F767" i="18"/>
  <c r="I767" s="1"/>
  <c r="F767" i="16"/>
  <c r="I767" s="1"/>
  <c r="F767" i="6"/>
  <c r="I767" s="1"/>
  <c r="F767" i="22"/>
  <c r="I767" s="1"/>
  <c r="F767" i="41"/>
  <c r="I767" s="1"/>
  <c r="F767" i="1"/>
  <c r="I767" s="1"/>
  <c r="F767" i="27"/>
  <c r="F767" i="30"/>
  <c r="I767" s="1"/>
  <c r="F767" i="43"/>
  <c r="I767" s="1"/>
  <c r="F767" i="46"/>
  <c r="I767" s="1"/>
  <c r="F767" i="4"/>
  <c r="I767" s="1"/>
  <c r="F766" i="24"/>
  <c r="F766" i="19"/>
  <c r="F766" i="11"/>
  <c r="F766" i="32"/>
  <c r="F766" i="37"/>
  <c r="F766" i="34"/>
  <c r="F766" i="3"/>
  <c r="F766" i="26"/>
  <c r="F766" i="36"/>
  <c r="F766" i="2"/>
  <c r="F766" i="7"/>
  <c r="F766" i="17"/>
  <c r="F766" i="20"/>
  <c r="F766" i="40"/>
  <c r="F766" i="44"/>
  <c r="F766" i="33"/>
  <c r="F766" i="23"/>
  <c r="F766" i="8"/>
  <c r="F766" i="15"/>
  <c r="F766" i="28"/>
  <c r="F766" i="35"/>
  <c r="F766" i="5"/>
  <c r="F766" i="29"/>
  <c r="F766" i="14"/>
  <c r="F766" i="31"/>
  <c r="F766" i="38"/>
  <c r="F766" i="42"/>
  <c r="F766" i="13"/>
  <c r="F766" i="39"/>
  <c r="I766" s="1"/>
  <c r="F766" i="12"/>
  <c r="F766" i="21"/>
  <c r="F766" i="18"/>
  <c r="F766" i="16"/>
  <c r="F766" i="6"/>
  <c r="F766" i="22"/>
  <c r="F766" i="41"/>
  <c r="F766" i="1"/>
  <c r="F766" i="27"/>
  <c r="F766" i="30"/>
  <c r="F766" i="43"/>
  <c r="F766" i="46"/>
  <c r="F766" i="4"/>
  <c r="F763" i="24"/>
  <c r="I763" s="1"/>
  <c r="F763" i="19"/>
  <c r="I763" s="1"/>
  <c r="F763" i="11"/>
  <c r="F763" i="32"/>
  <c r="I763" s="1"/>
  <c r="F763" i="37"/>
  <c r="I763" s="1"/>
  <c r="F763" i="34"/>
  <c r="I763" s="1"/>
  <c r="F763" i="3"/>
  <c r="I763" s="1"/>
  <c r="F763" i="26"/>
  <c r="I763" s="1"/>
  <c r="F763" i="36"/>
  <c r="I763" s="1"/>
  <c r="F763" i="2"/>
  <c r="I763" s="1"/>
  <c r="F763" i="7"/>
  <c r="I763" s="1"/>
  <c r="F763" i="17"/>
  <c r="I763" s="1"/>
  <c r="F763" i="20"/>
  <c r="I763" s="1"/>
  <c r="F763" i="40"/>
  <c r="I763" s="1"/>
  <c r="F763" i="44"/>
  <c r="I763" s="1"/>
  <c r="F763" i="33"/>
  <c r="I763" s="1"/>
  <c r="F763" i="23"/>
  <c r="I763" s="1"/>
  <c r="F763" i="8"/>
  <c r="I763" s="1"/>
  <c r="F763" i="15"/>
  <c r="I763" s="1"/>
  <c r="F763" i="28"/>
  <c r="I763" s="1"/>
  <c r="F763" i="35"/>
  <c r="I763" s="1"/>
  <c r="F763" i="5"/>
  <c r="I763" s="1"/>
  <c r="F763" i="29"/>
  <c r="I763" s="1"/>
  <c r="F763" i="14"/>
  <c r="I763" s="1"/>
  <c r="F763" i="31"/>
  <c r="I763" s="1"/>
  <c r="F763" i="38"/>
  <c r="I763" s="1"/>
  <c r="F763" i="42"/>
  <c r="I763" s="1"/>
  <c r="F763" i="13"/>
  <c r="I763" s="1"/>
  <c r="F763" i="39"/>
  <c r="I763" s="1"/>
  <c r="F763" i="12"/>
  <c r="I763" s="1"/>
  <c r="F763" i="21"/>
  <c r="I763" s="1"/>
  <c r="F763" i="18"/>
  <c r="I763" s="1"/>
  <c r="F763" i="16"/>
  <c r="I763" s="1"/>
  <c r="F763" i="6"/>
  <c r="I763" s="1"/>
  <c r="F763" i="22"/>
  <c r="I763" s="1"/>
  <c r="F763" i="41"/>
  <c r="I763" s="1"/>
  <c r="F763" i="1"/>
  <c r="I763" s="1"/>
  <c r="F763" i="27"/>
  <c r="I763" s="1"/>
  <c r="F763" i="30"/>
  <c r="I763" s="1"/>
  <c r="F763" i="43"/>
  <c r="I763" s="1"/>
  <c r="F763" i="46"/>
  <c r="I763" s="1"/>
  <c r="F763" i="4"/>
  <c r="I763" s="1"/>
  <c r="F762" i="24"/>
  <c r="I762" s="1"/>
  <c r="F762" i="19"/>
  <c r="I762" s="1"/>
  <c r="F762" i="11"/>
  <c r="F762" i="32"/>
  <c r="I762" s="1"/>
  <c r="F762" i="37"/>
  <c r="I762" s="1"/>
  <c r="F762" i="34"/>
  <c r="I762" s="1"/>
  <c r="F762" i="3"/>
  <c r="I762" s="1"/>
  <c r="F762" i="26"/>
  <c r="I762" s="1"/>
  <c r="F762" i="36"/>
  <c r="I762" s="1"/>
  <c r="F762" i="2"/>
  <c r="I762" s="1"/>
  <c r="F762" i="7"/>
  <c r="I762" s="1"/>
  <c r="F762" i="17"/>
  <c r="I762" s="1"/>
  <c r="F762" i="20"/>
  <c r="I762" s="1"/>
  <c r="F762" i="40"/>
  <c r="I762" s="1"/>
  <c r="F762" i="44"/>
  <c r="I762" s="1"/>
  <c r="F762" i="33"/>
  <c r="I762" s="1"/>
  <c r="F762" i="23"/>
  <c r="I762" s="1"/>
  <c r="F762" i="8"/>
  <c r="I762" s="1"/>
  <c r="F762" i="15"/>
  <c r="I762" s="1"/>
  <c r="F762" i="28"/>
  <c r="I762" s="1"/>
  <c r="F762" i="35"/>
  <c r="I762" s="1"/>
  <c r="F762" i="5"/>
  <c r="I762" s="1"/>
  <c r="F762" i="29"/>
  <c r="I762" s="1"/>
  <c r="F762" i="14"/>
  <c r="I762" s="1"/>
  <c r="F762" i="31"/>
  <c r="I762" s="1"/>
  <c r="F762" i="38"/>
  <c r="I762" s="1"/>
  <c r="F762" i="42"/>
  <c r="I762" s="1"/>
  <c r="F762" i="13"/>
  <c r="I762" s="1"/>
  <c r="F762" i="39"/>
  <c r="I762" s="1"/>
  <c r="F762" i="12"/>
  <c r="I762" s="1"/>
  <c r="F762" i="21"/>
  <c r="I762" s="1"/>
  <c r="F762" i="18"/>
  <c r="I762" s="1"/>
  <c r="F762" i="16"/>
  <c r="I762" s="1"/>
  <c r="F762" i="6"/>
  <c r="I762" s="1"/>
  <c r="F762" i="22"/>
  <c r="I762" s="1"/>
  <c r="F762" i="41"/>
  <c r="I762" s="1"/>
  <c r="F762" i="1"/>
  <c r="I762" s="1"/>
  <c r="F762" i="27"/>
  <c r="I762" s="1"/>
  <c r="F762" i="30"/>
  <c r="I762" s="1"/>
  <c r="F762" i="43"/>
  <c r="I762" s="1"/>
  <c r="F762" i="46"/>
  <c r="I762" s="1"/>
  <c r="F762" i="4"/>
  <c r="I762" s="1"/>
  <c r="F761" i="24"/>
  <c r="I761" s="1"/>
  <c r="F761" i="19"/>
  <c r="I761" s="1"/>
  <c r="F761" i="11"/>
  <c r="F761" i="32"/>
  <c r="I761" s="1"/>
  <c r="F761" i="37"/>
  <c r="I761" s="1"/>
  <c r="F761" i="34"/>
  <c r="I761" s="1"/>
  <c r="F761" i="3"/>
  <c r="I761" s="1"/>
  <c r="F761" i="26"/>
  <c r="I761" s="1"/>
  <c r="F761" i="36"/>
  <c r="I761" s="1"/>
  <c r="F761" i="2"/>
  <c r="I761" s="1"/>
  <c r="F761" i="7"/>
  <c r="I761" s="1"/>
  <c r="F761" i="17"/>
  <c r="I761" s="1"/>
  <c r="F761" i="20"/>
  <c r="I761" s="1"/>
  <c r="F761" i="40"/>
  <c r="I761" s="1"/>
  <c r="F761" i="44"/>
  <c r="I761" s="1"/>
  <c r="F761" i="33"/>
  <c r="I761" s="1"/>
  <c r="F761" i="23"/>
  <c r="I761" s="1"/>
  <c r="F761" i="8"/>
  <c r="I761" s="1"/>
  <c r="F761" i="15"/>
  <c r="I761" s="1"/>
  <c r="F761" i="28"/>
  <c r="I761" s="1"/>
  <c r="F761" i="35"/>
  <c r="I761" s="1"/>
  <c r="F761" i="5"/>
  <c r="I761" s="1"/>
  <c r="F761" i="29"/>
  <c r="I761" s="1"/>
  <c r="F761" i="14"/>
  <c r="I761" s="1"/>
  <c r="F761" i="31"/>
  <c r="I761" s="1"/>
  <c r="F761" i="38"/>
  <c r="I761" s="1"/>
  <c r="F761" i="42"/>
  <c r="I761" s="1"/>
  <c r="F761" i="13"/>
  <c r="I761" s="1"/>
  <c r="F761" i="39"/>
  <c r="I761" s="1"/>
  <c r="F761" i="12"/>
  <c r="I761" s="1"/>
  <c r="F761" i="21"/>
  <c r="I761" s="1"/>
  <c r="F761" i="18"/>
  <c r="I761" s="1"/>
  <c r="F761" i="16"/>
  <c r="I761" s="1"/>
  <c r="F761" i="6"/>
  <c r="I761" s="1"/>
  <c r="F761" i="22"/>
  <c r="I761" s="1"/>
  <c r="F761" i="41"/>
  <c r="I761" s="1"/>
  <c r="F761" i="1"/>
  <c r="I761" s="1"/>
  <c r="F761" i="27"/>
  <c r="I761" s="1"/>
  <c r="F761" i="30"/>
  <c r="I761" s="1"/>
  <c r="F761" i="43"/>
  <c r="I761" s="1"/>
  <c r="F761" i="46"/>
  <c r="I761" s="1"/>
  <c r="F761" i="4"/>
  <c r="I761" s="1"/>
  <c r="F760" i="24"/>
  <c r="I760" s="1"/>
  <c r="F760" i="19"/>
  <c r="I760" s="1"/>
  <c r="F760" i="11"/>
  <c r="I760" s="1"/>
  <c r="F760" i="32"/>
  <c r="I760" s="1"/>
  <c r="F760" i="37"/>
  <c r="I760" s="1"/>
  <c r="F760" i="34"/>
  <c r="I760" s="1"/>
  <c r="F760" i="3"/>
  <c r="I760" s="1"/>
  <c r="F760" i="26"/>
  <c r="I760" s="1"/>
  <c r="F760" i="36"/>
  <c r="I760" s="1"/>
  <c r="F760" i="2"/>
  <c r="I760" s="1"/>
  <c r="F760" i="7"/>
  <c r="I760" s="1"/>
  <c r="F760" i="17"/>
  <c r="I760" s="1"/>
  <c r="F760" i="20"/>
  <c r="I760" s="1"/>
  <c r="F760" i="40"/>
  <c r="I760" s="1"/>
  <c r="F760" i="44"/>
  <c r="I760" s="1"/>
  <c r="F760" i="33"/>
  <c r="I760" s="1"/>
  <c r="F760" i="23"/>
  <c r="I760" s="1"/>
  <c r="F760" i="8"/>
  <c r="I760" s="1"/>
  <c r="F760" i="15"/>
  <c r="I760" s="1"/>
  <c r="F760" i="28"/>
  <c r="I760" s="1"/>
  <c r="F760" i="35"/>
  <c r="I760" s="1"/>
  <c r="F760" i="5"/>
  <c r="I760" s="1"/>
  <c r="F760" i="29"/>
  <c r="I760" s="1"/>
  <c r="F760" i="14"/>
  <c r="I760" s="1"/>
  <c r="F760" i="31"/>
  <c r="I760" s="1"/>
  <c r="F760" i="38"/>
  <c r="I760" s="1"/>
  <c r="F760" i="42"/>
  <c r="I760" s="1"/>
  <c r="F760" i="13"/>
  <c r="I760" s="1"/>
  <c r="F760" i="39"/>
  <c r="I760" s="1"/>
  <c r="F760" i="12"/>
  <c r="I760" s="1"/>
  <c r="F760" i="21"/>
  <c r="I760" s="1"/>
  <c r="F760" i="18"/>
  <c r="I760" s="1"/>
  <c r="F760" i="16"/>
  <c r="I760" s="1"/>
  <c r="F760" i="6"/>
  <c r="I760" s="1"/>
  <c r="F760" i="22"/>
  <c r="I760" s="1"/>
  <c r="F760" i="41"/>
  <c r="I760" s="1"/>
  <c r="F760" i="1"/>
  <c r="I760" s="1"/>
  <c r="F760" i="27"/>
  <c r="I760" s="1"/>
  <c r="F760" i="30"/>
  <c r="I760" s="1"/>
  <c r="F760" i="43"/>
  <c r="I760" s="1"/>
  <c r="F760" i="46"/>
  <c r="I760" s="1"/>
  <c r="F760" i="4"/>
  <c r="I760" s="1"/>
  <c r="F759" i="24"/>
  <c r="I759" s="1"/>
  <c r="F759" i="19"/>
  <c r="I759" s="1"/>
  <c r="F759" i="11"/>
  <c r="F759" i="32"/>
  <c r="I759" s="1"/>
  <c r="F759" i="37"/>
  <c r="I759" s="1"/>
  <c r="F759" i="34"/>
  <c r="I759" s="1"/>
  <c r="F759" i="3"/>
  <c r="I759" s="1"/>
  <c r="F759" i="26"/>
  <c r="I759" s="1"/>
  <c r="F759" i="36"/>
  <c r="I759" s="1"/>
  <c r="F759" i="2"/>
  <c r="I759" s="1"/>
  <c r="F759" i="7"/>
  <c r="I759" s="1"/>
  <c r="F759" i="17"/>
  <c r="I759" s="1"/>
  <c r="F759" i="20"/>
  <c r="I759" s="1"/>
  <c r="F759" i="40"/>
  <c r="I759" s="1"/>
  <c r="F759" i="44"/>
  <c r="I759" s="1"/>
  <c r="F759" i="33"/>
  <c r="I759" s="1"/>
  <c r="F759" i="23"/>
  <c r="I759" s="1"/>
  <c r="F759" i="8"/>
  <c r="I759" s="1"/>
  <c r="F759" i="15"/>
  <c r="I759" s="1"/>
  <c r="F759" i="28"/>
  <c r="I759" s="1"/>
  <c r="F759" i="35"/>
  <c r="I759" s="1"/>
  <c r="F759" i="5"/>
  <c r="I759" s="1"/>
  <c r="F759" i="29"/>
  <c r="I759" s="1"/>
  <c r="F759" i="14"/>
  <c r="I759" s="1"/>
  <c r="F759" i="31"/>
  <c r="I759" s="1"/>
  <c r="F759" i="38"/>
  <c r="I759" s="1"/>
  <c r="F759" i="42"/>
  <c r="I759" s="1"/>
  <c r="F759" i="13"/>
  <c r="I759" s="1"/>
  <c r="F759" i="39"/>
  <c r="I759" s="1"/>
  <c r="F759" i="12"/>
  <c r="I759" s="1"/>
  <c r="F759" i="21"/>
  <c r="I759" s="1"/>
  <c r="F759" i="18"/>
  <c r="I759" s="1"/>
  <c r="F759" i="16"/>
  <c r="I759" s="1"/>
  <c r="F759" i="6"/>
  <c r="I759" s="1"/>
  <c r="F759" i="22"/>
  <c r="I759" s="1"/>
  <c r="F759" i="41"/>
  <c r="I759" s="1"/>
  <c r="F759" i="1"/>
  <c r="I759" s="1"/>
  <c r="F759" i="27"/>
  <c r="I759" s="1"/>
  <c r="F759" i="30"/>
  <c r="I759" s="1"/>
  <c r="F759" i="43"/>
  <c r="I759" s="1"/>
  <c r="F759" i="46"/>
  <c r="I759" s="1"/>
  <c r="F759" i="4"/>
  <c r="I759" s="1"/>
  <c r="F758" i="24"/>
  <c r="I758" s="1"/>
  <c r="F758" i="19"/>
  <c r="I758" s="1"/>
  <c r="F758" i="11"/>
  <c r="I758" s="1"/>
  <c r="F758" i="32"/>
  <c r="I758" s="1"/>
  <c r="F758" i="37"/>
  <c r="I758" s="1"/>
  <c r="F758" i="34"/>
  <c r="I758" s="1"/>
  <c r="F758" i="3"/>
  <c r="I758" s="1"/>
  <c r="F758" i="26"/>
  <c r="I758" s="1"/>
  <c r="F758" i="36"/>
  <c r="I758" s="1"/>
  <c r="F758" i="2"/>
  <c r="I758" s="1"/>
  <c r="F758" i="7"/>
  <c r="I758" s="1"/>
  <c r="F758" i="17"/>
  <c r="I758" s="1"/>
  <c r="F758" i="20"/>
  <c r="I758" s="1"/>
  <c r="F758" i="40"/>
  <c r="I758" s="1"/>
  <c r="F758" i="44"/>
  <c r="I758" s="1"/>
  <c r="F758" i="33"/>
  <c r="I758" s="1"/>
  <c r="F758" i="23"/>
  <c r="I758" s="1"/>
  <c r="F758" i="8"/>
  <c r="I758" s="1"/>
  <c r="F758" i="15"/>
  <c r="I758" s="1"/>
  <c r="F758" i="28"/>
  <c r="I758" s="1"/>
  <c r="F758" i="35"/>
  <c r="I758" s="1"/>
  <c r="F758" i="5"/>
  <c r="I758" s="1"/>
  <c r="F758" i="29"/>
  <c r="I758" s="1"/>
  <c r="F758" i="14"/>
  <c r="I758" s="1"/>
  <c r="F758" i="31"/>
  <c r="I758" s="1"/>
  <c r="F758" i="38"/>
  <c r="I758" s="1"/>
  <c r="F758" i="42"/>
  <c r="I758" s="1"/>
  <c r="F758" i="13"/>
  <c r="I758" s="1"/>
  <c r="F758" i="39"/>
  <c r="I758" s="1"/>
  <c r="F758" i="12"/>
  <c r="I758" s="1"/>
  <c r="F758" i="21"/>
  <c r="I758" s="1"/>
  <c r="F758" i="18"/>
  <c r="I758" s="1"/>
  <c r="F758" i="16"/>
  <c r="I758" s="1"/>
  <c r="F758" i="6"/>
  <c r="I758" s="1"/>
  <c r="F758" i="22"/>
  <c r="I758" s="1"/>
  <c r="F758" i="41"/>
  <c r="I758" s="1"/>
  <c r="F758" i="1"/>
  <c r="I758" s="1"/>
  <c r="F758" i="27"/>
  <c r="I758" s="1"/>
  <c r="F758" i="30"/>
  <c r="I758" s="1"/>
  <c r="F758" i="43"/>
  <c r="I758" s="1"/>
  <c r="F758" i="46"/>
  <c r="I758" s="1"/>
  <c r="F758" i="4"/>
  <c r="I758" s="1"/>
  <c r="F757" i="24"/>
  <c r="I757" s="1"/>
  <c r="F757" i="19"/>
  <c r="I757" s="1"/>
  <c r="F757" i="11"/>
  <c r="F757" i="32"/>
  <c r="I757" s="1"/>
  <c r="F757" i="37"/>
  <c r="I757" s="1"/>
  <c r="F757" i="34"/>
  <c r="I757" s="1"/>
  <c r="F757" i="3"/>
  <c r="I757" s="1"/>
  <c r="F757" i="26"/>
  <c r="I757" s="1"/>
  <c r="F757" i="36"/>
  <c r="I757" s="1"/>
  <c r="F757" i="2"/>
  <c r="I757" s="1"/>
  <c r="F757" i="7"/>
  <c r="I757" s="1"/>
  <c r="F757" i="17"/>
  <c r="I757" s="1"/>
  <c r="F757" i="20"/>
  <c r="I757" s="1"/>
  <c r="F757" i="40"/>
  <c r="I757" s="1"/>
  <c r="F757" i="44"/>
  <c r="I757" s="1"/>
  <c r="F757" i="33"/>
  <c r="I757" s="1"/>
  <c r="F757" i="23"/>
  <c r="I757" s="1"/>
  <c r="F757" i="8"/>
  <c r="I757" s="1"/>
  <c r="F757" i="15"/>
  <c r="I757" s="1"/>
  <c r="F757" i="28"/>
  <c r="I757" s="1"/>
  <c r="F757" i="35"/>
  <c r="I757" s="1"/>
  <c r="F757" i="5"/>
  <c r="I757" s="1"/>
  <c r="F757" i="29"/>
  <c r="I757" s="1"/>
  <c r="F757" i="14"/>
  <c r="I757" s="1"/>
  <c r="F757" i="31"/>
  <c r="I757" s="1"/>
  <c r="F757" i="38"/>
  <c r="I757" s="1"/>
  <c r="F757" i="42"/>
  <c r="I757" s="1"/>
  <c r="F757" i="13"/>
  <c r="I757" s="1"/>
  <c r="F757" i="39"/>
  <c r="I757" s="1"/>
  <c r="F757" i="12"/>
  <c r="I757" s="1"/>
  <c r="F757" i="21"/>
  <c r="I757" s="1"/>
  <c r="F757" i="18"/>
  <c r="I757" s="1"/>
  <c r="F757" i="16"/>
  <c r="I757" s="1"/>
  <c r="F757" i="6"/>
  <c r="I757" s="1"/>
  <c r="F757" i="22"/>
  <c r="I757" s="1"/>
  <c r="F757" i="41"/>
  <c r="I757" s="1"/>
  <c r="F757" i="1"/>
  <c r="I757" s="1"/>
  <c r="F757" i="27"/>
  <c r="I757" s="1"/>
  <c r="F757" i="30"/>
  <c r="I757" s="1"/>
  <c r="F757" i="43"/>
  <c r="I757" s="1"/>
  <c r="F757" i="46"/>
  <c r="I757" s="1"/>
  <c r="F757" i="4"/>
  <c r="I757" s="1"/>
  <c r="F756" i="24"/>
  <c r="I756" s="1"/>
  <c r="F756" i="19"/>
  <c r="I756" s="1"/>
  <c r="F756" i="11"/>
  <c r="I756" s="1"/>
  <c r="F756" i="32"/>
  <c r="I756" s="1"/>
  <c r="F756" i="37"/>
  <c r="I756" s="1"/>
  <c r="F756" i="34"/>
  <c r="I756" s="1"/>
  <c r="F756" i="3"/>
  <c r="I756" s="1"/>
  <c r="F756" i="26"/>
  <c r="I756" s="1"/>
  <c r="F756" i="36"/>
  <c r="I756" s="1"/>
  <c r="F756" i="2"/>
  <c r="I756" s="1"/>
  <c r="F756" i="7"/>
  <c r="I756" s="1"/>
  <c r="F756" i="17"/>
  <c r="F756" i="20"/>
  <c r="I756" s="1"/>
  <c r="F756" i="40"/>
  <c r="I756" s="1"/>
  <c r="F756" i="44"/>
  <c r="I756" s="1"/>
  <c r="F756" i="33"/>
  <c r="I756" s="1"/>
  <c r="F756" i="23"/>
  <c r="I756" s="1"/>
  <c r="F756" i="8"/>
  <c r="I756" s="1"/>
  <c r="F756" i="15"/>
  <c r="I756" s="1"/>
  <c r="F756" i="28"/>
  <c r="F756" i="35"/>
  <c r="I756" s="1"/>
  <c r="F756" i="5"/>
  <c r="I756" s="1"/>
  <c r="F756" i="29"/>
  <c r="I756" s="1"/>
  <c r="F756" i="14"/>
  <c r="I756" s="1"/>
  <c r="F756" i="31"/>
  <c r="I756" s="1"/>
  <c r="F756" i="38"/>
  <c r="I756" s="1"/>
  <c r="F756" i="42"/>
  <c r="I756" s="1"/>
  <c r="F756" i="13"/>
  <c r="F756" i="39"/>
  <c r="I756" s="1"/>
  <c r="F756" i="12"/>
  <c r="I756" s="1"/>
  <c r="F756" i="21"/>
  <c r="I756" s="1"/>
  <c r="F756" i="18"/>
  <c r="I756" s="1"/>
  <c r="F756" i="16"/>
  <c r="I756" s="1"/>
  <c r="F756" i="6"/>
  <c r="I756" s="1"/>
  <c r="F756" i="22"/>
  <c r="I756" s="1"/>
  <c r="F756" i="41"/>
  <c r="I756" s="1"/>
  <c r="F756" i="1"/>
  <c r="I756" s="1"/>
  <c r="F756" i="27"/>
  <c r="I756" s="1"/>
  <c r="F756" i="30"/>
  <c r="I756" s="1"/>
  <c r="F756" i="43"/>
  <c r="F756" i="46"/>
  <c r="I756" s="1"/>
  <c r="F756" i="4"/>
  <c r="I756" s="1"/>
  <c r="F755" i="24"/>
  <c r="I755" s="1"/>
  <c r="F755" i="19"/>
  <c r="F755" i="11"/>
  <c r="F755" i="32"/>
  <c r="I755" s="1"/>
  <c r="F755" i="37"/>
  <c r="I755" s="1"/>
  <c r="F755" i="34"/>
  <c r="I755" s="1"/>
  <c r="F755" i="3"/>
  <c r="I755" s="1"/>
  <c r="F755" i="26"/>
  <c r="I755" s="1"/>
  <c r="F755" i="36"/>
  <c r="I755" s="1"/>
  <c r="F755" i="2"/>
  <c r="I755" s="1"/>
  <c r="I754" s="1"/>
  <c r="F755" i="7"/>
  <c r="I755" s="1"/>
  <c r="F755" i="17"/>
  <c r="I755" s="1"/>
  <c r="F755" i="20"/>
  <c r="I755" s="1"/>
  <c r="F755" i="40"/>
  <c r="I755" s="1"/>
  <c r="F755" i="44"/>
  <c r="I755" s="1"/>
  <c r="F755" i="33"/>
  <c r="I755" s="1"/>
  <c r="F755" i="23"/>
  <c r="I755" s="1"/>
  <c r="F755" i="8"/>
  <c r="I755" s="1"/>
  <c r="F755" i="15"/>
  <c r="I755" s="1"/>
  <c r="F755" i="28"/>
  <c r="I755" s="1"/>
  <c r="F755" i="35"/>
  <c r="I755" s="1"/>
  <c r="F755" i="5"/>
  <c r="I755" s="1"/>
  <c r="F755" i="29"/>
  <c r="I755" s="1"/>
  <c r="F755" i="14"/>
  <c r="I755" s="1"/>
  <c r="F755" i="31"/>
  <c r="I755" s="1"/>
  <c r="F755" i="38"/>
  <c r="F755" i="42"/>
  <c r="I755" s="1"/>
  <c r="F755" i="13"/>
  <c r="I755" s="1"/>
  <c r="F755" i="39"/>
  <c r="I755" s="1"/>
  <c r="F755" i="12"/>
  <c r="I755" s="1"/>
  <c r="F755" i="21"/>
  <c r="I755" s="1"/>
  <c r="F755" i="18"/>
  <c r="I755" s="1"/>
  <c r="F755" i="16"/>
  <c r="I755" s="1"/>
  <c r="F755" i="6"/>
  <c r="I755" s="1"/>
  <c r="F755" i="22"/>
  <c r="I755" s="1"/>
  <c r="F755" i="41"/>
  <c r="I755" s="1"/>
  <c r="F755" i="1"/>
  <c r="I755" s="1"/>
  <c r="F755" i="27"/>
  <c r="F755" i="30"/>
  <c r="I755" s="1"/>
  <c r="F755" i="43"/>
  <c r="I755" s="1"/>
  <c r="F755" i="46"/>
  <c r="I755" s="1"/>
  <c r="F755" i="4"/>
  <c r="I755" s="1"/>
  <c r="F753" i="24"/>
  <c r="I753" s="1"/>
  <c r="F753" i="19"/>
  <c r="I753" s="1"/>
  <c r="F753" i="11"/>
  <c r="I753" s="1"/>
  <c r="F753" i="32"/>
  <c r="I753" s="1"/>
  <c r="F753" i="37"/>
  <c r="I753" s="1"/>
  <c r="F753" i="34"/>
  <c r="I753" s="1"/>
  <c r="F753" i="3"/>
  <c r="I753" s="1"/>
  <c r="F753" i="26"/>
  <c r="I753" s="1"/>
  <c r="F753" i="36"/>
  <c r="I753" s="1"/>
  <c r="F753" i="2"/>
  <c r="I753" s="1"/>
  <c r="F753" i="7"/>
  <c r="I753" s="1"/>
  <c r="F753" i="17"/>
  <c r="I753" s="1"/>
  <c r="F753" i="20"/>
  <c r="I753" s="1"/>
  <c r="F753" i="40"/>
  <c r="I753" s="1"/>
  <c r="F753" i="44"/>
  <c r="I753" s="1"/>
  <c r="F753" i="33"/>
  <c r="I753" s="1"/>
  <c r="F753" i="23"/>
  <c r="I753" s="1"/>
  <c r="F753" i="8"/>
  <c r="I753" s="1"/>
  <c r="F753" i="15"/>
  <c r="I753" s="1"/>
  <c r="F753" i="28"/>
  <c r="I753" s="1"/>
  <c r="F753" i="35"/>
  <c r="I753" s="1"/>
  <c r="F753" i="5"/>
  <c r="I753" s="1"/>
  <c r="F753" i="29"/>
  <c r="I753" s="1"/>
  <c r="F753" i="14"/>
  <c r="I753" s="1"/>
  <c r="F753" i="31"/>
  <c r="I753" s="1"/>
  <c r="F753" i="38"/>
  <c r="I753" s="1"/>
  <c r="F753" i="42"/>
  <c r="I753" s="1"/>
  <c r="F753" i="13"/>
  <c r="I753" s="1"/>
  <c r="F753" i="39"/>
  <c r="I753" s="1"/>
  <c r="F753" i="12"/>
  <c r="I753" s="1"/>
  <c r="F753" i="21"/>
  <c r="I753" s="1"/>
  <c r="F753" i="18"/>
  <c r="I753" s="1"/>
  <c r="F753" i="16"/>
  <c r="I753" s="1"/>
  <c r="F753" i="6"/>
  <c r="I753" s="1"/>
  <c r="F753" i="22"/>
  <c r="I753" s="1"/>
  <c r="F753" i="41"/>
  <c r="I753" s="1"/>
  <c r="F753" i="1"/>
  <c r="I753" s="1"/>
  <c r="F753" i="27"/>
  <c r="I753" s="1"/>
  <c r="F753" i="30"/>
  <c r="I753" s="1"/>
  <c r="F753" i="43"/>
  <c r="I753" s="1"/>
  <c r="F753" i="46"/>
  <c r="I753" s="1"/>
  <c r="F753" i="4"/>
  <c r="I753" s="1"/>
  <c r="F752" i="24"/>
  <c r="I752" s="1"/>
  <c r="F752" i="19"/>
  <c r="I752" s="1"/>
  <c r="F752" i="11"/>
  <c r="F752" i="32"/>
  <c r="I752" s="1"/>
  <c r="F752" i="37"/>
  <c r="I752" s="1"/>
  <c r="F752" i="34"/>
  <c r="I752" s="1"/>
  <c r="F752" i="3"/>
  <c r="I752" s="1"/>
  <c r="F752" i="26"/>
  <c r="I752" s="1"/>
  <c r="F752" i="36"/>
  <c r="I752" s="1"/>
  <c r="F752" i="2"/>
  <c r="I752" s="1"/>
  <c r="F752" i="7"/>
  <c r="I752" s="1"/>
  <c r="F752" i="17"/>
  <c r="I752" s="1"/>
  <c r="F752" i="20"/>
  <c r="I752" s="1"/>
  <c r="F752" i="40"/>
  <c r="I752" s="1"/>
  <c r="F752" i="44"/>
  <c r="I752" s="1"/>
  <c r="F752" i="33"/>
  <c r="I752" s="1"/>
  <c r="F752" i="23"/>
  <c r="I752" s="1"/>
  <c r="F752" i="8"/>
  <c r="I752" s="1"/>
  <c r="F752" i="15"/>
  <c r="I752" s="1"/>
  <c r="F752" i="28"/>
  <c r="I752" s="1"/>
  <c r="F752" i="35"/>
  <c r="I752" s="1"/>
  <c r="F752" i="5"/>
  <c r="I752" s="1"/>
  <c r="F752" i="29"/>
  <c r="I752" s="1"/>
  <c r="F752" i="14"/>
  <c r="I752" s="1"/>
  <c r="F752" i="31"/>
  <c r="I752" s="1"/>
  <c r="F752" i="38"/>
  <c r="I752" s="1"/>
  <c r="F752" i="42"/>
  <c r="I752" s="1"/>
  <c r="F752" i="13"/>
  <c r="I752" s="1"/>
  <c r="F752" i="39"/>
  <c r="I752" s="1"/>
  <c r="F752" i="12"/>
  <c r="I752" s="1"/>
  <c r="F752" i="21"/>
  <c r="I752" s="1"/>
  <c r="F752" i="18"/>
  <c r="I752" s="1"/>
  <c r="F752" i="16"/>
  <c r="I752" s="1"/>
  <c r="F752" i="6"/>
  <c r="I752" s="1"/>
  <c r="F752" i="22"/>
  <c r="I752" s="1"/>
  <c r="F752" i="41"/>
  <c r="I752" s="1"/>
  <c r="F752" i="1"/>
  <c r="I752" s="1"/>
  <c r="F752" i="27"/>
  <c r="I752" s="1"/>
  <c r="F752" i="30"/>
  <c r="I752" s="1"/>
  <c r="F752" i="43"/>
  <c r="I752" s="1"/>
  <c r="F752" i="46"/>
  <c r="I752" s="1"/>
  <c r="F752" i="4"/>
  <c r="I752" s="1"/>
  <c r="F751" i="24"/>
  <c r="I751" s="1"/>
  <c r="F751" i="19"/>
  <c r="I751" s="1"/>
  <c r="F751" i="11"/>
  <c r="I751" s="1"/>
  <c r="F751" i="32"/>
  <c r="I751" s="1"/>
  <c r="F751" i="37"/>
  <c r="I751" s="1"/>
  <c r="F751" i="34"/>
  <c r="I751" s="1"/>
  <c r="F751" i="3"/>
  <c r="I751" s="1"/>
  <c r="F751" i="26"/>
  <c r="I751" s="1"/>
  <c r="F751" i="36"/>
  <c r="I751" s="1"/>
  <c r="F751" i="2"/>
  <c r="I751" s="1"/>
  <c r="F751" i="7"/>
  <c r="I751" s="1"/>
  <c r="F751" i="17"/>
  <c r="I751" s="1"/>
  <c r="F751" i="20"/>
  <c r="I751" s="1"/>
  <c r="F751" i="40"/>
  <c r="I751" s="1"/>
  <c r="F751" i="44"/>
  <c r="I751" s="1"/>
  <c r="F751" i="33"/>
  <c r="I751" s="1"/>
  <c r="F751" i="23"/>
  <c r="I751" s="1"/>
  <c r="F751" i="8"/>
  <c r="I751" s="1"/>
  <c r="F751" i="15"/>
  <c r="I751" s="1"/>
  <c r="F751" i="28"/>
  <c r="I751" s="1"/>
  <c r="F751" i="35"/>
  <c r="I751" s="1"/>
  <c r="F751" i="5"/>
  <c r="I751" s="1"/>
  <c r="F751" i="29"/>
  <c r="I751" s="1"/>
  <c r="F751" i="14"/>
  <c r="I751" s="1"/>
  <c r="F751" i="31"/>
  <c r="I751" s="1"/>
  <c r="F751" i="38"/>
  <c r="I751" s="1"/>
  <c r="F751" i="42"/>
  <c r="I751" s="1"/>
  <c r="F751" i="13"/>
  <c r="I751" s="1"/>
  <c r="F751" i="39"/>
  <c r="I751" s="1"/>
  <c r="F751" i="12"/>
  <c r="I751" s="1"/>
  <c r="F751" i="21"/>
  <c r="I751" s="1"/>
  <c r="F751" i="18"/>
  <c r="I751" s="1"/>
  <c r="F751" i="16"/>
  <c r="I751" s="1"/>
  <c r="F751" i="6"/>
  <c r="I751" s="1"/>
  <c r="F751" i="22"/>
  <c r="I751" s="1"/>
  <c r="F751" i="41"/>
  <c r="I751" s="1"/>
  <c r="F751" i="1"/>
  <c r="I751" s="1"/>
  <c r="F751" i="27"/>
  <c r="I751" s="1"/>
  <c r="F751" i="30"/>
  <c r="I751" s="1"/>
  <c r="F751" i="43"/>
  <c r="I751" s="1"/>
  <c r="F751" i="46"/>
  <c r="I751" s="1"/>
  <c r="F751" i="4"/>
  <c r="I751" s="1"/>
  <c r="F750" i="24"/>
  <c r="I750" s="1"/>
  <c r="F750" i="19"/>
  <c r="I750" s="1"/>
  <c r="F750" i="11"/>
  <c r="F750" i="32"/>
  <c r="I750" s="1"/>
  <c r="F750" i="37"/>
  <c r="I750" s="1"/>
  <c r="F750" i="34"/>
  <c r="I750" s="1"/>
  <c r="F750" i="3"/>
  <c r="I750" s="1"/>
  <c r="F750" i="26"/>
  <c r="I750" s="1"/>
  <c r="F750" i="36"/>
  <c r="I750" s="1"/>
  <c r="F750" i="2"/>
  <c r="I750" s="1"/>
  <c r="F750" i="7"/>
  <c r="I750" s="1"/>
  <c r="F750" i="17"/>
  <c r="I750" s="1"/>
  <c r="F750" i="20"/>
  <c r="I750" s="1"/>
  <c r="F750" i="40"/>
  <c r="I750" s="1"/>
  <c r="F750" i="44"/>
  <c r="I750" s="1"/>
  <c r="F750" i="33"/>
  <c r="I750" s="1"/>
  <c r="F750" i="23"/>
  <c r="I750" s="1"/>
  <c r="F750" i="8"/>
  <c r="I750" s="1"/>
  <c r="F750" i="15"/>
  <c r="I750" s="1"/>
  <c r="F750" i="28"/>
  <c r="I750" s="1"/>
  <c r="F750" i="35"/>
  <c r="I750" s="1"/>
  <c r="F750" i="5"/>
  <c r="I750" s="1"/>
  <c r="F750" i="29"/>
  <c r="I750" s="1"/>
  <c r="F750" i="14"/>
  <c r="I750" s="1"/>
  <c r="F750" i="31"/>
  <c r="I750" s="1"/>
  <c r="F750" i="38"/>
  <c r="I750" s="1"/>
  <c r="F750" i="42"/>
  <c r="I750" s="1"/>
  <c r="F750" i="13"/>
  <c r="I750" s="1"/>
  <c r="F750" i="39"/>
  <c r="I750" s="1"/>
  <c r="F750" i="12"/>
  <c r="I750" s="1"/>
  <c r="F750" i="21"/>
  <c r="I750" s="1"/>
  <c r="F750" i="18"/>
  <c r="I750" s="1"/>
  <c r="F750" i="16"/>
  <c r="I750" s="1"/>
  <c r="F750" i="6"/>
  <c r="I750" s="1"/>
  <c r="F750" i="22"/>
  <c r="I750" s="1"/>
  <c r="F750" i="41"/>
  <c r="I750" s="1"/>
  <c r="F750" i="1"/>
  <c r="I750" s="1"/>
  <c r="F750" i="27"/>
  <c r="I750" s="1"/>
  <c r="F750" i="30"/>
  <c r="I750" s="1"/>
  <c r="F750" i="43"/>
  <c r="I750" s="1"/>
  <c r="F750" i="46"/>
  <c r="I750" s="1"/>
  <c r="F750" i="4"/>
  <c r="I750" s="1"/>
  <c r="F749" i="24"/>
  <c r="I749" s="1"/>
  <c r="F749" i="19"/>
  <c r="I749" s="1"/>
  <c r="F749" i="11"/>
  <c r="I749" s="1"/>
  <c r="F749" i="32"/>
  <c r="I749" s="1"/>
  <c r="F749" i="37"/>
  <c r="I749" s="1"/>
  <c r="F749" i="34"/>
  <c r="I749" s="1"/>
  <c r="F749" i="3"/>
  <c r="I749" s="1"/>
  <c r="F749" i="26"/>
  <c r="I749" s="1"/>
  <c r="F749" i="36"/>
  <c r="I749" s="1"/>
  <c r="F749" i="2"/>
  <c r="I749" s="1"/>
  <c r="F749" i="7"/>
  <c r="I749" s="1"/>
  <c r="F749" i="17"/>
  <c r="I749" s="1"/>
  <c r="F749" i="20"/>
  <c r="I749" s="1"/>
  <c r="F749" i="40"/>
  <c r="I749" s="1"/>
  <c r="F749" i="44"/>
  <c r="I749" s="1"/>
  <c r="F749" i="33"/>
  <c r="I749" s="1"/>
  <c r="F749" i="23"/>
  <c r="I749" s="1"/>
  <c r="F749" i="8"/>
  <c r="I749" s="1"/>
  <c r="F749" i="15"/>
  <c r="I749" s="1"/>
  <c r="F749" i="28"/>
  <c r="I749" s="1"/>
  <c r="F749" i="35"/>
  <c r="I749" s="1"/>
  <c r="F749" i="5"/>
  <c r="I749" s="1"/>
  <c r="F749" i="29"/>
  <c r="I749" s="1"/>
  <c r="F749" i="14"/>
  <c r="I749" s="1"/>
  <c r="F749" i="31"/>
  <c r="I749" s="1"/>
  <c r="F749" i="38"/>
  <c r="I749" s="1"/>
  <c r="F749" i="42"/>
  <c r="I749" s="1"/>
  <c r="F749" i="13"/>
  <c r="I749" s="1"/>
  <c r="F749" i="39"/>
  <c r="I749" s="1"/>
  <c r="F749" i="12"/>
  <c r="I749" s="1"/>
  <c r="F749" i="21"/>
  <c r="I749" s="1"/>
  <c r="F749" i="18"/>
  <c r="I749" s="1"/>
  <c r="F749" i="16"/>
  <c r="I749" s="1"/>
  <c r="F749" i="6"/>
  <c r="I749" s="1"/>
  <c r="F749" i="22"/>
  <c r="I749" s="1"/>
  <c r="F749" i="41"/>
  <c r="I749" s="1"/>
  <c r="F749" i="1"/>
  <c r="I749" s="1"/>
  <c r="F749" i="27"/>
  <c r="I749" s="1"/>
  <c r="F749" i="30"/>
  <c r="I749" s="1"/>
  <c r="F749" i="43"/>
  <c r="I749" s="1"/>
  <c r="F749" i="46"/>
  <c r="I749" s="1"/>
  <c r="F749" i="4"/>
  <c r="I749" s="1"/>
  <c r="F748" i="24"/>
  <c r="I748" s="1"/>
  <c r="F748" i="19"/>
  <c r="I748" s="1"/>
  <c r="F748" i="11"/>
  <c r="F748" i="32"/>
  <c r="I748" s="1"/>
  <c r="F748" i="37"/>
  <c r="I748" s="1"/>
  <c r="F748" i="34"/>
  <c r="I748" s="1"/>
  <c r="F748" i="3"/>
  <c r="I748" s="1"/>
  <c r="F748" i="26"/>
  <c r="I748" s="1"/>
  <c r="F748" i="36"/>
  <c r="I748" s="1"/>
  <c r="F748" i="2"/>
  <c r="I748" s="1"/>
  <c r="F748" i="7"/>
  <c r="I748" s="1"/>
  <c r="F748" i="17"/>
  <c r="I748" s="1"/>
  <c r="F748" i="20"/>
  <c r="I748" s="1"/>
  <c r="F748" i="40"/>
  <c r="I748" s="1"/>
  <c r="F748" i="44"/>
  <c r="I748" s="1"/>
  <c r="F748" i="33"/>
  <c r="I748" s="1"/>
  <c r="F748" i="23"/>
  <c r="I748" s="1"/>
  <c r="F748" i="8"/>
  <c r="I748" s="1"/>
  <c r="F748" i="15"/>
  <c r="I748" s="1"/>
  <c r="F748" i="28"/>
  <c r="I748" s="1"/>
  <c r="F748" i="35"/>
  <c r="I748" s="1"/>
  <c r="F748" i="5"/>
  <c r="I748" s="1"/>
  <c r="F748" i="29"/>
  <c r="I748" s="1"/>
  <c r="F748" i="14"/>
  <c r="I748" s="1"/>
  <c r="F748" i="31"/>
  <c r="I748" s="1"/>
  <c r="F748" i="38"/>
  <c r="I748" s="1"/>
  <c r="F748" i="42"/>
  <c r="I748" s="1"/>
  <c r="F748" i="13"/>
  <c r="I748" s="1"/>
  <c r="F748" i="39"/>
  <c r="I748" s="1"/>
  <c r="F748" i="12"/>
  <c r="I748" s="1"/>
  <c r="F748" i="21"/>
  <c r="I748" s="1"/>
  <c r="F748" i="18"/>
  <c r="I748" s="1"/>
  <c r="F748" i="16"/>
  <c r="I748" s="1"/>
  <c r="F748" i="6"/>
  <c r="I748" s="1"/>
  <c r="F748" i="22"/>
  <c r="I748" s="1"/>
  <c r="F748" i="41"/>
  <c r="I748" s="1"/>
  <c r="F748" i="1"/>
  <c r="I748" s="1"/>
  <c r="F748" i="27"/>
  <c r="I748" s="1"/>
  <c r="F748" i="30"/>
  <c r="I748" s="1"/>
  <c r="F748" i="43"/>
  <c r="I748" s="1"/>
  <c r="F748" i="46"/>
  <c r="I748" s="1"/>
  <c r="F748" i="4"/>
  <c r="I748" s="1"/>
  <c r="F747" i="24"/>
  <c r="I747" s="1"/>
  <c r="F747" i="19"/>
  <c r="I747" s="1"/>
  <c r="F747" i="11"/>
  <c r="F747" i="32"/>
  <c r="F747" i="37"/>
  <c r="I747" s="1"/>
  <c r="F747" i="34"/>
  <c r="I747" s="1"/>
  <c r="F747" i="3"/>
  <c r="I747" s="1"/>
  <c r="F747" i="26"/>
  <c r="I747" s="1"/>
  <c r="F747" i="36"/>
  <c r="I747" s="1"/>
  <c r="F747" i="2"/>
  <c r="I747" s="1"/>
  <c r="F747" i="7"/>
  <c r="I747" s="1"/>
  <c r="F747" i="17"/>
  <c r="F747" i="20"/>
  <c r="I747" s="1"/>
  <c r="F747" i="40"/>
  <c r="I747" s="1"/>
  <c r="F747" i="44"/>
  <c r="I747" s="1"/>
  <c r="F747" i="33"/>
  <c r="F747" i="23"/>
  <c r="I747" s="1"/>
  <c r="F747" i="8"/>
  <c r="I747" s="1"/>
  <c r="F747" i="15"/>
  <c r="I747" s="1"/>
  <c r="F747" i="28"/>
  <c r="F747" i="35"/>
  <c r="I747" s="1"/>
  <c r="F747" i="5"/>
  <c r="I747" s="1"/>
  <c r="F747" i="29"/>
  <c r="I747" s="1"/>
  <c r="F747" i="14"/>
  <c r="I747" s="1"/>
  <c r="F747" i="31"/>
  <c r="I747" s="1"/>
  <c r="F747" i="38"/>
  <c r="I747" s="1"/>
  <c r="F747" i="42"/>
  <c r="I747" s="1"/>
  <c r="F747" i="13"/>
  <c r="F747" i="39"/>
  <c r="I747" s="1"/>
  <c r="F747" i="12"/>
  <c r="I747" s="1"/>
  <c r="F747" i="21"/>
  <c r="I747" s="1"/>
  <c r="F747" i="18"/>
  <c r="F747" i="16"/>
  <c r="I747" s="1"/>
  <c r="F747" i="6"/>
  <c r="I747" s="1"/>
  <c r="F747" i="22"/>
  <c r="I747" s="1"/>
  <c r="F747" i="41"/>
  <c r="F747" i="1"/>
  <c r="I747" s="1"/>
  <c r="F747" i="27"/>
  <c r="I747" s="1"/>
  <c r="F747" i="30"/>
  <c r="I747" s="1"/>
  <c r="F747" i="43"/>
  <c r="F747" i="46"/>
  <c r="I747" s="1"/>
  <c r="F747" i="4"/>
  <c r="I747" s="1"/>
  <c r="F746" i="24"/>
  <c r="I746" s="1"/>
  <c r="F746" i="19"/>
  <c r="F746" i="11"/>
  <c r="F746" i="32"/>
  <c r="I746" s="1"/>
  <c r="F746" i="37"/>
  <c r="I746" s="1"/>
  <c r="F746" i="34"/>
  <c r="F746" i="3"/>
  <c r="I746" s="1"/>
  <c r="F746" i="26"/>
  <c r="I746" s="1"/>
  <c r="F746" i="36"/>
  <c r="I746" s="1"/>
  <c r="F746" i="2"/>
  <c r="I746" s="1"/>
  <c r="F746" i="7"/>
  <c r="I746" s="1"/>
  <c r="F746" i="17"/>
  <c r="I746" s="1"/>
  <c r="F746" i="20"/>
  <c r="I746" s="1"/>
  <c r="F746" i="40"/>
  <c r="F746" i="44"/>
  <c r="I746" s="1"/>
  <c r="F746" i="33"/>
  <c r="I746" s="1"/>
  <c r="F746" i="23"/>
  <c r="I746" s="1"/>
  <c r="F746" i="8"/>
  <c r="F746" i="15"/>
  <c r="I746" s="1"/>
  <c r="F746" i="28"/>
  <c r="I746" s="1"/>
  <c r="F746" i="35"/>
  <c r="I746" s="1"/>
  <c r="F746" i="5"/>
  <c r="I746" s="1"/>
  <c r="F746" i="29"/>
  <c r="I746" s="1"/>
  <c r="F746" i="14"/>
  <c r="I746" s="1"/>
  <c r="F746" i="31"/>
  <c r="I746" s="1"/>
  <c r="F746" i="38"/>
  <c r="F746" i="42"/>
  <c r="I746" s="1"/>
  <c r="F746" i="13"/>
  <c r="I746" s="1"/>
  <c r="F746" i="39"/>
  <c r="I746" s="1"/>
  <c r="F746" i="12"/>
  <c r="F746" i="21"/>
  <c r="I746" s="1"/>
  <c r="F746" i="18"/>
  <c r="I746" s="1"/>
  <c r="F746" i="16"/>
  <c r="I746" s="1"/>
  <c r="F746" i="6"/>
  <c r="F746" i="22"/>
  <c r="I746" s="1"/>
  <c r="F746" i="41"/>
  <c r="I746" s="1"/>
  <c r="F746" i="1"/>
  <c r="I746" s="1"/>
  <c r="F746" i="27"/>
  <c r="I746" s="1"/>
  <c r="F746" i="30"/>
  <c r="I746" s="1"/>
  <c r="F746" i="43"/>
  <c r="I746" s="1"/>
  <c r="F746" i="46"/>
  <c r="I746" s="1"/>
  <c r="F746" i="4"/>
  <c r="F743" i="24"/>
  <c r="I743" s="1"/>
  <c r="F743" i="19"/>
  <c r="I743" s="1"/>
  <c r="F743" i="11"/>
  <c r="I743" s="1"/>
  <c r="F743" i="32"/>
  <c r="I743" s="1"/>
  <c r="F743" i="37"/>
  <c r="I743" s="1"/>
  <c r="F743" i="34"/>
  <c r="I743" s="1"/>
  <c r="F743" i="3"/>
  <c r="I743" s="1"/>
  <c r="F743" i="26"/>
  <c r="I743" s="1"/>
  <c r="F743" i="36"/>
  <c r="I743" s="1"/>
  <c r="F743" i="2"/>
  <c r="I743" s="1"/>
  <c r="F743" i="7"/>
  <c r="I743" s="1"/>
  <c r="F743" i="17"/>
  <c r="I743" s="1"/>
  <c r="F743" i="20"/>
  <c r="I743" s="1"/>
  <c r="F743" i="40"/>
  <c r="I743" s="1"/>
  <c r="F743" i="44"/>
  <c r="I743" s="1"/>
  <c r="F743" i="33"/>
  <c r="I743" s="1"/>
  <c r="F743" i="23"/>
  <c r="I743" s="1"/>
  <c r="F743" i="8"/>
  <c r="I743" s="1"/>
  <c r="F743" i="15"/>
  <c r="I743" s="1"/>
  <c r="F743" i="28"/>
  <c r="I743" s="1"/>
  <c r="F743" i="35"/>
  <c r="I743" s="1"/>
  <c r="F743" i="5"/>
  <c r="I743" s="1"/>
  <c r="F743" i="29"/>
  <c r="I743" s="1"/>
  <c r="F743" i="14"/>
  <c r="I743" s="1"/>
  <c r="F743" i="31"/>
  <c r="I743" s="1"/>
  <c r="F743" i="38"/>
  <c r="I743" s="1"/>
  <c r="F743" i="42"/>
  <c r="I743" s="1"/>
  <c r="F743" i="13"/>
  <c r="I743" s="1"/>
  <c r="F743" i="39"/>
  <c r="I743" s="1"/>
  <c r="F743" i="12"/>
  <c r="I743" s="1"/>
  <c r="F743" i="21"/>
  <c r="I743" s="1"/>
  <c r="F743" i="18"/>
  <c r="I743" s="1"/>
  <c r="F743" i="16"/>
  <c r="I743" s="1"/>
  <c r="F743" i="6"/>
  <c r="I743" s="1"/>
  <c r="F743" i="22"/>
  <c r="I743" s="1"/>
  <c r="F743" i="41"/>
  <c r="I743" s="1"/>
  <c r="F743" i="1"/>
  <c r="I743" s="1"/>
  <c r="F743" i="27"/>
  <c r="I743" s="1"/>
  <c r="F743" i="30"/>
  <c r="I743" s="1"/>
  <c r="F743" i="43"/>
  <c r="I743" s="1"/>
  <c r="F743" i="46"/>
  <c r="I743" s="1"/>
  <c r="F743" i="4"/>
  <c r="I743" s="1"/>
  <c r="F742" i="24"/>
  <c r="I742" s="1"/>
  <c r="F742" i="19"/>
  <c r="I742" s="1"/>
  <c r="F742" i="11"/>
  <c r="F742" i="32"/>
  <c r="I742" s="1"/>
  <c r="F742" i="37"/>
  <c r="I742" s="1"/>
  <c r="F742" i="34"/>
  <c r="I742" s="1"/>
  <c r="F742" i="3"/>
  <c r="I742" s="1"/>
  <c r="F742" i="26"/>
  <c r="I742" s="1"/>
  <c r="F742" i="36"/>
  <c r="I742" s="1"/>
  <c r="F742" i="2"/>
  <c r="I742" s="1"/>
  <c r="F742" i="7"/>
  <c r="I742" s="1"/>
  <c r="F742" i="17"/>
  <c r="I742" s="1"/>
  <c r="F742" i="20"/>
  <c r="I742" s="1"/>
  <c r="F742" i="40"/>
  <c r="I742" s="1"/>
  <c r="F742" i="44"/>
  <c r="I742" s="1"/>
  <c r="F742" i="33"/>
  <c r="I742" s="1"/>
  <c r="F742" i="23"/>
  <c r="I742" s="1"/>
  <c r="F742" i="8"/>
  <c r="I742" s="1"/>
  <c r="F742" i="15"/>
  <c r="I742" s="1"/>
  <c r="F742" i="28"/>
  <c r="I742" s="1"/>
  <c r="F742" i="35"/>
  <c r="I742" s="1"/>
  <c r="F742" i="5"/>
  <c r="I742" s="1"/>
  <c r="F742" i="29"/>
  <c r="I742" s="1"/>
  <c r="F742" i="14"/>
  <c r="I742" s="1"/>
  <c r="F742" i="31"/>
  <c r="I742" s="1"/>
  <c r="F742" i="38"/>
  <c r="I742" s="1"/>
  <c r="F742" i="42"/>
  <c r="I742" s="1"/>
  <c r="F742" i="13"/>
  <c r="I742" s="1"/>
  <c r="F742" i="39"/>
  <c r="I742" s="1"/>
  <c r="F742" i="12"/>
  <c r="I742" s="1"/>
  <c r="F742" i="21"/>
  <c r="I742" s="1"/>
  <c r="F742" i="18"/>
  <c r="I742" s="1"/>
  <c r="F742" i="16"/>
  <c r="I742" s="1"/>
  <c r="F742" i="6"/>
  <c r="I742" s="1"/>
  <c r="F742" i="22"/>
  <c r="I742" s="1"/>
  <c r="F742" i="41"/>
  <c r="I742" s="1"/>
  <c r="F742" i="1"/>
  <c r="I742" s="1"/>
  <c r="F742" i="27"/>
  <c r="I742" s="1"/>
  <c r="F742" i="30"/>
  <c r="I742" s="1"/>
  <c r="F742" i="43"/>
  <c r="I742" s="1"/>
  <c r="F742" i="46"/>
  <c r="I742" s="1"/>
  <c r="F742" i="4"/>
  <c r="I742" s="1"/>
  <c r="F741" i="24"/>
  <c r="I741" s="1"/>
  <c r="F741" i="19"/>
  <c r="I741" s="1"/>
  <c r="F741" i="11"/>
  <c r="I741" s="1"/>
  <c r="F741" i="32"/>
  <c r="I741" s="1"/>
  <c r="F741" i="37"/>
  <c r="I741" s="1"/>
  <c r="F741" i="34"/>
  <c r="I741" s="1"/>
  <c r="F741" i="3"/>
  <c r="I741" s="1"/>
  <c r="F741" i="26"/>
  <c r="I741" s="1"/>
  <c r="F741" i="36"/>
  <c r="I741" s="1"/>
  <c r="F741" i="2"/>
  <c r="I741" s="1"/>
  <c r="F741" i="7"/>
  <c r="I741" s="1"/>
  <c r="F741" i="17"/>
  <c r="I741" s="1"/>
  <c r="F741" i="20"/>
  <c r="I741" s="1"/>
  <c r="F741" i="40"/>
  <c r="I741" s="1"/>
  <c r="F741" i="44"/>
  <c r="I741" s="1"/>
  <c r="F741" i="33"/>
  <c r="I741" s="1"/>
  <c r="F741" i="23"/>
  <c r="I741" s="1"/>
  <c r="F741" i="8"/>
  <c r="I741" s="1"/>
  <c r="F741" i="15"/>
  <c r="I741" s="1"/>
  <c r="F741" i="28"/>
  <c r="I741" s="1"/>
  <c r="F741" i="35"/>
  <c r="I741" s="1"/>
  <c r="F741" i="5"/>
  <c r="I741" s="1"/>
  <c r="F741" i="29"/>
  <c r="I741" s="1"/>
  <c r="F741" i="14"/>
  <c r="I741" s="1"/>
  <c r="F741" i="31"/>
  <c r="I741" s="1"/>
  <c r="F741" i="38"/>
  <c r="I741" s="1"/>
  <c r="F741" i="42"/>
  <c r="I741" s="1"/>
  <c r="F741" i="13"/>
  <c r="I741" s="1"/>
  <c r="F741" i="39"/>
  <c r="I741" s="1"/>
  <c r="F741" i="12"/>
  <c r="I741" s="1"/>
  <c r="F741" i="21"/>
  <c r="I741" s="1"/>
  <c r="F741" i="18"/>
  <c r="I741" s="1"/>
  <c r="F741" i="16"/>
  <c r="I741" s="1"/>
  <c r="F741" i="6"/>
  <c r="I741" s="1"/>
  <c r="F741" i="22"/>
  <c r="I741" s="1"/>
  <c r="F741" i="41"/>
  <c r="I741" s="1"/>
  <c r="F741" i="1"/>
  <c r="I741" s="1"/>
  <c r="F741" i="27"/>
  <c r="I741" s="1"/>
  <c r="F741" i="30"/>
  <c r="I741" s="1"/>
  <c r="F741" i="43"/>
  <c r="I741" s="1"/>
  <c r="F741" i="46"/>
  <c r="I741" s="1"/>
  <c r="F741" i="4"/>
  <c r="I741" s="1"/>
  <c r="F740" i="24"/>
  <c r="I740" s="1"/>
  <c r="F740" i="19"/>
  <c r="I740" s="1"/>
  <c r="F740" i="11"/>
  <c r="F740" i="32"/>
  <c r="I740" s="1"/>
  <c r="F740" i="37"/>
  <c r="I740" s="1"/>
  <c r="F740" i="34"/>
  <c r="I740" s="1"/>
  <c r="F740" i="3"/>
  <c r="I740" s="1"/>
  <c r="F740" i="26"/>
  <c r="I740" s="1"/>
  <c r="F740" i="36"/>
  <c r="I740" s="1"/>
  <c r="F740" i="2"/>
  <c r="I740" s="1"/>
  <c r="F740" i="7"/>
  <c r="I740" s="1"/>
  <c r="F740" i="17"/>
  <c r="I740" s="1"/>
  <c r="F740" i="20"/>
  <c r="I740" s="1"/>
  <c r="F740" i="40"/>
  <c r="I740" s="1"/>
  <c r="F740" i="44"/>
  <c r="I740" s="1"/>
  <c r="F740" i="33"/>
  <c r="I740" s="1"/>
  <c r="F740" i="23"/>
  <c r="I740" s="1"/>
  <c r="F740" i="8"/>
  <c r="I740" s="1"/>
  <c r="F740" i="15"/>
  <c r="I740" s="1"/>
  <c r="F740" i="28"/>
  <c r="I740" s="1"/>
  <c r="F740" i="35"/>
  <c r="I740" s="1"/>
  <c r="F740" i="5"/>
  <c r="I740" s="1"/>
  <c r="F740" i="29"/>
  <c r="I740" s="1"/>
  <c r="F740" i="14"/>
  <c r="I740" s="1"/>
  <c r="F740" i="31"/>
  <c r="I740" s="1"/>
  <c r="F740" i="38"/>
  <c r="I740" s="1"/>
  <c r="F740" i="42"/>
  <c r="I740" s="1"/>
  <c r="F740" i="13"/>
  <c r="I740" s="1"/>
  <c r="F740" i="39"/>
  <c r="I740" s="1"/>
  <c r="F740" i="12"/>
  <c r="I740" s="1"/>
  <c r="F740" i="21"/>
  <c r="I740" s="1"/>
  <c r="F740" i="18"/>
  <c r="I740" s="1"/>
  <c r="F740" i="16"/>
  <c r="I740" s="1"/>
  <c r="F740" i="6"/>
  <c r="I740" s="1"/>
  <c r="F740" i="22"/>
  <c r="I740" s="1"/>
  <c r="F740" i="41"/>
  <c r="I740" s="1"/>
  <c r="F740" i="1"/>
  <c r="I740" s="1"/>
  <c r="F740" i="27"/>
  <c r="I740" s="1"/>
  <c r="F740" i="30"/>
  <c r="I740" s="1"/>
  <c r="F740" i="43"/>
  <c r="I740" s="1"/>
  <c r="F740" i="46"/>
  <c r="I740" s="1"/>
  <c r="F740" i="4"/>
  <c r="I740" s="1"/>
  <c r="F739" i="24"/>
  <c r="I739" s="1"/>
  <c r="F739" i="19"/>
  <c r="I739" s="1"/>
  <c r="F739" i="11"/>
  <c r="I739" s="1"/>
  <c r="F739" i="32"/>
  <c r="I739" s="1"/>
  <c r="F739" i="37"/>
  <c r="I739" s="1"/>
  <c r="F739" i="34"/>
  <c r="I739" s="1"/>
  <c r="F739" i="3"/>
  <c r="I739" s="1"/>
  <c r="F739" i="26"/>
  <c r="I739" s="1"/>
  <c r="F739" i="36"/>
  <c r="I739" s="1"/>
  <c r="F739" i="2"/>
  <c r="I739" s="1"/>
  <c r="F739" i="7"/>
  <c r="I739" s="1"/>
  <c r="F739" i="17"/>
  <c r="I739" s="1"/>
  <c r="F739" i="20"/>
  <c r="I739" s="1"/>
  <c r="F739" i="40"/>
  <c r="I739" s="1"/>
  <c r="F739" i="44"/>
  <c r="I739" s="1"/>
  <c r="F739" i="33"/>
  <c r="I739" s="1"/>
  <c r="F739" i="23"/>
  <c r="I739" s="1"/>
  <c r="F739" i="8"/>
  <c r="I739" s="1"/>
  <c r="F739" i="15"/>
  <c r="I739" s="1"/>
  <c r="F739" i="28"/>
  <c r="I739" s="1"/>
  <c r="F739" i="35"/>
  <c r="I739" s="1"/>
  <c r="F739" i="5"/>
  <c r="I739" s="1"/>
  <c r="F739" i="29"/>
  <c r="I739" s="1"/>
  <c r="F739" i="14"/>
  <c r="I739" s="1"/>
  <c r="F739" i="31"/>
  <c r="I739" s="1"/>
  <c r="F739" i="38"/>
  <c r="I739" s="1"/>
  <c r="F739" i="42"/>
  <c r="I739" s="1"/>
  <c r="F739" i="13"/>
  <c r="I739" s="1"/>
  <c r="F739" i="39"/>
  <c r="I739" s="1"/>
  <c r="F739" i="12"/>
  <c r="I739" s="1"/>
  <c r="F739" i="21"/>
  <c r="I739" s="1"/>
  <c r="F739" i="18"/>
  <c r="I739" s="1"/>
  <c r="F739" i="16"/>
  <c r="I739" s="1"/>
  <c r="F739" i="6"/>
  <c r="I739" s="1"/>
  <c r="F739" i="22"/>
  <c r="I739" s="1"/>
  <c r="F739" i="41"/>
  <c r="I739" s="1"/>
  <c r="F739" i="1"/>
  <c r="I739" s="1"/>
  <c r="F739" i="27"/>
  <c r="I739" s="1"/>
  <c r="F739" i="30"/>
  <c r="I739" s="1"/>
  <c r="F739" i="43"/>
  <c r="I739" s="1"/>
  <c r="F739" i="46"/>
  <c r="I739" s="1"/>
  <c r="F739" i="4"/>
  <c r="I739" s="1"/>
  <c r="F738" i="24"/>
  <c r="I738" s="1"/>
  <c r="F738" i="19"/>
  <c r="I738" s="1"/>
  <c r="F738" i="11"/>
  <c r="F738" i="32"/>
  <c r="I738" s="1"/>
  <c r="F738" i="37"/>
  <c r="I738" s="1"/>
  <c r="F738" i="34"/>
  <c r="I738" s="1"/>
  <c r="F738" i="3"/>
  <c r="I738" s="1"/>
  <c r="F738" i="26"/>
  <c r="I738" s="1"/>
  <c r="F738" i="36"/>
  <c r="I738" s="1"/>
  <c r="F738" i="2"/>
  <c r="I738" s="1"/>
  <c r="F738" i="7"/>
  <c r="I738" s="1"/>
  <c r="F738" i="17"/>
  <c r="I738" s="1"/>
  <c r="F738" i="20"/>
  <c r="I738" s="1"/>
  <c r="F738" i="40"/>
  <c r="I738" s="1"/>
  <c r="F738" i="44"/>
  <c r="I738" s="1"/>
  <c r="F738" i="33"/>
  <c r="I738" s="1"/>
  <c r="F738" i="23"/>
  <c r="I738" s="1"/>
  <c r="F738" i="8"/>
  <c r="I738" s="1"/>
  <c r="F738" i="15"/>
  <c r="I738" s="1"/>
  <c r="F738" i="28"/>
  <c r="I738" s="1"/>
  <c r="F738" i="35"/>
  <c r="I738" s="1"/>
  <c r="F738" i="5"/>
  <c r="I738" s="1"/>
  <c r="F738" i="29"/>
  <c r="I738" s="1"/>
  <c r="F738" i="14"/>
  <c r="I738" s="1"/>
  <c r="F738" i="31"/>
  <c r="I738" s="1"/>
  <c r="F738" i="38"/>
  <c r="I738" s="1"/>
  <c r="F738" i="42"/>
  <c r="I738" s="1"/>
  <c r="F738" i="13"/>
  <c r="I738" s="1"/>
  <c r="F738" i="39"/>
  <c r="I738" s="1"/>
  <c r="F738" i="12"/>
  <c r="I738" s="1"/>
  <c r="F738" i="21"/>
  <c r="I738" s="1"/>
  <c r="F738" i="18"/>
  <c r="I738" s="1"/>
  <c r="F738" i="16"/>
  <c r="I738" s="1"/>
  <c r="F738" i="6"/>
  <c r="I738" s="1"/>
  <c r="F738" i="22"/>
  <c r="I738" s="1"/>
  <c r="F738" i="41"/>
  <c r="I738" s="1"/>
  <c r="F738" i="1"/>
  <c r="I738" s="1"/>
  <c r="F738" i="27"/>
  <c r="I738" s="1"/>
  <c r="F738" i="30"/>
  <c r="I738" s="1"/>
  <c r="F738" i="43"/>
  <c r="I738" s="1"/>
  <c r="F738" i="46"/>
  <c r="I738" s="1"/>
  <c r="F738" i="4"/>
  <c r="I738" s="1"/>
  <c r="F737" i="24"/>
  <c r="I737" s="1"/>
  <c r="F737" i="19"/>
  <c r="I737" s="1"/>
  <c r="F737" i="11"/>
  <c r="I737" s="1"/>
  <c r="F737" i="32"/>
  <c r="I737" s="1"/>
  <c r="F737" i="37"/>
  <c r="I737" s="1"/>
  <c r="F737" i="34"/>
  <c r="I737" s="1"/>
  <c r="F737" i="3"/>
  <c r="I737" s="1"/>
  <c r="F737" i="26"/>
  <c r="I737" s="1"/>
  <c r="F737" i="36"/>
  <c r="I737" s="1"/>
  <c r="F737" i="2"/>
  <c r="I737" s="1"/>
  <c r="F737" i="7"/>
  <c r="I737" s="1"/>
  <c r="F737" i="17"/>
  <c r="I737" s="1"/>
  <c r="F737" i="20"/>
  <c r="I737" s="1"/>
  <c r="F737" i="40"/>
  <c r="I737" s="1"/>
  <c r="F737" i="44"/>
  <c r="I737" s="1"/>
  <c r="F737" i="33"/>
  <c r="I737" s="1"/>
  <c r="F737" i="23"/>
  <c r="I737" s="1"/>
  <c r="F737" i="8"/>
  <c r="I737" s="1"/>
  <c r="F737" i="15"/>
  <c r="I737" s="1"/>
  <c r="F737" i="28"/>
  <c r="I737" s="1"/>
  <c r="F737" i="35"/>
  <c r="I737" s="1"/>
  <c r="F737" i="5"/>
  <c r="I737" s="1"/>
  <c r="F737" i="29"/>
  <c r="I737" s="1"/>
  <c r="F737" i="14"/>
  <c r="I737" s="1"/>
  <c r="F737" i="31"/>
  <c r="I737" s="1"/>
  <c r="F737" i="38"/>
  <c r="I737" s="1"/>
  <c r="F737" i="42"/>
  <c r="I737" s="1"/>
  <c r="F737" i="13"/>
  <c r="I737" s="1"/>
  <c r="F737" i="39"/>
  <c r="I737" s="1"/>
  <c r="F737" i="12"/>
  <c r="I737" s="1"/>
  <c r="F737" i="21"/>
  <c r="I737" s="1"/>
  <c r="F737" i="18"/>
  <c r="I737" s="1"/>
  <c r="F737" i="16"/>
  <c r="I737" s="1"/>
  <c r="F737" i="6"/>
  <c r="I737" s="1"/>
  <c r="F737" i="22"/>
  <c r="I737" s="1"/>
  <c r="F737" i="41"/>
  <c r="I737" s="1"/>
  <c r="F737" i="1"/>
  <c r="I737" s="1"/>
  <c r="F737" i="27"/>
  <c r="I737" s="1"/>
  <c r="F737" i="30"/>
  <c r="I737" s="1"/>
  <c r="F737" i="43"/>
  <c r="I737" s="1"/>
  <c r="F737" i="46"/>
  <c r="I737" s="1"/>
  <c r="F737" i="4"/>
  <c r="I737" s="1"/>
  <c r="F736" i="24"/>
  <c r="I736" s="1"/>
  <c r="F736" i="19"/>
  <c r="F736" i="11"/>
  <c r="F736" i="32"/>
  <c r="I736" s="1"/>
  <c r="F736" i="37"/>
  <c r="I736" s="1"/>
  <c r="F736" i="34"/>
  <c r="F736" i="3"/>
  <c r="I736" s="1"/>
  <c r="F736" i="26"/>
  <c r="I736" s="1"/>
  <c r="F736" i="36"/>
  <c r="I736" s="1"/>
  <c r="F736" i="2"/>
  <c r="I736" s="1"/>
  <c r="F736" i="7"/>
  <c r="I736" s="1"/>
  <c r="F736" i="17"/>
  <c r="I736" s="1"/>
  <c r="F736" i="20"/>
  <c r="I736" s="1"/>
  <c r="F736" i="40"/>
  <c r="F736" i="44"/>
  <c r="I736" s="1"/>
  <c r="F736" i="33"/>
  <c r="I736" s="1"/>
  <c r="F736" i="23"/>
  <c r="I736" s="1"/>
  <c r="F736" i="8"/>
  <c r="F736" i="15"/>
  <c r="I736" s="1"/>
  <c r="F736" i="28"/>
  <c r="I736" s="1"/>
  <c r="F736" i="35"/>
  <c r="I736" s="1"/>
  <c r="F736" i="5"/>
  <c r="F736" i="29"/>
  <c r="I736" s="1"/>
  <c r="F736" i="14"/>
  <c r="I736" s="1"/>
  <c r="F736" i="31"/>
  <c r="I736" s="1"/>
  <c r="F736" i="38"/>
  <c r="F736" i="42"/>
  <c r="I736" s="1"/>
  <c r="F736" i="13"/>
  <c r="I736" s="1"/>
  <c r="F736" i="39"/>
  <c r="I736" s="1"/>
  <c r="F736" i="12"/>
  <c r="I736" s="1"/>
  <c r="F736" i="21"/>
  <c r="I736" s="1"/>
  <c r="F736" i="18"/>
  <c r="I736" s="1"/>
  <c r="F736" i="16"/>
  <c r="I736" s="1"/>
  <c r="F736" i="6"/>
  <c r="F736" i="22"/>
  <c r="I736" s="1"/>
  <c r="F736" i="41"/>
  <c r="I736" s="1"/>
  <c r="F736" i="1"/>
  <c r="I736" s="1"/>
  <c r="F736" i="27"/>
  <c r="F736" i="30"/>
  <c r="I736" s="1"/>
  <c r="F736" i="43"/>
  <c r="I736" s="1"/>
  <c r="F736" i="46"/>
  <c r="I736" s="1"/>
  <c r="F736" i="4"/>
  <c r="F735" i="24"/>
  <c r="I735" s="1"/>
  <c r="F735" i="19"/>
  <c r="I735" s="1"/>
  <c r="F735" i="11"/>
  <c r="I735" s="1"/>
  <c r="F735" i="32"/>
  <c r="I735" s="1"/>
  <c r="F735" i="37"/>
  <c r="I735" s="1"/>
  <c r="F735" i="34"/>
  <c r="I735" s="1"/>
  <c r="F735" i="3"/>
  <c r="I735" s="1"/>
  <c r="F735" i="26"/>
  <c r="I735" s="1"/>
  <c r="F735" i="36"/>
  <c r="I735" s="1"/>
  <c r="F735" i="2"/>
  <c r="I735" s="1"/>
  <c r="F735" i="7"/>
  <c r="I735" s="1"/>
  <c r="F735" i="17"/>
  <c r="I735" s="1"/>
  <c r="F735" i="20"/>
  <c r="I735" s="1"/>
  <c r="F735" i="40"/>
  <c r="I735" s="1"/>
  <c r="F735" i="44"/>
  <c r="I735" s="1"/>
  <c r="F735" i="33"/>
  <c r="F735" i="23"/>
  <c r="I735" s="1"/>
  <c r="F735" i="8"/>
  <c r="I735" s="1"/>
  <c r="F735" i="15"/>
  <c r="I735" s="1"/>
  <c r="F735" i="28"/>
  <c r="I735" s="1"/>
  <c r="F735" i="35"/>
  <c r="I735" s="1"/>
  <c r="F735" i="5"/>
  <c r="I735" s="1"/>
  <c r="F735" i="29"/>
  <c r="I735" s="1"/>
  <c r="F735" i="14"/>
  <c r="F735" i="31"/>
  <c r="I735" s="1"/>
  <c r="F735" i="38"/>
  <c r="I735" s="1"/>
  <c r="F735" i="42"/>
  <c r="I735" s="1"/>
  <c r="F735" i="13"/>
  <c r="F735" i="39"/>
  <c r="I735" s="1"/>
  <c r="F735" i="12"/>
  <c r="I735" s="1"/>
  <c r="F735" i="21"/>
  <c r="I735" s="1"/>
  <c r="F735" i="18"/>
  <c r="I735" s="1"/>
  <c r="F735" i="16"/>
  <c r="I735" s="1"/>
  <c r="F735" i="6"/>
  <c r="I735" s="1"/>
  <c r="F735" i="22"/>
  <c r="I735" s="1"/>
  <c r="F735" i="41"/>
  <c r="I735" s="1"/>
  <c r="F735" i="1"/>
  <c r="I735" s="1"/>
  <c r="F735" i="27"/>
  <c r="I735" s="1"/>
  <c r="F735" i="30"/>
  <c r="I735" s="1"/>
  <c r="F735" i="43"/>
  <c r="I735" s="1"/>
  <c r="F735" i="46"/>
  <c r="I735" s="1"/>
  <c r="F735" i="4"/>
  <c r="I735" s="1"/>
  <c r="F733" i="24"/>
  <c r="I733" s="1"/>
  <c r="F733" i="19"/>
  <c r="I733" s="1"/>
  <c r="F733" i="11"/>
  <c r="F733" i="32"/>
  <c r="I733" s="1"/>
  <c r="F733" i="37"/>
  <c r="I733" s="1"/>
  <c r="F733" i="34"/>
  <c r="I733" s="1"/>
  <c r="F733" i="3"/>
  <c r="I733" s="1"/>
  <c r="F733" i="26"/>
  <c r="I733" s="1"/>
  <c r="F733" i="36"/>
  <c r="I733" s="1"/>
  <c r="F733" i="2"/>
  <c r="I733" s="1"/>
  <c r="F733" i="7"/>
  <c r="I733" s="1"/>
  <c r="F733" i="17"/>
  <c r="I733" s="1"/>
  <c r="F733" i="20"/>
  <c r="I733" s="1"/>
  <c r="F733" i="40"/>
  <c r="I733" s="1"/>
  <c r="F733" i="44"/>
  <c r="I733" s="1"/>
  <c r="F733" i="33"/>
  <c r="I733" s="1"/>
  <c r="F733" i="23"/>
  <c r="I733" s="1"/>
  <c r="F733" i="8"/>
  <c r="I733" s="1"/>
  <c r="F733" i="15"/>
  <c r="I733" s="1"/>
  <c r="F733" i="28"/>
  <c r="I733" s="1"/>
  <c r="F733" i="35"/>
  <c r="I733" s="1"/>
  <c r="F733" i="5"/>
  <c r="I733" s="1"/>
  <c r="F733" i="29"/>
  <c r="I733" s="1"/>
  <c r="F733" i="14"/>
  <c r="I733" s="1"/>
  <c r="F733" i="31"/>
  <c r="I733" s="1"/>
  <c r="F733" i="38"/>
  <c r="I733" s="1"/>
  <c r="F733" i="42"/>
  <c r="I733" s="1"/>
  <c r="F733" i="13"/>
  <c r="I733" s="1"/>
  <c r="F733" i="39"/>
  <c r="I733" s="1"/>
  <c r="F733" i="12"/>
  <c r="I733" s="1"/>
  <c r="F733" i="21"/>
  <c r="I733" s="1"/>
  <c r="F733" i="18"/>
  <c r="I733" s="1"/>
  <c r="F733" i="16"/>
  <c r="I733" s="1"/>
  <c r="F733" i="6"/>
  <c r="I733" s="1"/>
  <c r="F733" i="22"/>
  <c r="I733" s="1"/>
  <c r="F733" i="41"/>
  <c r="I733" s="1"/>
  <c r="F733" i="1"/>
  <c r="I733" s="1"/>
  <c r="F733" i="27"/>
  <c r="I733" s="1"/>
  <c r="F733" i="30"/>
  <c r="I733" s="1"/>
  <c r="F733" i="43"/>
  <c r="I733" s="1"/>
  <c r="F733" i="46"/>
  <c r="I733" s="1"/>
  <c r="F733" i="4"/>
  <c r="I733" s="1"/>
  <c r="F732" i="24"/>
  <c r="I732" s="1"/>
  <c r="F732" i="19"/>
  <c r="I732" s="1"/>
  <c r="F732" i="11"/>
  <c r="I732" s="1"/>
  <c r="F732" i="32"/>
  <c r="I732" s="1"/>
  <c r="F732" i="37"/>
  <c r="I732" s="1"/>
  <c r="F732" i="34"/>
  <c r="I732" s="1"/>
  <c r="F732" i="3"/>
  <c r="I732" s="1"/>
  <c r="F732" i="26"/>
  <c r="I732" s="1"/>
  <c r="F732" i="36"/>
  <c r="I732" s="1"/>
  <c r="F732" i="2"/>
  <c r="I732" s="1"/>
  <c r="F732" i="7"/>
  <c r="I732" s="1"/>
  <c r="F732" i="17"/>
  <c r="I732" s="1"/>
  <c r="F732" i="20"/>
  <c r="I732" s="1"/>
  <c r="F732" i="40"/>
  <c r="I732" s="1"/>
  <c r="F732" i="44"/>
  <c r="I732" s="1"/>
  <c r="F732" i="33"/>
  <c r="I732" s="1"/>
  <c r="F732" i="23"/>
  <c r="I732" s="1"/>
  <c r="F732" i="8"/>
  <c r="I732" s="1"/>
  <c r="F732" i="15"/>
  <c r="I732" s="1"/>
  <c r="F732" i="28"/>
  <c r="I732" s="1"/>
  <c r="F732" i="35"/>
  <c r="I732" s="1"/>
  <c r="F732" i="5"/>
  <c r="I732" s="1"/>
  <c r="F732" i="29"/>
  <c r="I732" s="1"/>
  <c r="F732" i="14"/>
  <c r="I732" s="1"/>
  <c r="F732" i="31"/>
  <c r="I732" s="1"/>
  <c r="F732" i="38"/>
  <c r="I732" s="1"/>
  <c r="F732" i="42"/>
  <c r="I732" s="1"/>
  <c r="F732" i="13"/>
  <c r="I732" s="1"/>
  <c r="F732" i="39"/>
  <c r="I732" s="1"/>
  <c r="F732" i="12"/>
  <c r="I732" s="1"/>
  <c r="F732" i="21"/>
  <c r="I732" s="1"/>
  <c r="F732" i="18"/>
  <c r="I732" s="1"/>
  <c r="F732" i="16"/>
  <c r="I732" s="1"/>
  <c r="F732" i="6"/>
  <c r="I732" s="1"/>
  <c r="F732" i="22"/>
  <c r="I732" s="1"/>
  <c r="F732" i="41"/>
  <c r="I732" s="1"/>
  <c r="F732" i="1"/>
  <c r="I732" s="1"/>
  <c r="F732" i="27"/>
  <c r="I732" s="1"/>
  <c r="F732" i="30"/>
  <c r="I732" s="1"/>
  <c r="F732" i="43"/>
  <c r="I732" s="1"/>
  <c r="F732" i="46"/>
  <c r="I732" s="1"/>
  <c r="F732" i="4"/>
  <c r="I732" s="1"/>
  <c r="F731" i="24"/>
  <c r="I731" s="1"/>
  <c r="F731" i="19"/>
  <c r="I731" s="1"/>
  <c r="F731" i="11"/>
  <c r="F731" i="32"/>
  <c r="I731" s="1"/>
  <c r="F731" i="37"/>
  <c r="I731" s="1"/>
  <c r="F731" i="34"/>
  <c r="I731" s="1"/>
  <c r="F731" i="3"/>
  <c r="I731" s="1"/>
  <c r="F731" i="26"/>
  <c r="I731" s="1"/>
  <c r="F731" i="36"/>
  <c r="I731" s="1"/>
  <c r="F731" i="2"/>
  <c r="I731" s="1"/>
  <c r="F731" i="7"/>
  <c r="I731" s="1"/>
  <c r="F731" i="17"/>
  <c r="I731" s="1"/>
  <c r="F731" i="20"/>
  <c r="I731" s="1"/>
  <c r="F731" i="40"/>
  <c r="I731" s="1"/>
  <c r="F731" i="44"/>
  <c r="I731" s="1"/>
  <c r="F731" i="33"/>
  <c r="I731" s="1"/>
  <c r="F731" i="23"/>
  <c r="I731" s="1"/>
  <c r="F731" i="8"/>
  <c r="I731" s="1"/>
  <c r="F731" i="15"/>
  <c r="I731" s="1"/>
  <c r="F731" i="28"/>
  <c r="I731" s="1"/>
  <c r="F731" i="35"/>
  <c r="I731" s="1"/>
  <c r="F731" i="5"/>
  <c r="I731" s="1"/>
  <c r="F731" i="29"/>
  <c r="I731" s="1"/>
  <c r="F731" i="14"/>
  <c r="I731" s="1"/>
  <c r="F731" i="31"/>
  <c r="I731" s="1"/>
  <c r="F731" i="38"/>
  <c r="I731" s="1"/>
  <c r="F731" i="42"/>
  <c r="I731" s="1"/>
  <c r="F731" i="13"/>
  <c r="I731" s="1"/>
  <c r="F731" i="39"/>
  <c r="I731" s="1"/>
  <c r="F731" i="12"/>
  <c r="I731" s="1"/>
  <c r="F731" i="21"/>
  <c r="I731" s="1"/>
  <c r="F731" i="18"/>
  <c r="I731" s="1"/>
  <c r="F731" i="16"/>
  <c r="I731" s="1"/>
  <c r="F731" i="6"/>
  <c r="I731" s="1"/>
  <c r="F731" i="22"/>
  <c r="I731" s="1"/>
  <c r="F731" i="41"/>
  <c r="I731" s="1"/>
  <c r="F731" i="1"/>
  <c r="I731" s="1"/>
  <c r="F731" i="27"/>
  <c r="I731" s="1"/>
  <c r="F731" i="30"/>
  <c r="I731" s="1"/>
  <c r="F731" i="43"/>
  <c r="I731" s="1"/>
  <c r="F731" i="46"/>
  <c r="I731" s="1"/>
  <c r="F731" i="4"/>
  <c r="I731" s="1"/>
  <c r="F730" i="24"/>
  <c r="I730" s="1"/>
  <c r="F730" i="19"/>
  <c r="I730" s="1"/>
  <c r="F730" i="11"/>
  <c r="I730" s="1"/>
  <c r="F730" i="32"/>
  <c r="I730" s="1"/>
  <c r="F730" i="37"/>
  <c r="I730" s="1"/>
  <c r="F730" i="34"/>
  <c r="I730" s="1"/>
  <c r="F730" i="3"/>
  <c r="I730" s="1"/>
  <c r="F730" i="26"/>
  <c r="I730" s="1"/>
  <c r="F730" i="36"/>
  <c r="I730" s="1"/>
  <c r="F730" i="2"/>
  <c r="I730" s="1"/>
  <c r="F730" i="7"/>
  <c r="I730" s="1"/>
  <c r="F730" i="17"/>
  <c r="I730" s="1"/>
  <c r="F730" i="20"/>
  <c r="I730" s="1"/>
  <c r="F730" i="40"/>
  <c r="I730" s="1"/>
  <c r="F730" i="44"/>
  <c r="I730" s="1"/>
  <c r="F730" i="33"/>
  <c r="I730" s="1"/>
  <c r="F730" i="23"/>
  <c r="I730" s="1"/>
  <c r="F730" i="8"/>
  <c r="I730" s="1"/>
  <c r="F730" i="15"/>
  <c r="I730" s="1"/>
  <c r="F730" i="28"/>
  <c r="I730" s="1"/>
  <c r="F730" i="35"/>
  <c r="I730" s="1"/>
  <c r="F730" i="5"/>
  <c r="I730" s="1"/>
  <c r="F730" i="29"/>
  <c r="I730" s="1"/>
  <c r="F730" i="14"/>
  <c r="I730" s="1"/>
  <c r="F730" i="31"/>
  <c r="I730" s="1"/>
  <c r="F730" i="38"/>
  <c r="I730" s="1"/>
  <c r="F730" i="42"/>
  <c r="I730" s="1"/>
  <c r="F730" i="13"/>
  <c r="I730" s="1"/>
  <c r="F730" i="39"/>
  <c r="I730" s="1"/>
  <c r="F730" i="12"/>
  <c r="I730" s="1"/>
  <c r="F730" i="21"/>
  <c r="I730" s="1"/>
  <c r="F730" i="18"/>
  <c r="I730" s="1"/>
  <c r="F730" i="16"/>
  <c r="I730" s="1"/>
  <c r="F730" i="6"/>
  <c r="I730" s="1"/>
  <c r="F730" i="22"/>
  <c r="I730" s="1"/>
  <c r="F730" i="41"/>
  <c r="I730" s="1"/>
  <c r="F730" i="1"/>
  <c r="I730" s="1"/>
  <c r="F730" i="27"/>
  <c r="I730" s="1"/>
  <c r="F730" i="30"/>
  <c r="I730" s="1"/>
  <c r="F730" i="43"/>
  <c r="I730" s="1"/>
  <c r="F730" i="46"/>
  <c r="I730" s="1"/>
  <c r="F730" i="4"/>
  <c r="I730" s="1"/>
  <c r="F729" i="24"/>
  <c r="I729" s="1"/>
  <c r="F729" i="19"/>
  <c r="I729" s="1"/>
  <c r="F729" i="11"/>
  <c r="F729" i="32"/>
  <c r="I729" s="1"/>
  <c r="F729" i="37"/>
  <c r="I729" s="1"/>
  <c r="F729" i="34"/>
  <c r="I729" s="1"/>
  <c r="F729" i="3"/>
  <c r="I729" s="1"/>
  <c r="F729" i="26"/>
  <c r="I729" s="1"/>
  <c r="F729" i="36"/>
  <c r="I729" s="1"/>
  <c r="F729" i="2"/>
  <c r="I729" s="1"/>
  <c r="F729" i="7"/>
  <c r="I729" s="1"/>
  <c r="F729" i="17"/>
  <c r="I729" s="1"/>
  <c r="F729" i="20"/>
  <c r="I729" s="1"/>
  <c r="F729" i="40"/>
  <c r="I729" s="1"/>
  <c r="F729" i="44"/>
  <c r="I729" s="1"/>
  <c r="F729" i="33"/>
  <c r="I729" s="1"/>
  <c r="F729" i="23"/>
  <c r="I729" s="1"/>
  <c r="F729" i="8"/>
  <c r="I729" s="1"/>
  <c r="F729" i="15"/>
  <c r="I729" s="1"/>
  <c r="F729" i="28"/>
  <c r="I729" s="1"/>
  <c r="F729" i="35"/>
  <c r="I729" s="1"/>
  <c r="F729" i="5"/>
  <c r="I729" s="1"/>
  <c r="F729" i="29"/>
  <c r="I729" s="1"/>
  <c r="F729" i="14"/>
  <c r="I729" s="1"/>
  <c r="F729" i="31"/>
  <c r="I729" s="1"/>
  <c r="F729" i="38"/>
  <c r="I729" s="1"/>
  <c r="F729" i="42"/>
  <c r="I729" s="1"/>
  <c r="F729" i="13"/>
  <c r="I729" s="1"/>
  <c r="F729" i="39"/>
  <c r="I729" s="1"/>
  <c r="F729" i="12"/>
  <c r="F729" i="21"/>
  <c r="I729" s="1"/>
  <c r="F729" i="18"/>
  <c r="I729" s="1"/>
  <c r="F729" i="16"/>
  <c r="I729" s="1"/>
  <c r="F729" i="6"/>
  <c r="I729" s="1"/>
  <c r="F729" i="22"/>
  <c r="I729" s="1"/>
  <c r="F729" i="41"/>
  <c r="I729" s="1"/>
  <c r="F729" i="1"/>
  <c r="I729" s="1"/>
  <c r="F729" i="27"/>
  <c r="I729" s="1"/>
  <c r="F729" i="30"/>
  <c r="I729" s="1"/>
  <c r="F729" i="43"/>
  <c r="I729" s="1"/>
  <c r="F729" i="46"/>
  <c r="I729" s="1"/>
  <c r="F729" i="4"/>
  <c r="I729" s="1"/>
  <c r="F728" i="24"/>
  <c r="I728" s="1"/>
  <c r="F728" i="19"/>
  <c r="I728" s="1"/>
  <c r="F728" i="11"/>
  <c r="I728" s="1"/>
  <c r="F728" i="32"/>
  <c r="I728" s="1"/>
  <c r="F728" i="37"/>
  <c r="I728" s="1"/>
  <c r="F728" i="34"/>
  <c r="I728" s="1"/>
  <c r="F728" i="3"/>
  <c r="I728" s="1"/>
  <c r="F728" i="26"/>
  <c r="I728" s="1"/>
  <c r="F728" i="36"/>
  <c r="I728" s="1"/>
  <c r="F728" i="2"/>
  <c r="I728" s="1"/>
  <c r="F728" i="7"/>
  <c r="I728" s="1"/>
  <c r="F728" i="17"/>
  <c r="I728" s="1"/>
  <c r="F728" i="20"/>
  <c r="I728" s="1"/>
  <c r="F728" i="40"/>
  <c r="I728" s="1"/>
  <c r="F728" i="44"/>
  <c r="I728" s="1"/>
  <c r="F728" i="33"/>
  <c r="I728" s="1"/>
  <c r="F728" i="23"/>
  <c r="I728" s="1"/>
  <c r="F728" i="8"/>
  <c r="I728" s="1"/>
  <c r="F728" i="15"/>
  <c r="I728" s="1"/>
  <c r="F728" i="28"/>
  <c r="I728" s="1"/>
  <c r="F728" i="35"/>
  <c r="I728" s="1"/>
  <c r="F728" i="5"/>
  <c r="I728" s="1"/>
  <c r="F728" i="29"/>
  <c r="I728" s="1"/>
  <c r="F728" i="14"/>
  <c r="I728" s="1"/>
  <c r="F728" i="31"/>
  <c r="I728" s="1"/>
  <c r="F728" i="38"/>
  <c r="I728" s="1"/>
  <c r="F728" i="42"/>
  <c r="I728" s="1"/>
  <c r="F728" i="13"/>
  <c r="I728" s="1"/>
  <c r="F728" i="39"/>
  <c r="I728" s="1"/>
  <c r="F728" i="12"/>
  <c r="I728" s="1"/>
  <c r="F728" i="21"/>
  <c r="I728" s="1"/>
  <c r="F728" i="18"/>
  <c r="I728" s="1"/>
  <c r="F728" i="16"/>
  <c r="I728" s="1"/>
  <c r="F728" i="6"/>
  <c r="I728" s="1"/>
  <c r="F728" i="22"/>
  <c r="I728" s="1"/>
  <c r="F728" i="41"/>
  <c r="I728" s="1"/>
  <c r="F728" i="1"/>
  <c r="I728" s="1"/>
  <c r="F728" i="27"/>
  <c r="I728" s="1"/>
  <c r="F728" i="30"/>
  <c r="I728" s="1"/>
  <c r="F728" i="43"/>
  <c r="I728" s="1"/>
  <c r="F728" i="46"/>
  <c r="I728" s="1"/>
  <c r="F728" i="4"/>
  <c r="I728" s="1"/>
  <c r="F727" i="24"/>
  <c r="I727" s="1"/>
  <c r="F727" i="19"/>
  <c r="F727" i="11"/>
  <c r="F727" i="32"/>
  <c r="I727" s="1"/>
  <c r="F727" i="37"/>
  <c r="I727" s="1"/>
  <c r="F727" i="34"/>
  <c r="F727" i="3"/>
  <c r="I727" s="1"/>
  <c r="F727" i="26"/>
  <c r="I727" s="1"/>
  <c r="F727" i="36"/>
  <c r="I727" s="1"/>
  <c r="F727" i="2"/>
  <c r="I727" s="1"/>
  <c r="F727" i="7"/>
  <c r="I727" s="1"/>
  <c r="F727" i="17"/>
  <c r="I727" s="1"/>
  <c r="F727" i="20"/>
  <c r="I727" s="1"/>
  <c r="F727" i="40"/>
  <c r="F727" i="44"/>
  <c r="I727" s="1"/>
  <c r="F727" i="33"/>
  <c r="I727" s="1"/>
  <c r="F727" i="23"/>
  <c r="I727" s="1"/>
  <c r="F727" i="8"/>
  <c r="F727" i="15"/>
  <c r="I727" s="1"/>
  <c r="F727" i="28"/>
  <c r="I727" s="1"/>
  <c r="F727" i="35"/>
  <c r="I727" s="1"/>
  <c r="F727" i="5"/>
  <c r="F727" i="29"/>
  <c r="I727" s="1"/>
  <c r="F727" i="14"/>
  <c r="I727" s="1"/>
  <c r="F727" i="31"/>
  <c r="I727" s="1"/>
  <c r="F727" i="38"/>
  <c r="F727" i="42"/>
  <c r="I727" s="1"/>
  <c r="F727" i="13"/>
  <c r="I727" s="1"/>
  <c r="F727" i="39"/>
  <c r="I727" s="1"/>
  <c r="F727" i="12"/>
  <c r="F727" i="21"/>
  <c r="I727" s="1"/>
  <c r="F727" i="18"/>
  <c r="I727" s="1"/>
  <c r="F727" i="16"/>
  <c r="I727" s="1"/>
  <c r="F727" i="6"/>
  <c r="F727" i="22"/>
  <c r="I727" s="1"/>
  <c r="F727" i="41"/>
  <c r="I727" s="1"/>
  <c r="F727" i="1"/>
  <c r="I727" s="1"/>
  <c r="F727" i="27"/>
  <c r="F727" i="30"/>
  <c r="I727" s="1"/>
  <c r="F727" i="43"/>
  <c r="I727" s="1"/>
  <c r="F727" i="46"/>
  <c r="I727" s="1"/>
  <c r="F727" i="4"/>
  <c r="F726" i="24"/>
  <c r="I726" s="1"/>
  <c r="F726" i="19"/>
  <c r="I726" s="1"/>
  <c r="F726" i="11"/>
  <c r="I726" s="1"/>
  <c r="F726" i="32"/>
  <c r="F726" i="37"/>
  <c r="I726" s="1"/>
  <c r="F726" i="34"/>
  <c r="I726" s="1"/>
  <c r="F726" i="3"/>
  <c r="I726" s="1"/>
  <c r="F726" i="26"/>
  <c r="I726" s="1"/>
  <c r="F726" i="36"/>
  <c r="I726" s="1"/>
  <c r="F726" i="2"/>
  <c r="I726" s="1"/>
  <c r="F726" i="7"/>
  <c r="I726" s="1"/>
  <c r="F726" i="17"/>
  <c r="I726" s="1"/>
  <c r="F726" i="20"/>
  <c r="I726" s="1"/>
  <c r="F726" i="40"/>
  <c r="I726" s="1"/>
  <c r="F726" i="44"/>
  <c r="I726" s="1"/>
  <c r="F726" i="33"/>
  <c r="I726" s="1"/>
  <c r="F726" i="23"/>
  <c r="I726" s="1"/>
  <c r="F726" i="8"/>
  <c r="I726" s="1"/>
  <c r="F726" i="15"/>
  <c r="I726" s="1"/>
  <c r="F726" i="28"/>
  <c r="F726" i="35"/>
  <c r="I726" s="1"/>
  <c r="F726" i="5"/>
  <c r="I726" s="1"/>
  <c r="F726" i="29"/>
  <c r="I726" s="1"/>
  <c r="F726" i="14"/>
  <c r="F726" i="31"/>
  <c r="I726" s="1"/>
  <c r="F726" i="38"/>
  <c r="I726" s="1"/>
  <c r="F726" i="42"/>
  <c r="I726" s="1"/>
  <c r="F726" i="13"/>
  <c r="F726" i="39"/>
  <c r="F726" i="12"/>
  <c r="I726" s="1"/>
  <c r="F726" i="21"/>
  <c r="I726" s="1"/>
  <c r="F726" i="18"/>
  <c r="F726" i="16"/>
  <c r="I726" s="1"/>
  <c r="F726" i="6"/>
  <c r="I726" s="1"/>
  <c r="F726" i="22"/>
  <c r="I726" s="1"/>
  <c r="F726" i="41"/>
  <c r="F726" i="1"/>
  <c r="I726" s="1"/>
  <c r="F726" i="27"/>
  <c r="I726" s="1"/>
  <c r="F726" i="30"/>
  <c r="I726" s="1"/>
  <c r="F726" i="43"/>
  <c r="F726" i="46"/>
  <c r="I726" s="1"/>
  <c r="F726" i="4"/>
  <c r="I726" s="1"/>
  <c r="F519" i="24"/>
  <c r="I519" s="1"/>
  <c r="F519" i="19"/>
  <c r="I519" s="1"/>
  <c r="F519" i="11"/>
  <c r="I519" s="1"/>
  <c r="F519" i="32"/>
  <c r="I519" s="1"/>
  <c r="F519" i="37"/>
  <c r="I519" s="1"/>
  <c r="F519" i="34"/>
  <c r="I519" s="1"/>
  <c r="F519" i="3"/>
  <c r="I519" s="1"/>
  <c r="F519" i="26"/>
  <c r="I519" s="1"/>
  <c r="F519" i="36"/>
  <c r="I519" s="1"/>
  <c r="F519" i="2"/>
  <c r="I519" s="1"/>
  <c r="F519" i="7"/>
  <c r="I519" s="1"/>
  <c r="F519" i="17"/>
  <c r="I519" s="1"/>
  <c r="F519" i="20"/>
  <c r="I519" s="1"/>
  <c r="F519" i="40"/>
  <c r="I519" s="1"/>
  <c r="F519" i="44"/>
  <c r="I519" s="1"/>
  <c r="F519" i="33"/>
  <c r="I519" s="1"/>
  <c r="F519" i="23"/>
  <c r="I519" s="1"/>
  <c r="F519" i="8"/>
  <c r="I519" s="1"/>
  <c r="F519" i="15"/>
  <c r="I519" s="1"/>
  <c r="F519" i="28"/>
  <c r="I519" s="1"/>
  <c r="F519" i="35"/>
  <c r="I519" s="1"/>
  <c r="F519" i="5"/>
  <c r="I519" s="1"/>
  <c r="F519" i="9"/>
  <c r="I519" s="1"/>
  <c r="F519" i="29"/>
  <c r="I519" s="1"/>
  <c r="F519" i="14"/>
  <c r="I519" s="1"/>
  <c r="F519" i="31"/>
  <c r="I519" s="1"/>
  <c r="F519" i="38"/>
  <c r="I519" s="1"/>
  <c r="F519" i="42"/>
  <c r="I519" s="1"/>
  <c r="F519" i="39"/>
  <c r="I519" s="1"/>
  <c r="F519" i="12"/>
  <c r="I519" s="1"/>
  <c r="F519" i="21"/>
  <c r="I519" s="1"/>
  <c r="F519" i="18"/>
  <c r="I519" s="1"/>
  <c r="F519" i="16"/>
  <c r="I519" s="1"/>
  <c r="F519" i="6"/>
  <c r="I519" s="1"/>
  <c r="F519" i="22"/>
  <c r="I519" s="1"/>
  <c r="F519" i="41"/>
  <c r="I519" s="1"/>
  <c r="F519" i="1"/>
  <c r="I519" s="1"/>
  <c r="F519" i="27"/>
  <c r="I519" s="1"/>
  <c r="F519" i="30"/>
  <c r="I519" s="1"/>
  <c r="F519" i="43"/>
  <c r="I519" s="1"/>
  <c r="F519" i="46"/>
  <c r="I519" s="1"/>
  <c r="F519" i="4"/>
  <c r="I519" s="1"/>
  <c r="F518" i="24"/>
  <c r="I518" s="1"/>
  <c r="F518" i="19"/>
  <c r="I518" s="1"/>
  <c r="F518" i="11"/>
  <c r="I518" s="1"/>
  <c r="F518" i="32"/>
  <c r="I518" s="1"/>
  <c r="F518" i="37"/>
  <c r="I518" s="1"/>
  <c r="F518" i="34"/>
  <c r="I518" s="1"/>
  <c r="F518" i="3"/>
  <c r="I518" s="1"/>
  <c r="F518" i="26"/>
  <c r="I518" s="1"/>
  <c r="F518" i="36"/>
  <c r="I518" s="1"/>
  <c r="F518" i="2"/>
  <c r="I518" s="1"/>
  <c r="F518" i="7"/>
  <c r="I518" s="1"/>
  <c r="F518" i="17"/>
  <c r="I518" s="1"/>
  <c r="F518" i="20"/>
  <c r="I518" s="1"/>
  <c r="F518" i="40"/>
  <c r="I518" s="1"/>
  <c r="F518" i="44"/>
  <c r="I518" s="1"/>
  <c r="F518" i="33"/>
  <c r="I518" s="1"/>
  <c r="F518" i="23"/>
  <c r="I518" s="1"/>
  <c r="F518" i="8"/>
  <c r="I518" s="1"/>
  <c r="F518" i="15"/>
  <c r="I518" s="1"/>
  <c r="F518" i="28"/>
  <c r="I518" s="1"/>
  <c r="F518" i="35"/>
  <c r="I518" s="1"/>
  <c r="F518" i="5"/>
  <c r="I518" s="1"/>
  <c r="F518" i="9"/>
  <c r="I518" s="1"/>
  <c r="F518" i="29"/>
  <c r="I518" s="1"/>
  <c r="F518" i="14"/>
  <c r="I518" s="1"/>
  <c r="F518" i="31"/>
  <c r="I518" s="1"/>
  <c r="F518" i="38"/>
  <c r="I518" s="1"/>
  <c r="F518" i="42"/>
  <c r="I518" s="1"/>
  <c r="F518" i="39"/>
  <c r="I518" s="1"/>
  <c r="F518" i="12"/>
  <c r="I518" s="1"/>
  <c r="F518" i="21"/>
  <c r="I518" s="1"/>
  <c r="F518" i="18"/>
  <c r="I518" s="1"/>
  <c r="F518" i="16"/>
  <c r="I518" s="1"/>
  <c r="F518" i="6"/>
  <c r="I518" s="1"/>
  <c r="F518" i="22"/>
  <c r="I518" s="1"/>
  <c r="F518" i="41"/>
  <c r="I518" s="1"/>
  <c r="F518" i="1"/>
  <c r="I518" s="1"/>
  <c r="F518" i="27"/>
  <c r="I518" s="1"/>
  <c r="F518" i="30"/>
  <c r="I518" s="1"/>
  <c r="F518" i="43"/>
  <c r="I518" s="1"/>
  <c r="F518" i="46"/>
  <c r="I518" s="1"/>
  <c r="F518" i="4"/>
  <c r="I518" s="1"/>
  <c r="F517" i="24"/>
  <c r="I517" s="1"/>
  <c r="F517" i="19"/>
  <c r="I517" s="1"/>
  <c r="F517" i="11"/>
  <c r="I517" s="1"/>
  <c r="F517" i="32"/>
  <c r="I517" s="1"/>
  <c r="F517" i="37"/>
  <c r="I517" s="1"/>
  <c r="F517" i="34"/>
  <c r="I517" s="1"/>
  <c r="F517" i="3"/>
  <c r="I517" s="1"/>
  <c r="F517" i="26"/>
  <c r="I517" s="1"/>
  <c r="F517" i="36"/>
  <c r="I517" s="1"/>
  <c r="F517" i="2"/>
  <c r="I517" s="1"/>
  <c r="F517" i="7"/>
  <c r="I517" s="1"/>
  <c r="F517" i="17"/>
  <c r="I517" s="1"/>
  <c r="F517" i="20"/>
  <c r="I517" s="1"/>
  <c r="F517" i="40"/>
  <c r="I517" s="1"/>
  <c r="F517" i="44"/>
  <c r="I517" s="1"/>
  <c r="F517" i="33"/>
  <c r="I517" s="1"/>
  <c r="F517" i="23"/>
  <c r="I517" s="1"/>
  <c r="F517" i="8"/>
  <c r="I517" s="1"/>
  <c r="F517" i="15"/>
  <c r="I517" s="1"/>
  <c r="F517" i="28"/>
  <c r="I517" s="1"/>
  <c r="F517" i="35"/>
  <c r="I517" s="1"/>
  <c r="F517" i="5"/>
  <c r="I517" s="1"/>
  <c r="F517" i="9"/>
  <c r="F517" i="29"/>
  <c r="I517" s="1"/>
  <c r="F517" i="14"/>
  <c r="I517" s="1"/>
  <c r="F517" i="31"/>
  <c r="I517" s="1"/>
  <c r="F517" i="38"/>
  <c r="I517" s="1"/>
  <c r="F517" i="42"/>
  <c r="I517" s="1"/>
  <c r="F517" i="39"/>
  <c r="I517" s="1"/>
  <c r="F517" i="12"/>
  <c r="I517" s="1"/>
  <c r="F517" i="21"/>
  <c r="I517" s="1"/>
  <c r="F517" i="18"/>
  <c r="I517" s="1"/>
  <c r="F517" i="16"/>
  <c r="I517" s="1"/>
  <c r="F517" i="6"/>
  <c r="I517" s="1"/>
  <c r="F517" i="22"/>
  <c r="I517" s="1"/>
  <c r="F517" i="41"/>
  <c r="I517" s="1"/>
  <c r="F517" i="1"/>
  <c r="I517" s="1"/>
  <c r="F517" i="27"/>
  <c r="I517" s="1"/>
  <c r="F517" i="30"/>
  <c r="I517" s="1"/>
  <c r="F517" i="43"/>
  <c r="I517" s="1"/>
  <c r="F517" i="46"/>
  <c r="I517" s="1"/>
  <c r="F517" i="4"/>
  <c r="I517" s="1"/>
  <c r="F516" i="24"/>
  <c r="I516" s="1"/>
  <c r="I514" s="1"/>
  <c r="F516" i="19"/>
  <c r="I516" s="1"/>
  <c r="I514" s="1"/>
  <c r="F516" i="11"/>
  <c r="I516" s="1"/>
  <c r="F516" i="32"/>
  <c r="I516" s="1"/>
  <c r="I514" s="1"/>
  <c r="F516" i="37"/>
  <c r="I516" s="1"/>
  <c r="I514" s="1"/>
  <c r="F516" i="34"/>
  <c r="I516" s="1"/>
  <c r="I514" s="1"/>
  <c r="F516" i="3"/>
  <c r="I516" s="1"/>
  <c r="F516" i="26"/>
  <c r="I516" s="1"/>
  <c r="I514" s="1"/>
  <c r="F516" i="36"/>
  <c r="I516" s="1"/>
  <c r="I514" s="1"/>
  <c r="F516" i="2"/>
  <c r="I516" s="1"/>
  <c r="I514" s="1"/>
  <c r="F516" i="7"/>
  <c r="I516" s="1"/>
  <c r="F516" i="17"/>
  <c r="I516" s="1"/>
  <c r="I514" s="1"/>
  <c r="F516" i="20"/>
  <c r="I516" s="1"/>
  <c r="I514" s="1"/>
  <c r="F516" i="40"/>
  <c r="I516" s="1"/>
  <c r="I514" s="1"/>
  <c r="F516" i="44"/>
  <c r="I516" s="1"/>
  <c r="F516" i="33"/>
  <c r="I516" s="1"/>
  <c r="I514" s="1"/>
  <c r="F516" i="23"/>
  <c r="I516" s="1"/>
  <c r="I514" s="1"/>
  <c r="F516" i="8"/>
  <c r="I516" s="1"/>
  <c r="I514" s="1"/>
  <c r="F516" i="15"/>
  <c r="I516" s="1"/>
  <c r="F516" i="28"/>
  <c r="I516" s="1"/>
  <c r="I514" s="1"/>
  <c r="F516" i="35"/>
  <c r="I516" s="1"/>
  <c r="I514" s="1"/>
  <c r="F516" i="5"/>
  <c r="I516" s="1"/>
  <c r="I514" s="1"/>
  <c r="F516" i="9"/>
  <c r="I516" s="1"/>
  <c r="F516" i="29"/>
  <c r="I516" s="1"/>
  <c r="I514" s="1"/>
  <c r="F516" i="14"/>
  <c r="I516" s="1"/>
  <c r="I514" s="1"/>
  <c r="F516" i="31"/>
  <c r="I516" s="1"/>
  <c r="I514" s="1"/>
  <c r="F516" i="38"/>
  <c r="I516" s="1"/>
  <c r="F516" i="42"/>
  <c r="I516" s="1"/>
  <c r="I514" s="1"/>
  <c r="F516" i="39"/>
  <c r="I516" s="1"/>
  <c r="F516" i="12"/>
  <c r="I516" s="1"/>
  <c r="I514" s="1"/>
  <c r="F516" i="21"/>
  <c r="I516" s="1"/>
  <c r="F516" i="18"/>
  <c r="I516" s="1"/>
  <c r="I514" s="1"/>
  <c r="F516" i="16"/>
  <c r="I516" s="1"/>
  <c r="I514" s="1"/>
  <c r="F516" i="6"/>
  <c r="I516" s="1"/>
  <c r="I514" s="1"/>
  <c r="F516" i="22"/>
  <c r="I516" s="1"/>
  <c r="F516" i="41"/>
  <c r="I516" s="1"/>
  <c r="I514" s="1"/>
  <c r="F516" i="1"/>
  <c r="I516" s="1"/>
  <c r="I514" s="1"/>
  <c r="F516" i="27"/>
  <c r="I516" s="1"/>
  <c r="I514" s="1"/>
  <c r="F516" i="30"/>
  <c r="I516" s="1"/>
  <c r="F516" i="43"/>
  <c r="I516" s="1"/>
  <c r="I514" s="1"/>
  <c r="F516" i="46"/>
  <c r="I516" s="1"/>
  <c r="I514" s="1"/>
  <c r="F516" i="4"/>
  <c r="I516" s="1"/>
  <c r="I514" s="1"/>
  <c r="F515" i="24"/>
  <c r="I515" s="1"/>
  <c r="F515" i="19"/>
  <c r="I515" s="1"/>
  <c r="F515" i="11"/>
  <c r="I515" s="1"/>
  <c r="F515" i="32"/>
  <c r="I515" s="1"/>
  <c r="F515" i="37"/>
  <c r="I515" s="1"/>
  <c r="F515" i="34"/>
  <c r="I515" s="1"/>
  <c r="F515" i="3"/>
  <c r="I515" s="1"/>
  <c r="F515" i="26"/>
  <c r="I515" s="1"/>
  <c r="F515" i="36"/>
  <c r="I515" s="1"/>
  <c r="F515" i="2"/>
  <c r="I515" s="1"/>
  <c r="F515" i="7"/>
  <c r="I515" s="1"/>
  <c r="F515" i="17"/>
  <c r="I515" s="1"/>
  <c r="F515" i="20"/>
  <c r="I515" s="1"/>
  <c r="F515" i="40"/>
  <c r="I515" s="1"/>
  <c r="F515" i="44"/>
  <c r="I515" s="1"/>
  <c r="F515" i="33"/>
  <c r="I515" s="1"/>
  <c r="F515" i="23"/>
  <c r="I515" s="1"/>
  <c r="F515" i="8"/>
  <c r="I515" s="1"/>
  <c r="F515" i="15"/>
  <c r="I515" s="1"/>
  <c r="F515" i="28"/>
  <c r="I515" s="1"/>
  <c r="F515" i="35"/>
  <c r="I515" s="1"/>
  <c r="F515" i="5"/>
  <c r="I515" s="1"/>
  <c r="F515" i="9"/>
  <c r="I515" s="1"/>
  <c r="F515" i="29"/>
  <c r="I515" s="1"/>
  <c r="F515" i="14"/>
  <c r="I515" s="1"/>
  <c r="F515" i="31"/>
  <c r="I515" s="1"/>
  <c r="F515" i="38"/>
  <c r="I515" s="1"/>
  <c r="F515" i="42"/>
  <c r="I515" s="1"/>
  <c r="F515" i="39"/>
  <c r="I515" s="1"/>
  <c r="F515" i="12"/>
  <c r="I515" s="1"/>
  <c r="F515" i="21"/>
  <c r="I515" s="1"/>
  <c r="F515" i="18"/>
  <c r="I515" s="1"/>
  <c r="F515" i="16"/>
  <c r="I515" s="1"/>
  <c r="F515" i="6"/>
  <c r="I515" s="1"/>
  <c r="F515" i="22"/>
  <c r="I515" s="1"/>
  <c r="F515" i="41"/>
  <c r="I515" s="1"/>
  <c r="F515" i="1"/>
  <c r="I515" s="1"/>
  <c r="F515" i="27"/>
  <c r="I515" s="1"/>
  <c r="F515" i="30"/>
  <c r="I515" s="1"/>
  <c r="F515" i="43"/>
  <c r="I515" s="1"/>
  <c r="F515" i="46"/>
  <c r="I515" s="1"/>
  <c r="F515" i="4"/>
  <c r="I515" s="1"/>
  <c r="F513" i="24"/>
  <c r="I513" s="1"/>
  <c r="F513" i="19"/>
  <c r="I513" s="1"/>
  <c r="F513" i="11"/>
  <c r="I513" s="1"/>
  <c r="F513" i="32"/>
  <c r="I513" s="1"/>
  <c r="F513" i="37"/>
  <c r="I513" s="1"/>
  <c r="F513" i="34"/>
  <c r="I513" s="1"/>
  <c r="F513" i="3"/>
  <c r="I513" s="1"/>
  <c r="F513" i="26"/>
  <c r="I513" s="1"/>
  <c r="F513" i="36"/>
  <c r="I513" s="1"/>
  <c r="F513" i="2"/>
  <c r="I513" s="1"/>
  <c r="F513" i="7"/>
  <c r="I513" s="1"/>
  <c r="F513" i="17"/>
  <c r="I513" s="1"/>
  <c r="F513" i="20"/>
  <c r="I513" s="1"/>
  <c r="F513" i="40"/>
  <c r="I513" s="1"/>
  <c r="F513" i="44"/>
  <c r="I513" s="1"/>
  <c r="F513" i="33"/>
  <c r="I513" s="1"/>
  <c r="F513" i="23"/>
  <c r="I513" s="1"/>
  <c r="F513" i="8"/>
  <c r="I513" s="1"/>
  <c r="F513" i="15"/>
  <c r="I513" s="1"/>
  <c r="F513" i="28"/>
  <c r="I513" s="1"/>
  <c r="F513" i="35"/>
  <c r="I513" s="1"/>
  <c r="F513" i="5"/>
  <c r="I513" s="1"/>
  <c r="F513" i="9"/>
  <c r="I513" s="1"/>
  <c r="F513" i="29"/>
  <c r="I513" s="1"/>
  <c r="F513" i="14"/>
  <c r="I513" s="1"/>
  <c r="F513" i="31"/>
  <c r="I513" s="1"/>
  <c r="F513" i="38"/>
  <c r="I513" s="1"/>
  <c r="F513" i="42"/>
  <c r="I513" s="1"/>
  <c r="F513" i="39"/>
  <c r="I513" s="1"/>
  <c r="F513" i="12"/>
  <c r="I513" s="1"/>
  <c r="F513" i="21"/>
  <c r="I513" s="1"/>
  <c r="F513" i="18"/>
  <c r="I513" s="1"/>
  <c r="F513" i="16"/>
  <c r="I513" s="1"/>
  <c r="F513" i="6"/>
  <c r="I513" s="1"/>
  <c r="F513" i="22"/>
  <c r="I513" s="1"/>
  <c r="F513" i="41"/>
  <c r="I513" s="1"/>
  <c r="F513" i="1"/>
  <c r="I513" s="1"/>
  <c r="F513" i="27"/>
  <c r="I513" s="1"/>
  <c r="F513" i="30"/>
  <c r="I513" s="1"/>
  <c r="F513" i="43"/>
  <c r="I513" s="1"/>
  <c r="F513" i="46"/>
  <c r="I513" s="1"/>
  <c r="F513" i="4"/>
  <c r="I513" s="1"/>
  <c r="F512" i="24"/>
  <c r="I512" s="1"/>
  <c r="F512" i="19"/>
  <c r="I512" s="1"/>
  <c r="F512" i="11"/>
  <c r="I512" s="1"/>
  <c r="F512" i="32"/>
  <c r="I512" s="1"/>
  <c r="F512" i="37"/>
  <c r="I512" s="1"/>
  <c r="F512" i="34"/>
  <c r="I512" s="1"/>
  <c r="F512" i="3"/>
  <c r="I512" s="1"/>
  <c r="F512" i="26"/>
  <c r="I512" s="1"/>
  <c r="F512" i="36"/>
  <c r="I512" s="1"/>
  <c r="F512" i="2"/>
  <c r="I512" s="1"/>
  <c r="F512" i="7"/>
  <c r="I512" s="1"/>
  <c r="F512" i="17"/>
  <c r="I512" s="1"/>
  <c r="F512" i="20"/>
  <c r="I512" s="1"/>
  <c r="F512" i="40"/>
  <c r="I512" s="1"/>
  <c r="F512" i="44"/>
  <c r="I512" s="1"/>
  <c r="F512" i="33"/>
  <c r="I512" s="1"/>
  <c r="F512" i="23"/>
  <c r="I512" s="1"/>
  <c r="F512" i="8"/>
  <c r="I512" s="1"/>
  <c r="F512" i="15"/>
  <c r="I512" s="1"/>
  <c r="F512" i="28"/>
  <c r="I512" s="1"/>
  <c r="F512" i="35"/>
  <c r="I512" s="1"/>
  <c r="F512" i="5"/>
  <c r="I512" s="1"/>
  <c r="F512" i="9"/>
  <c r="I512" s="1"/>
  <c r="F512" i="29"/>
  <c r="I512" s="1"/>
  <c r="F512" i="14"/>
  <c r="I512" s="1"/>
  <c r="F512" i="31"/>
  <c r="I512" s="1"/>
  <c r="F512" i="38"/>
  <c r="I512" s="1"/>
  <c r="F512" i="42"/>
  <c r="I512" s="1"/>
  <c r="F512" i="39"/>
  <c r="I512" s="1"/>
  <c r="F512" i="12"/>
  <c r="I512" s="1"/>
  <c r="F512" i="21"/>
  <c r="I512" s="1"/>
  <c r="F512" i="18"/>
  <c r="I512" s="1"/>
  <c r="F512" i="16"/>
  <c r="I512" s="1"/>
  <c r="F512" i="6"/>
  <c r="I512" s="1"/>
  <c r="F512" i="22"/>
  <c r="I512" s="1"/>
  <c r="F512" i="41"/>
  <c r="I512" s="1"/>
  <c r="F512" i="1"/>
  <c r="I512" s="1"/>
  <c r="F512" i="27"/>
  <c r="I512" s="1"/>
  <c r="F512" i="30"/>
  <c r="I512" s="1"/>
  <c r="F512" i="43"/>
  <c r="I512" s="1"/>
  <c r="F512" i="46"/>
  <c r="I512" s="1"/>
  <c r="F512" i="4"/>
  <c r="I512" s="1"/>
  <c r="F511" i="24"/>
  <c r="I511" s="1"/>
  <c r="F511" i="19"/>
  <c r="I511" s="1"/>
  <c r="F511" i="11"/>
  <c r="I511" s="1"/>
  <c r="F511" i="32"/>
  <c r="I511" s="1"/>
  <c r="F511" i="37"/>
  <c r="I511" s="1"/>
  <c r="F511" i="34"/>
  <c r="I511" s="1"/>
  <c r="F511" i="3"/>
  <c r="I511" s="1"/>
  <c r="F511" i="26"/>
  <c r="I511" s="1"/>
  <c r="F511" i="36"/>
  <c r="I511" s="1"/>
  <c r="F511" i="2"/>
  <c r="I511" s="1"/>
  <c r="F511" i="7"/>
  <c r="I511" s="1"/>
  <c r="F511" i="17"/>
  <c r="I511" s="1"/>
  <c r="F511" i="20"/>
  <c r="I511" s="1"/>
  <c r="F511" i="40"/>
  <c r="I511" s="1"/>
  <c r="F511" i="44"/>
  <c r="I511" s="1"/>
  <c r="F511" i="33"/>
  <c r="I511" s="1"/>
  <c r="F511" i="23"/>
  <c r="I511" s="1"/>
  <c r="F511" i="8"/>
  <c r="I511" s="1"/>
  <c r="F511" i="15"/>
  <c r="I511" s="1"/>
  <c r="F511" i="28"/>
  <c r="I511" s="1"/>
  <c r="F511" i="35"/>
  <c r="I511" s="1"/>
  <c r="F511" i="5"/>
  <c r="I511" s="1"/>
  <c r="F511" i="9"/>
  <c r="I511" s="1"/>
  <c r="F511" i="29"/>
  <c r="I511" s="1"/>
  <c r="F511" i="14"/>
  <c r="I511" s="1"/>
  <c r="F511" i="31"/>
  <c r="I511" s="1"/>
  <c r="F511" i="38"/>
  <c r="I511" s="1"/>
  <c r="F511" i="42"/>
  <c r="I511" s="1"/>
  <c r="F511" i="39"/>
  <c r="I511" s="1"/>
  <c r="F511" i="12"/>
  <c r="I511" s="1"/>
  <c r="F511" i="21"/>
  <c r="I511" s="1"/>
  <c r="F511" i="18"/>
  <c r="I511" s="1"/>
  <c r="F511" i="16"/>
  <c r="I511" s="1"/>
  <c r="F511" i="6"/>
  <c r="I511" s="1"/>
  <c r="F511" i="22"/>
  <c r="I511" s="1"/>
  <c r="F511" i="41"/>
  <c r="I511" s="1"/>
  <c r="F511" i="1"/>
  <c r="I511" s="1"/>
  <c r="F511" i="27"/>
  <c r="I511" s="1"/>
  <c r="F511" i="30"/>
  <c r="I511" s="1"/>
  <c r="F511" i="43"/>
  <c r="I511" s="1"/>
  <c r="F511" i="46"/>
  <c r="I511" s="1"/>
  <c r="F511" i="4"/>
  <c r="I511" s="1"/>
  <c r="F510" i="24"/>
  <c r="I510" s="1"/>
  <c r="F510" i="19"/>
  <c r="I510" s="1"/>
  <c r="I508" s="1"/>
  <c r="I507" s="1"/>
  <c r="F510" i="11"/>
  <c r="I510" s="1"/>
  <c r="I508" s="1"/>
  <c r="F510" i="32"/>
  <c r="I510" s="1"/>
  <c r="I508" s="1"/>
  <c r="I507" s="1"/>
  <c r="F510" i="37"/>
  <c r="I510" s="1"/>
  <c r="F510" i="34"/>
  <c r="I510" s="1"/>
  <c r="I508" s="1"/>
  <c r="I507" s="1"/>
  <c r="F510" i="3"/>
  <c r="I510" s="1"/>
  <c r="I508" s="1"/>
  <c r="F510" i="26"/>
  <c r="I510" s="1"/>
  <c r="I508" s="1"/>
  <c r="I507" s="1"/>
  <c r="F510" i="36"/>
  <c r="I510" s="1"/>
  <c r="F510" i="2"/>
  <c r="I510" s="1"/>
  <c r="I508" s="1"/>
  <c r="F510" i="7"/>
  <c r="I510" s="1"/>
  <c r="I508" s="1"/>
  <c r="F510" i="17"/>
  <c r="I510" s="1"/>
  <c r="I508" s="1"/>
  <c r="I507" s="1"/>
  <c r="F510" i="20"/>
  <c r="I510" s="1"/>
  <c r="F510" i="40"/>
  <c r="I510" s="1"/>
  <c r="I508" s="1"/>
  <c r="I507" s="1"/>
  <c r="F510" i="44"/>
  <c r="I510" s="1"/>
  <c r="I508" s="1"/>
  <c r="F510" i="33"/>
  <c r="I510" s="1"/>
  <c r="I508" s="1"/>
  <c r="I507" s="1"/>
  <c r="F510" i="23"/>
  <c r="I510" s="1"/>
  <c r="F510" i="8"/>
  <c r="I510" s="1"/>
  <c r="I508" s="1"/>
  <c r="I507" s="1"/>
  <c r="F510" i="15"/>
  <c r="I510" s="1"/>
  <c r="I508" s="1"/>
  <c r="F510" i="28"/>
  <c r="I510" s="1"/>
  <c r="I508" s="1"/>
  <c r="I507" s="1"/>
  <c r="F510" i="35"/>
  <c r="I510" s="1"/>
  <c r="F510" i="5"/>
  <c r="I510" s="1"/>
  <c r="I508" s="1"/>
  <c r="I507" s="1"/>
  <c r="F510" i="9"/>
  <c r="I510" s="1"/>
  <c r="I508" s="1"/>
  <c r="F510" i="29"/>
  <c r="I510" s="1"/>
  <c r="I508" s="1"/>
  <c r="I507" s="1"/>
  <c r="F510" i="14"/>
  <c r="I510" s="1"/>
  <c r="F510" i="31"/>
  <c r="I510" s="1"/>
  <c r="I508" s="1"/>
  <c r="F510" i="38"/>
  <c r="I510" s="1"/>
  <c r="I508" s="1"/>
  <c r="F510" i="42"/>
  <c r="I510" s="1"/>
  <c r="I508" s="1"/>
  <c r="I507" s="1"/>
  <c r="F510" i="39"/>
  <c r="I510" s="1"/>
  <c r="F510" i="12"/>
  <c r="I510" s="1"/>
  <c r="I508" s="1"/>
  <c r="I507" s="1"/>
  <c r="F510" i="21"/>
  <c r="I510" s="1"/>
  <c r="I508" s="1"/>
  <c r="F510" i="18"/>
  <c r="I510" s="1"/>
  <c r="I508" s="1"/>
  <c r="F510" i="16"/>
  <c r="I510" s="1"/>
  <c r="F510" i="6"/>
  <c r="I510" s="1"/>
  <c r="I508" s="1"/>
  <c r="F510" i="22"/>
  <c r="I510" s="1"/>
  <c r="I508" s="1"/>
  <c r="F510" i="41"/>
  <c r="I510" s="1"/>
  <c r="I508" s="1"/>
  <c r="I507" s="1"/>
  <c r="F510" i="1"/>
  <c r="I510" s="1"/>
  <c r="F510" i="27"/>
  <c r="I510" s="1"/>
  <c r="I508" s="1"/>
  <c r="F510" i="30"/>
  <c r="I510" s="1"/>
  <c r="I508" s="1"/>
  <c r="F510" i="43"/>
  <c r="I510" s="1"/>
  <c r="I508" s="1"/>
  <c r="F510" i="46"/>
  <c r="I510" s="1"/>
  <c r="F510" i="4"/>
  <c r="I510" s="1"/>
  <c r="I508" s="1"/>
  <c r="I507" s="1"/>
  <c r="F509" i="24"/>
  <c r="I509" s="1"/>
  <c r="F509" i="19"/>
  <c r="I509" s="1"/>
  <c r="F509" i="11"/>
  <c r="I509" s="1"/>
  <c r="F509" i="32"/>
  <c r="I509" s="1"/>
  <c r="F509" i="37"/>
  <c r="I509" s="1"/>
  <c r="F509" i="34"/>
  <c r="I509" s="1"/>
  <c r="F509" i="3"/>
  <c r="I509" s="1"/>
  <c r="F509" i="26"/>
  <c r="I509" s="1"/>
  <c r="F509" i="36"/>
  <c r="I509" s="1"/>
  <c r="F509" i="2"/>
  <c r="I509" s="1"/>
  <c r="F509" i="7"/>
  <c r="I509" s="1"/>
  <c r="F509" i="17"/>
  <c r="I509" s="1"/>
  <c r="F509" i="20"/>
  <c r="I509" s="1"/>
  <c r="F509" i="40"/>
  <c r="I509" s="1"/>
  <c r="F509" i="44"/>
  <c r="I509" s="1"/>
  <c r="F509" i="33"/>
  <c r="I509" s="1"/>
  <c r="F509" i="23"/>
  <c r="I509" s="1"/>
  <c r="F509" i="8"/>
  <c r="I509" s="1"/>
  <c r="F509" i="15"/>
  <c r="I509" s="1"/>
  <c r="F509" i="28"/>
  <c r="I509" s="1"/>
  <c r="F509" i="35"/>
  <c r="I509" s="1"/>
  <c r="F509" i="5"/>
  <c r="I509" s="1"/>
  <c r="F509" i="9"/>
  <c r="I509" s="1"/>
  <c r="F509" i="29"/>
  <c r="I509" s="1"/>
  <c r="F509" i="14"/>
  <c r="I509" s="1"/>
  <c r="F509" i="31"/>
  <c r="I509" s="1"/>
  <c r="F509" i="38"/>
  <c r="I509" s="1"/>
  <c r="F509" i="42"/>
  <c r="I509" s="1"/>
  <c r="F509" i="39"/>
  <c r="I509" s="1"/>
  <c r="F509" i="12"/>
  <c r="I509" s="1"/>
  <c r="F509" i="21"/>
  <c r="I509" s="1"/>
  <c r="F509" i="18"/>
  <c r="I509" s="1"/>
  <c r="F509" i="16"/>
  <c r="I509" s="1"/>
  <c r="F509" i="6"/>
  <c r="I509" s="1"/>
  <c r="F509" i="22"/>
  <c r="I509" s="1"/>
  <c r="F509" i="41"/>
  <c r="I509" s="1"/>
  <c r="F509" i="1"/>
  <c r="I509" s="1"/>
  <c r="F509" i="27"/>
  <c r="I509" s="1"/>
  <c r="F509" i="30"/>
  <c r="I509" s="1"/>
  <c r="F509" i="43"/>
  <c r="I509" s="1"/>
  <c r="F509" i="46"/>
  <c r="I509" s="1"/>
  <c r="F509" i="4"/>
  <c r="I509" s="1"/>
  <c r="F572" i="24"/>
  <c r="I572" s="1"/>
  <c r="F572" i="19"/>
  <c r="I572" s="1"/>
  <c r="F572" i="11"/>
  <c r="I572" s="1"/>
  <c r="F572" i="32"/>
  <c r="I572" s="1"/>
  <c r="F572" i="37"/>
  <c r="I572" s="1"/>
  <c r="F572" i="34"/>
  <c r="I572" s="1"/>
  <c r="F572" i="3"/>
  <c r="I572" s="1"/>
  <c r="F572" i="26"/>
  <c r="I572" s="1"/>
  <c r="F572" i="36"/>
  <c r="I572" s="1"/>
  <c r="F572" i="2"/>
  <c r="I572" s="1"/>
  <c r="F572" i="7"/>
  <c r="I572" s="1"/>
  <c r="F572" i="17"/>
  <c r="I572" s="1"/>
  <c r="F572" i="20"/>
  <c r="I572" s="1"/>
  <c r="F572" i="40"/>
  <c r="I572" s="1"/>
  <c r="F572" i="44"/>
  <c r="I572" s="1"/>
  <c r="F572" i="33"/>
  <c r="I572" s="1"/>
  <c r="F572" i="23"/>
  <c r="I572" s="1"/>
  <c r="F572" i="8"/>
  <c r="I572" s="1"/>
  <c r="F572" i="15"/>
  <c r="I572" s="1"/>
  <c r="F572" i="28"/>
  <c r="I572" s="1"/>
  <c r="F572" i="35"/>
  <c r="I572" s="1"/>
  <c r="F572" i="5"/>
  <c r="I572" s="1"/>
  <c r="F572" i="9"/>
  <c r="I572" s="1"/>
  <c r="F572" i="29"/>
  <c r="I572" s="1"/>
  <c r="F572" i="14"/>
  <c r="I572" s="1"/>
  <c r="F572" i="31"/>
  <c r="I572" s="1"/>
  <c r="F572" i="38"/>
  <c r="I572" s="1"/>
  <c r="F572" i="42"/>
  <c r="I572" s="1"/>
  <c r="F572" i="13"/>
  <c r="I572" s="1"/>
  <c r="F572" i="39"/>
  <c r="I572" s="1"/>
  <c r="F572" i="12"/>
  <c r="I572" s="1"/>
  <c r="F572" i="21"/>
  <c r="I572" s="1"/>
  <c r="F572" i="18"/>
  <c r="I572" s="1"/>
  <c r="F572" i="16"/>
  <c r="I572" s="1"/>
  <c r="F572" i="6"/>
  <c r="I572" s="1"/>
  <c r="F572" i="22"/>
  <c r="I572" s="1"/>
  <c r="F572" i="41"/>
  <c r="I572" s="1"/>
  <c r="F572" i="1"/>
  <c r="I572" s="1"/>
  <c r="F572" i="27"/>
  <c r="I572" s="1"/>
  <c r="F572" i="30"/>
  <c r="I572" s="1"/>
  <c r="F572" i="43"/>
  <c r="I572" s="1"/>
  <c r="F572" i="46"/>
  <c r="I572" s="1"/>
  <c r="F572" i="4"/>
  <c r="I572" s="1"/>
  <c r="F571" i="24"/>
  <c r="I571" s="1"/>
  <c r="F571" i="19"/>
  <c r="I571" s="1"/>
  <c r="F571" i="11"/>
  <c r="I571" s="1"/>
  <c r="F571" i="32"/>
  <c r="I571" s="1"/>
  <c r="F571" i="37"/>
  <c r="I571" s="1"/>
  <c r="F571" i="34"/>
  <c r="I571" s="1"/>
  <c r="F571" i="3"/>
  <c r="I571" s="1"/>
  <c r="F571" i="26"/>
  <c r="I571" s="1"/>
  <c r="F571" i="36"/>
  <c r="I571" s="1"/>
  <c r="F571" i="2"/>
  <c r="I571" s="1"/>
  <c r="F571" i="7"/>
  <c r="I571" s="1"/>
  <c r="F571" i="17"/>
  <c r="I571" s="1"/>
  <c r="F571" i="20"/>
  <c r="I571" s="1"/>
  <c r="F571" i="40"/>
  <c r="I571" s="1"/>
  <c r="F571" i="44"/>
  <c r="I571" s="1"/>
  <c r="F571" i="33"/>
  <c r="I571" s="1"/>
  <c r="F571" i="23"/>
  <c r="I571" s="1"/>
  <c r="F571" i="8"/>
  <c r="I571" s="1"/>
  <c r="F571" i="15"/>
  <c r="I571" s="1"/>
  <c r="F571" i="28"/>
  <c r="I571" s="1"/>
  <c r="F571" i="35"/>
  <c r="I571" s="1"/>
  <c r="F571" i="5"/>
  <c r="I571" s="1"/>
  <c r="F571" i="9"/>
  <c r="I571" s="1"/>
  <c r="F571" i="29"/>
  <c r="I571" s="1"/>
  <c r="F571" i="14"/>
  <c r="I571" s="1"/>
  <c r="F571" i="31"/>
  <c r="I571" s="1"/>
  <c r="F571" i="38"/>
  <c r="I571" s="1"/>
  <c r="F571" i="42"/>
  <c r="I571" s="1"/>
  <c r="F571" i="13"/>
  <c r="I571" s="1"/>
  <c r="F571" i="39"/>
  <c r="I571" s="1"/>
  <c r="F571" i="12"/>
  <c r="I571" s="1"/>
  <c r="F571" i="21"/>
  <c r="I571" s="1"/>
  <c r="F571" i="18"/>
  <c r="I571" s="1"/>
  <c r="F571" i="16"/>
  <c r="I571" s="1"/>
  <c r="F571" i="6"/>
  <c r="I571" s="1"/>
  <c r="F571" i="22"/>
  <c r="I571" s="1"/>
  <c r="F571" i="41"/>
  <c r="I571" s="1"/>
  <c r="F571" i="1"/>
  <c r="I571" s="1"/>
  <c r="F571" i="27"/>
  <c r="I571" s="1"/>
  <c r="F571" i="30"/>
  <c r="I571" s="1"/>
  <c r="F571" i="43"/>
  <c r="I571" s="1"/>
  <c r="F571" i="46"/>
  <c r="I571" s="1"/>
  <c r="F571" i="4"/>
  <c r="I571" s="1"/>
  <c r="F570" i="24"/>
  <c r="I570" s="1"/>
  <c r="F570" i="19"/>
  <c r="I570" s="1"/>
  <c r="F570" i="11"/>
  <c r="I570" s="1"/>
  <c r="F570" i="32"/>
  <c r="I570" s="1"/>
  <c r="F570" i="37"/>
  <c r="I570" s="1"/>
  <c r="F570" i="34"/>
  <c r="I570" s="1"/>
  <c r="F570" i="3"/>
  <c r="I570" s="1"/>
  <c r="F570" i="26"/>
  <c r="I570" s="1"/>
  <c r="F570" i="36"/>
  <c r="I570" s="1"/>
  <c r="F570" i="2"/>
  <c r="I570" s="1"/>
  <c r="F570" i="7"/>
  <c r="I570" s="1"/>
  <c r="F570" i="17"/>
  <c r="I570" s="1"/>
  <c r="F570" i="20"/>
  <c r="I570" s="1"/>
  <c r="F570" i="40"/>
  <c r="I570" s="1"/>
  <c r="F570" i="44"/>
  <c r="I570" s="1"/>
  <c r="F570" i="33"/>
  <c r="I570" s="1"/>
  <c r="F570" i="23"/>
  <c r="I570" s="1"/>
  <c r="F570" i="8"/>
  <c r="I570" s="1"/>
  <c r="F570" i="15"/>
  <c r="I570" s="1"/>
  <c r="F570" i="28"/>
  <c r="I570" s="1"/>
  <c r="F570" i="35"/>
  <c r="I570" s="1"/>
  <c r="F570" i="5"/>
  <c r="I570" s="1"/>
  <c r="F570" i="9"/>
  <c r="F570" i="29"/>
  <c r="I570" s="1"/>
  <c r="F570" i="14"/>
  <c r="I570" s="1"/>
  <c r="F570" i="31"/>
  <c r="I570" s="1"/>
  <c r="F570" i="38"/>
  <c r="I570" s="1"/>
  <c r="F570" i="42"/>
  <c r="I570" s="1"/>
  <c r="F570" i="13"/>
  <c r="I570" s="1"/>
  <c r="F570" i="39"/>
  <c r="I570" s="1"/>
  <c r="F570" i="12"/>
  <c r="I570" s="1"/>
  <c r="F570" i="21"/>
  <c r="I570" s="1"/>
  <c r="F570" i="18"/>
  <c r="I570" s="1"/>
  <c r="F570" i="16"/>
  <c r="I570" s="1"/>
  <c r="F570" i="6"/>
  <c r="I570" s="1"/>
  <c r="F570" i="22"/>
  <c r="I570" s="1"/>
  <c r="F570" i="41"/>
  <c r="I570" s="1"/>
  <c r="F570" i="1"/>
  <c r="I570" s="1"/>
  <c r="F570" i="27"/>
  <c r="I570" s="1"/>
  <c r="F570" i="30"/>
  <c r="I570" s="1"/>
  <c r="F570" i="43"/>
  <c r="I570" s="1"/>
  <c r="F570" i="46"/>
  <c r="I570" s="1"/>
  <c r="F570" i="4"/>
  <c r="I570" s="1"/>
  <c r="F569" i="24"/>
  <c r="I569" s="1"/>
  <c r="F569" i="19"/>
  <c r="I569" s="1"/>
  <c r="F569" i="11"/>
  <c r="I569" s="1"/>
  <c r="F569" i="32"/>
  <c r="I569" s="1"/>
  <c r="F569" i="37"/>
  <c r="I569" s="1"/>
  <c r="F569" i="34"/>
  <c r="I569" s="1"/>
  <c r="F569" i="3"/>
  <c r="I569" s="1"/>
  <c r="F569" i="26"/>
  <c r="I569" s="1"/>
  <c r="F569" i="36"/>
  <c r="I569" s="1"/>
  <c r="F569" i="2"/>
  <c r="I569" s="1"/>
  <c r="F569" i="7"/>
  <c r="I569" s="1"/>
  <c r="F569" i="17"/>
  <c r="I569" s="1"/>
  <c r="F569" i="20"/>
  <c r="I569" s="1"/>
  <c r="F569" i="40"/>
  <c r="I569" s="1"/>
  <c r="F569" i="44"/>
  <c r="I569" s="1"/>
  <c r="F569" i="33"/>
  <c r="I569" s="1"/>
  <c r="F569" i="23"/>
  <c r="I569" s="1"/>
  <c r="F569" i="8"/>
  <c r="I569" s="1"/>
  <c r="F569" i="15"/>
  <c r="I569" s="1"/>
  <c r="F569" i="28"/>
  <c r="I569" s="1"/>
  <c r="F569" i="35"/>
  <c r="I569" s="1"/>
  <c r="F569" i="5"/>
  <c r="I569" s="1"/>
  <c r="F569" i="9"/>
  <c r="I569" s="1"/>
  <c r="F569" i="29"/>
  <c r="I569" s="1"/>
  <c r="F569" i="14"/>
  <c r="I569" s="1"/>
  <c r="F569" i="31"/>
  <c r="I569" s="1"/>
  <c r="F569" i="38"/>
  <c r="I569" s="1"/>
  <c r="F569" i="42"/>
  <c r="I569" s="1"/>
  <c r="F569" i="13"/>
  <c r="I569" s="1"/>
  <c r="F569" i="39"/>
  <c r="I569" s="1"/>
  <c r="F569" i="12"/>
  <c r="I569" s="1"/>
  <c r="F569" i="21"/>
  <c r="I569" s="1"/>
  <c r="F569" i="18"/>
  <c r="I569" s="1"/>
  <c r="F569" i="16"/>
  <c r="I569" s="1"/>
  <c r="F569" i="6"/>
  <c r="I569" s="1"/>
  <c r="F569" i="22"/>
  <c r="I569" s="1"/>
  <c r="F569" i="41"/>
  <c r="I569" s="1"/>
  <c r="F569" i="1"/>
  <c r="I569" s="1"/>
  <c r="F569" i="27"/>
  <c r="I569" s="1"/>
  <c r="F569" i="30"/>
  <c r="I569" s="1"/>
  <c r="F569" i="43"/>
  <c r="I569" s="1"/>
  <c r="F569" i="46"/>
  <c r="I569" s="1"/>
  <c r="F569" i="4"/>
  <c r="I569" s="1"/>
  <c r="F568" i="24"/>
  <c r="I568" s="1"/>
  <c r="F568" i="19"/>
  <c r="I568" s="1"/>
  <c r="F568" i="11"/>
  <c r="I568" s="1"/>
  <c r="F568" i="32"/>
  <c r="I568" s="1"/>
  <c r="F568" i="37"/>
  <c r="I568" s="1"/>
  <c r="F568" i="34"/>
  <c r="I568" s="1"/>
  <c r="F568" i="3"/>
  <c r="I568" s="1"/>
  <c r="F568" i="26"/>
  <c r="I568" s="1"/>
  <c r="F568" i="36"/>
  <c r="I568" s="1"/>
  <c r="F568" i="2"/>
  <c r="I568" s="1"/>
  <c r="F568" i="7"/>
  <c r="I568" s="1"/>
  <c r="F568" i="17"/>
  <c r="I568" s="1"/>
  <c r="F568" i="20"/>
  <c r="I568" s="1"/>
  <c r="F568" i="40"/>
  <c r="I568" s="1"/>
  <c r="F568" i="44"/>
  <c r="I568" s="1"/>
  <c r="F568" i="33"/>
  <c r="I568" s="1"/>
  <c r="F568" i="23"/>
  <c r="I568" s="1"/>
  <c r="F568" i="8"/>
  <c r="I568" s="1"/>
  <c r="F568" i="15"/>
  <c r="I568" s="1"/>
  <c r="F568" i="28"/>
  <c r="I568" s="1"/>
  <c r="F568" i="35"/>
  <c r="I568" s="1"/>
  <c r="F568" i="5"/>
  <c r="I568" s="1"/>
  <c r="F568" i="9"/>
  <c r="I568" s="1"/>
  <c r="F568" i="29"/>
  <c r="I568" s="1"/>
  <c r="F568" i="14"/>
  <c r="I568" s="1"/>
  <c r="F568" i="31"/>
  <c r="I568" s="1"/>
  <c r="F568" i="38"/>
  <c r="I568" s="1"/>
  <c r="F568" i="42"/>
  <c r="I568" s="1"/>
  <c r="F568" i="13"/>
  <c r="I568" s="1"/>
  <c r="F568" i="39"/>
  <c r="I568" s="1"/>
  <c r="F568" i="12"/>
  <c r="I568" s="1"/>
  <c r="F568" i="21"/>
  <c r="I568" s="1"/>
  <c r="F568" i="18"/>
  <c r="I568" s="1"/>
  <c r="F568" i="16"/>
  <c r="I568" s="1"/>
  <c r="F568" i="6"/>
  <c r="I568" s="1"/>
  <c r="F568" i="22"/>
  <c r="I568" s="1"/>
  <c r="F568" i="41"/>
  <c r="I568" s="1"/>
  <c r="F568" i="1"/>
  <c r="I568" s="1"/>
  <c r="F568" i="27"/>
  <c r="I568" s="1"/>
  <c r="F568" i="30"/>
  <c r="I568" s="1"/>
  <c r="F568" i="43"/>
  <c r="I568" s="1"/>
  <c r="F568" i="46"/>
  <c r="I568" s="1"/>
  <c r="F568" i="4"/>
  <c r="I568" s="1"/>
  <c r="F567" i="24"/>
  <c r="I567" s="1"/>
  <c r="F567" i="19"/>
  <c r="I567" s="1"/>
  <c r="F567" i="11"/>
  <c r="I567" s="1"/>
  <c r="F567" i="32"/>
  <c r="I567" s="1"/>
  <c r="F567" i="37"/>
  <c r="I567" s="1"/>
  <c r="F567" i="34"/>
  <c r="I567" s="1"/>
  <c r="F567" i="3"/>
  <c r="I567" s="1"/>
  <c r="F567" i="26"/>
  <c r="I567" s="1"/>
  <c r="F567" i="36"/>
  <c r="I567" s="1"/>
  <c r="F567" i="2"/>
  <c r="I567" s="1"/>
  <c r="F567" i="7"/>
  <c r="I567" s="1"/>
  <c r="F567" i="17"/>
  <c r="I567" s="1"/>
  <c r="F567" i="20"/>
  <c r="I567" s="1"/>
  <c r="F567" i="40"/>
  <c r="I567" s="1"/>
  <c r="F567" i="44"/>
  <c r="I567" s="1"/>
  <c r="F567" i="33"/>
  <c r="I567" s="1"/>
  <c r="F567" i="23"/>
  <c r="I567" s="1"/>
  <c r="F567" i="8"/>
  <c r="I567" s="1"/>
  <c r="F567" i="15"/>
  <c r="I567" s="1"/>
  <c r="F567" i="28"/>
  <c r="I567" s="1"/>
  <c r="F567" i="35"/>
  <c r="I567" s="1"/>
  <c r="F567" i="5"/>
  <c r="I567" s="1"/>
  <c r="F567" i="9"/>
  <c r="F567" i="29"/>
  <c r="I567" s="1"/>
  <c r="F567" i="14"/>
  <c r="I567" s="1"/>
  <c r="F567" i="31"/>
  <c r="I567" s="1"/>
  <c r="F567" i="38"/>
  <c r="I567" s="1"/>
  <c r="F567" i="42"/>
  <c r="I567" s="1"/>
  <c r="F567" i="13"/>
  <c r="I567" s="1"/>
  <c r="F567" i="39"/>
  <c r="I567" s="1"/>
  <c r="F567" i="12"/>
  <c r="I567" s="1"/>
  <c r="F567" i="21"/>
  <c r="I567" s="1"/>
  <c r="F567" i="18"/>
  <c r="I567" s="1"/>
  <c r="F567" i="16"/>
  <c r="I567" s="1"/>
  <c r="F567" i="6"/>
  <c r="I567" s="1"/>
  <c r="F567" i="22"/>
  <c r="I567" s="1"/>
  <c r="F567" i="41"/>
  <c r="I567" s="1"/>
  <c r="F567" i="1"/>
  <c r="I567" s="1"/>
  <c r="F567" i="27"/>
  <c r="I567" s="1"/>
  <c r="F567" i="30"/>
  <c r="I567" s="1"/>
  <c r="F567" i="43"/>
  <c r="I567" s="1"/>
  <c r="F567" i="46"/>
  <c r="I567" s="1"/>
  <c r="F567" i="4"/>
  <c r="I567" s="1"/>
  <c r="F566" i="24"/>
  <c r="I566" s="1"/>
  <c r="F566" i="19"/>
  <c r="I566" s="1"/>
  <c r="F566" i="11"/>
  <c r="I566" s="1"/>
  <c r="F566" i="32"/>
  <c r="I566" s="1"/>
  <c r="F566" i="37"/>
  <c r="I566" s="1"/>
  <c r="F566" i="34"/>
  <c r="I566" s="1"/>
  <c r="F566" i="3"/>
  <c r="I566" s="1"/>
  <c r="F566" i="26"/>
  <c r="I566" s="1"/>
  <c r="F566" i="36"/>
  <c r="I566" s="1"/>
  <c r="F566" i="2"/>
  <c r="I566" s="1"/>
  <c r="F566" i="7"/>
  <c r="I566" s="1"/>
  <c r="F566" i="17"/>
  <c r="I566" s="1"/>
  <c r="F566" i="20"/>
  <c r="I566" s="1"/>
  <c r="F566" i="40"/>
  <c r="I566" s="1"/>
  <c r="F566" i="44"/>
  <c r="I566" s="1"/>
  <c r="F566" i="33"/>
  <c r="I566" s="1"/>
  <c r="F566" i="23"/>
  <c r="I566" s="1"/>
  <c r="F566" i="8"/>
  <c r="I566" s="1"/>
  <c r="F566" i="15"/>
  <c r="I566" s="1"/>
  <c r="F566" i="28"/>
  <c r="I566" s="1"/>
  <c r="F566" i="35"/>
  <c r="I566" s="1"/>
  <c r="F566" i="5"/>
  <c r="I566" s="1"/>
  <c r="F566" i="9"/>
  <c r="I566" s="1"/>
  <c r="F566" i="29"/>
  <c r="I566" s="1"/>
  <c r="F566" i="14"/>
  <c r="I566" s="1"/>
  <c r="F566" i="31"/>
  <c r="I566" s="1"/>
  <c r="F566" i="38"/>
  <c r="I566" s="1"/>
  <c r="F566" i="42"/>
  <c r="I566" s="1"/>
  <c r="F566" i="13"/>
  <c r="I566" s="1"/>
  <c r="F566" i="39"/>
  <c r="I566" s="1"/>
  <c r="F566" i="12"/>
  <c r="I566" s="1"/>
  <c r="F566" i="21"/>
  <c r="I566" s="1"/>
  <c r="F566" i="18"/>
  <c r="I566" s="1"/>
  <c r="F566" i="16"/>
  <c r="I566" s="1"/>
  <c r="F566" i="6"/>
  <c r="I566" s="1"/>
  <c r="F566" i="22"/>
  <c r="F566" i="41"/>
  <c r="I566" s="1"/>
  <c r="F566" i="1"/>
  <c r="I566" s="1"/>
  <c r="F566" i="27"/>
  <c r="I566" s="1"/>
  <c r="F566" i="30"/>
  <c r="I566" s="1"/>
  <c r="F566" i="43"/>
  <c r="I566" s="1"/>
  <c r="F566" i="46"/>
  <c r="I566" s="1"/>
  <c r="F566" i="4"/>
  <c r="I566" s="1"/>
  <c r="F565" i="24"/>
  <c r="F565" i="19"/>
  <c r="I565" s="1"/>
  <c r="F565" i="11"/>
  <c r="I565" s="1"/>
  <c r="F565" i="32"/>
  <c r="I565" s="1"/>
  <c r="F565" i="37"/>
  <c r="I565" s="1"/>
  <c r="F565" i="34"/>
  <c r="I565" s="1"/>
  <c r="F565" i="3"/>
  <c r="I565" s="1"/>
  <c r="F565" i="26"/>
  <c r="I565" s="1"/>
  <c r="F565" i="36"/>
  <c r="F565" i="2"/>
  <c r="I565" s="1"/>
  <c r="F565" i="7"/>
  <c r="I565" s="1"/>
  <c r="F565" i="17"/>
  <c r="I565" s="1"/>
  <c r="F565" i="20"/>
  <c r="I565" s="1"/>
  <c r="F565" i="40"/>
  <c r="I565" s="1"/>
  <c r="F565" i="44"/>
  <c r="I565" s="1"/>
  <c r="F565" i="33"/>
  <c r="I565" s="1"/>
  <c r="F565" i="23"/>
  <c r="I565" s="1"/>
  <c r="F565" i="8"/>
  <c r="I565" s="1"/>
  <c r="F565" i="15"/>
  <c r="I565" s="1"/>
  <c r="F565" i="28"/>
  <c r="I565" s="1"/>
  <c r="F565" i="35"/>
  <c r="I565" s="1"/>
  <c r="F565" i="5"/>
  <c r="I565" s="1"/>
  <c r="F565" i="9"/>
  <c r="I565" s="1"/>
  <c r="F565" i="29"/>
  <c r="I565" s="1"/>
  <c r="F565" i="14"/>
  <c r="I565" s="1"/>
  <c r="F565" i="31"/>
  <c r="I565" s="1"/>
  <c r="F565" i="38"/>
  <c r="I565" s="1"/>
  <c r="F565" i="42"/>
  <c r="I565" s="1"/>
  <c r="F565" i="13"/>
  <c r="I565" s="1"/>
  <c r="F565" i="39"/>
  <c r="I565" s="1"/>
  <c r="F565" i="12"/>
  <c r="I565" s="1"/>
  <c r="F565" i="21"/>
  <c r="I565" s="1"/>
  <c r="F565" i="18"/>
  <c r="I565" s="1"/>
  <c r="F565" i="16"/>
  <c r="I565" s="1"/>
  <c r="F565" i="6"/>
  <c r="I565" s="1"/>
  <c r="F565" i="22"/>
  <c r="I565" s="1"/>
  <c r="F565" i="41"/>
  <c r="I565" s="1"/>
  <c r="F565" i="1"/>
  <c r="I565" s="1"/>
  <c r="F565" i="27"/>
  <c r="I565" s="1"/>
  <c r="F565" i="30"/>
  <c r="I565" s="1"/>
  <c r="F565" i="43"/>
  <c r="I565" s="1"/>
  <c r="F565" i="46"/>
  <c r="I565" s="1"/>
  <c r="F565" i="4"/>
  <c r="I565" s="1"/>
  <c r="F564" i="24"/>
  <c r="F564" i="19"/>
  <c r="F564" i="11"/>
  <c r="F564" i="32"/>
  <c r="F564" i="37"/>
  <c r="F564" i="34"/>
  <c r="F564" i="3"/>
  <c r="F564" i="26"/>
  <c r="F564" i="36"/>
  <c r="F564" i="2"/>
  <c r="F564" i="7"/>
  <c r="F564" i="17"/>
  <c r="F564" i="20"/>
  <c r="F564" i="40"/>
  <c r="F564" i="44"/>
  <c r="F564" i="33"/>
  <c r="F564" i="23"/>
  <c r="F564" i="8"/>
  <c r="F564" i="15"/>
  <c r="F564" i="28"/>
  <c r="F564" i="35"/>
  <c r="F564" i="5"/>
  <c r="F564" i="9"/>
  <c r="I564" s="1"/>
  <c r="F564" i="29"/>
  <c r="F564" i="14"/>
  <c r="F564" i="31"/>
  <c r="F564" i="38"/>
  <c r="F564" i="42"/>
  <c r="F564" i="13"/>
  <c r="F564" i="39"/>
  <c r="I564" s="1"/>
  <c r="F564" i="12"/>
  <c r="F564" i="21"/>
  <c r="F564" i="18"/>
  <c r="F564" i="16"/>
  <c r="F564" i="6"/>
  <c r="F564" i="22"/>
  <c r="F564" i="41"/>
  <c r="F564" i="1"/>
  <c r="F564" i="27"/>
  <c r="F564" i="30"/>
  <c r="F564" i="43"/>
  <c r="F564" i="46"/>
  <c r="F564" i="4"/>
  <c r="F561" i="24"/>
  <c r="I561" s="1"/>
  <c r="F561" i="19"/>
  <c r="I561" s="1"/>
  <c r="F561" i="11"/>
  <c r="I561" s="1"/>
  <c r="F561" i="32"/>
  <c r="I561" s="1"/>
  <c r="F561" i="37"/>
  <c r="I561" s="1"/>
  <c r="F561" i="34"/>
  <c r="I561" s="1"/>
  <c r="F561" i="3"/>
  <c r="I561" s="1"/>
  <c r="F561" i="26"/>
  <c r="I561" s="1"/>
  <c r="F561" i="36"/>
  <c r="I561" s="1"/>
  <c r="F561" i="2"/>
  <c r="I561" s="1"/>
  <c r="F561" i="7"/>
  <c r="I561" s="1"/>
  <c r="F561" i="17"/>
  <c r="I561" s="1"/>
  <c r="F561" i="20"/>
  <c r="I561" s="1"/>
  <c r="F561" i="40"/>
  <c r="I561" s="1"/>
  <c r="F561" i="44"/>
  <c r="I561" s="1"/>
  <c r="F561" i="33"/>
  <c r="I561" s="1"/>
  <c r="F561" i="23"/>
  <c r="I561" s="1"/>
  <c r="F561" i="8"/>
  <c r="I561" s="1"/>
  <c r="F561" i="15"/>
  <c r="I561" s="1"/>
  <c r="F561" i="28"/>
  <c r="I561" s="1"/>
  <c r="F561" i="35"/>
  <c r="I561" s="1"/>
  <c r="F561" i="5"/>
  <c r="I561" s="1"/>
  <c r="F561" i="9"/>
  <c r="I561" s="1"/>
  <c r="F561" i="29"/>
  <c r="I561" s="1"/>
  <c r="F561" i="14"/>
  <c r="I561" s="1"/>
  <c r="F561" i="31"/>
  <c r="I561" s="1"/>
  <c r="F561" i="38"/>
  <c r="I561" s="1"/>
  <c r="F561" i="42"/>
  <c r="I561" s="1"/>
  <c r="F561" i="13"/>
  <c r="I561" s="1"/>
  <c r="F561" i="39"/>
  <c r="I561" s="1"/>
  <c r="F561" i="12"/>
  <c r="I561" s="1"/>
  <c r="F561" i="21"/>
  <c r="I561" s="1"/>
  <c r="F561" i="18"/>
  <c r="I561" s="1"/>
  <c r="F561" i="16"/>
  <c r="I561" s="1"/>
  <c r="F561" i="6"/>
  <c r="I561" s="1"/>
  <c r="F561" i="22"/>
  <c r="I561" s="1"/>
  <c r="F561" i="41"/>
  <c r="I561" s="1"/>
  <c r="F561" i="1"/>
  <c r="I561" s="1"/>
  <c r="F561" i="27"/>
  <c r="I561" s="1"/>
  <c r="F561" i="30"/>
  <c r="I561" s="1"/>
  <c r="F561" i="43"/>
  <c r="I561" s="1"/>
  <c r="F561" i="46"/>
  <c r="I561" s="1"/>
  <c r="F561" i="4"/>
  <c r="I561" s="1"/>
  <c r="F560" i="24"/>
  <c r="I560" s="1"/>
  <c r="F560" i="19"/>
  <c r="I560" s="1"/>
  <c r="F560" i="11"/>
  <c r="I560" s="1"/>
  <c r="F560" i="32"/>
  <c r="I560" s="1"/>
  <c r="F560" i="37"/>
  <c r="I560" s="1"/>
  <c r="F560" i="34"/>
  <c r="I560" s="1"/>
  <c r="F560" i="3"/>
  <c r="I560" s="1"/>
  <c r="F560" i="26"/>
  <c r="I560" s="1"/>
  <c r="F560" i="36"/>
  <c r="I560" s="1"/>
  <c r="F560" i="2"/>
  <c r="I560" s="1"/>
  <c r="F560" i="7"/>
  <c r="I560" s="1"/>
  <c r="F560" i="17"/>
  <c r="I560" s="1"/>
  <c r="F560" i="20"/>
  <c r="I560" s="1"/>
  <c r="F560" i="40"/>
  <c r="I560" s="1"/>
  <c r="F560" i="44"/>
  <c r="I560" s="1"/>
  <c r="F560" i="33"/>
  <c r="I560" s="1"/>
  <c r="F560" i="23"/>
  <c r="I560" s="1"/>
  <c r="F560" i="8"/>
  <c r="I560" s="1"/>
  <c r="F560" i="15"/>
  <c r="I560" s="1"/>
  <c r="F560" i="28"/>
  <c r="I560" s="1"/>
  <c r="F560" i="35"/>
  <c r="I560" s="1"/>
  <c r="F560" i="5"/>
  <c r="I560" s="1"/>
  <c r="F560" i="9"/>
  <c r="I560" s="1"/>
  <c r="F560" i="29"/>
  <c r="I560" s="1"/>
  <c r="F560" i="14"/>
  <c r="I560" s="1"/>
  <c r="F560" i="31"/>
  <c r="I560" s="1"/>
  <c r="F560" i="38"/>
  <c r="I560" s="1"/>
  <c r="F560" i="42"/>
  <c r="I560" s="1"/>
  <c r="F560" i="13"/>
  <c r="I560" s="1"/>
  <c r="F560" i="39"/>
  <c r="I560" s="1"/>
  <c r="F560" i="12"/>
  <c r="I560" s="1"/>
  <c r="F560" i="21"/>
  <c r="I560" s="1"/>
  <c r="F560" i="18"/>
  <c r="I560" s="1"/>
  <c r="F560" i="16"/>
  <c r="I560" s="1"/>
  <c r="F560" i="6"/>
  <c r="I560" s="1"/>
  <c r="F560" i="22"/>
  <c r="I560" s="1"/>
  <c r="F560" i="41"/>
  <c r="I560" s="1"/>
  <c r="F560" i="1"/>
  <c r="I560" s="1"/>
  <c r="F560" i="27"/>
  <c r="I560" s="1"/>
  <c r="F560" i="30"/>
  <c r="I560" s="1"/>
  <c r="F560" i="43"/>
  <c r="I560" s="1"/>
  <c r="F560" i="46"/>
  <c r="I560" s="1"/>
  <c r="F560" i="4"/>
  <c r="I560" s="1"/>
  <c r="F559" i="24"/>
  <c r="I559" s="1"/>
  <c r="F559" i="19"/>
  <c r="I559" s="1"/>
  <c r="F559" i="11"/>
  <c r="I559" s="1"/>
  <c r="F559" i="32"/>
  <c r="I559" s="1"/>
  <c r="F559" i="37"/>
  <c r="I559" s="1"/>
  <c r="F559" i="34"/>
  <c r="I559" s="1"/>
  <c r="F559" i="3"/>
  <c r="I559" s="1"/>
  <c r="F559" i="26"/>
  <c r="I559" s="1"/>
  <c r="F559" i="36"/>
  <c r="I559" s="1"/>
  <c r="F559" i="2"/>
  <c r="I559" s="1"/>
  <c r="F559" i="7"/>
  <c r="I559" s="1"/>
  <c r="F559" i="17"/>
  <c r="I559" s="1"/>
  <c r="F559" i="20"/>
  <c r="I559" s="1"/>
  <c r="F559" i="40"/>
  <c r="I559" s="1"/>
  <c r="F559" i="44"/>
  <c r="I559" s="1"/>
  <c r="F559" i="33"/>
  <c r="I559" s="1"/>
  <c r="F559" i="23"/>
  <c r="I559" s="1"/>
  <c r="F559" i="8"/>
  <c r="I559" s="1"/>
  <c r="F559" i="15"/>
  <c r="I559" s="1"/>
  <c r="F559" i="28"/>
  <c r="I559" s="1"/>
  <c r="F559" i="35"/>
  <c r="I559" s="1"/>
  <c r="F559" i="5"/>
  <c r="I559" s="1"/>
  <c r="F559" i="9"/>
  <c r="I559" s="1"/>
  <c r="F559" i="29"/>
  <c r="I559" s="1"/>
  <c r="F559" i="14"/>
  <c r="I559" s="1"/>
  <c r="F559" i="31"/>
  <c r="I559" s="1"/>
  <c r="F559" i="38"/>
  <c r="I559" s="1"/>
  <c r="F559" i="42"/>
  <c r="I559" s="1"/>
  <c r="F559" i="13"/>
  <c r="I559" s="1"/>
  <c r="F559" i="39"/>
  <c r="I559" s="1"/>
  <c r="F559" i="12"/>
  <c r="I559" s="1"/>
  <c r="F559" i="21"/>
  <c r="I559" s="1"/>
  <c r="F559" i="18"/>
  <c r="I559" s="1"/>
  <c r="F559" i="16"/>
  <c r="I559" s="1"/>
  <c r="F559" i="6"/>
  <c r="I559" s="1"/>
  <c r="F559" i="22"/>
  <c r="I559" s="1"/>
  <c r="F559" i="41"/>
  <c r="I559" s="1"/>
  <c r="F559" i="1"/>
  <c r="I559" s="1"/>
  <c r="F559" i="27"/>
  <c r="I559" s="1"/>
  <c r="F559" i="30"/>
  <c r="I559" s="1"/>
  <c r="F559" i="43"/>
  <c r="I559" s="1"/>
  <c r="F559" i="46"/>
  <c r="I559" s="1"/>
  <c r="F559" i="4"/>
  <c r="I559" s="1"/>
  <c r="F558" i="24"/>
  <c r="I558" s="1"/>
  <c r="F558" i="19"/>
  <c r="I558" s="1"/>
  <c r="F558" i="11"/>
  <c r="I558" s="1"/>
  <c r="F558" i="32"/>
  <c r="I558" s="1"/>
  <c r="F558" i="37"/>
  <c r="I558" s="1"/>
  <c r="F558" i="34"/>
  <c r="I558" s="1"/>
  <c r="F558" i="3"/>
  <c r="I558" s="1"/>
  <c r="F558" i="26"/>
  <c r="I558" s="1"/>
  <c r="F558" i="36"/>
  <c r="I558" s="1"/>
  <c r="F558" i="2"/>
  <c r="I558" s="1"/>
  <c r="F558" i="7"/>
  <c r="I558" s="1"/>
  <c r="F558" i="17"/>
  <c r="I558" s="1"/>
  <c r="F558" i="20"/>
  <c r="I558" s="1"/>
  <c r="F558" i="40"/>
  <c r="I558" s="1"/>
  <c r="F558" i="44"/>
  <c r="I558" s="1"/>
  <c r="F558" i="33"/>
  <c r="I558" s="1"/>
  <c r="F558" i="23"/>
  <c r="I558" s="1"/>
  <c r="F558" i="8"/>
  <c r="I558" s="1"/>
  <c r="F558" i="15"/>
  <c r="I558" s="1"/>
  <c r="F558" i="28"/>
  <c r="I558" s="1"/>
  <c r="F558" i="35"/>
  <c r="I558" s="1"/>
  <c r="F558" i="5"/>
  <c r="I558" s="1"/>
  <c r="F558" i="9"/>
  <c r="I558" s="1"/>
  <c r="F558" i="29"/>
  <c r="I558" s="1"/>
  <c r="F558" i="14"/>
  <c r="I558" s="1"/>
  <c r="F558" i="31"/>
  <c r="I558" s="1"/>
  <c r="F558" i="38"/>
  <c r="I558" s="1"/>
  <c r="F558" i="42"/>
  <c r="I558" s="1"/>
  <c r="F558" i="13"/>
  <c r="I558" s="1"/>
  <c r="F558" i="39"/>
  <c r="I558" s="1"/>
  <c r="F558" i="12"/>
  <c r="I558" s="1"/>
  <c r="F558" i="21"/>
  <c r="I558" s="1"/>
  <c r="F558" i="18"/>
  <c r="I558" s="1"/>
  <c r="F558" i="16"/>
  <c r="I558" s="1"/>
  <c r="F558" i="6"/>
  <c r="I558" s="1"/>
  <c r="F558" i="22"/>
  <c r="I558" s="1"/>
  <c r="F558" i="41"/>
  <c r="I558" s="1"/>
  <c r="F558" i="1"/>
  <c r="I558" s="1"/>
  <c r="F558" i="27"/>
  <c r="I558" s="1"/>
  <c r="F558" i="30"/>
  <c r="I558" s="1"/>
  <c r="F558" i="43"/>
  <c r="I558" s="1"/>
  <c r="F558" i="46"/>
  <c r="I558" s="1"/>
  <c r="F558" i="4"/>
  <c r="I558" s="1"/>
  <c r="F557" i="24"/>
  <c r="I557" s="1"/>
  <c r="F557" i="19"/>
  <c r="I557" s="1"/>
  <c r="F557" i="11"/>
  <c r="I557" s="1"/>
  <c r="F557" i="32"/>
  <c r="I557" s="1"/>
  <c r="F557" i="37"/>
  <c r="I557" s="1"/>
  <c r="F557" i="34"/>
  <c r="I557" s="1"/>
  <c r="F557" i="3"/>
  <c r="I557" s="1"/>
  <c r="F557" i="26"/>
  <c r="I557" s="1"/>
  <c r="F557" i="36"/>
  <c r="I557" s="1"/>
  <c r="F557" i="2"/>
  <c r="I557" s="1"/>
  <c r="F557" i="7"/>
  <c r="I557" s="1"/>
  <c r="F557" i="17"/>
  <c r="I557" s="1"/>
  <c r="F557" i="20"/>
  <c r="I557" s="1"/>
  <c r="F557" i="40"/>
  <c r="I557" s="1"/>
  <c r="F557" i="44"/>
  <c r="I557" s="1"/>
  <c r="F557" i="33"/>
  <c r="I557" s="1"/>
  <c r="F557" i="23"/>
  <c r="I557" s="1"/>
  <c r="F557" i="8"/>
  <c r="I557" s="1"/>
  <c r="F557" i="15"/>
  <c r="I557" s="1"/>
  <c r="F557" i="28"/>
  <c r="I557" s="1"/>
  <c r="F557" i="35"/>
  <c r="I557" s="1"/>
  <c r="F557" i="5"/>
  <c r="I557" s="1"/>
  <c r="F557" i="9"/>
  <c r="I557" s="1"/>
  <c r="F557" i="29"/>
  <c r="I557" s="1"/>
  <c r="F557" i="14"/>
  <c r="I557" s="1"/>
  <c r="F557" i="31"/>
  <c r="I557" s="1"/>
  <c r="F557" i="38"/>
  <c r="I557" s="1"/>
  <c r="F557" i="42"/>
  <c r="I557" s="1"/>
  <c r="F557" i="13"/>
  <c r="I557" s="1"/>
  <c r="F557" i="39"/>
  <c r="I557" s="1"/>
  <c r="F557" i="12"/>
  <c r="I557" s="1"/>
  <c r="F557" i="21"/>
  <c r="I557" s="1"/>
  <c r="F557" i="18"/>
  <c r="I557" s="1"/>
  <c r="F557" i="16"/>
  <c r="I557" s="1"/>
  <c r="F557" i="6"/>
  <c r="I557" s="1"/>
  <c r="F557" i="22"/>
  <c r="I557" s="1"/>
  <c r="F557" i="41"/>
  <c r="I557" s="1"/>
  <c r="F557" i="1"/>
  <c r="I557" s="1"/>
  <c r="F557" i="27"/>
  <c r="I557" s="1"/>
  <c r="F557" i="30"/>
  <c r="I557" s="1"/>
  <c r="F557" i="43"/>
  <c r="I557" s="1"/>
  <c r="F557" i="46"/>
  <c r="I557" s="1"/>
  <c r="F557" i="4"/>
  <c r="I557" s="1"/>
  <c r="F556" i="24"/>
  <c r="I556" s="1"/>
  <c r="F556" i="19"/>
  <c r="I556" s="1"/>
  <c r="F556" i="11"/>
  <c r="I556" s="1"/>
  <c r="F556" i="32"/>
  <c r="I556" s="1"/>
  <c r="F556" i="37"/>
  <c r="I556" s="1"/>
  <c r="F556" i="34"/>
  <c r="I556" s="1"/>
  <c r="F556" i="3"/>
  <c r="I556" s="1"/>
  <c r="F556" i="26"/>
  <c r="I556" s="1"/>
  <c r="F556" i="36"/>
  <c r="I556" s="1"/>
  <c r="F556" i="2"/>
  <c r="I556" s="1"/>
  <c r="F556" i="7"/>
  <c r="I556" s="1"/>
  <c r="F556" i="17"/>
  <c r="I556" s="1"/>
  <c r="F556" i="20"/>
  <c r="I556" s="1"/>
  <c r="F556" i="40"/>
  <c r="I556" s="1"/>
  <c r="F556" i="44"/>
  <c r="I556" s="1"/>
  <c r="F556" i="33"/>
  <c r="I556" s="1"/>
  <c r="F556" i="23"/>
  <c r="I556" s="1"/>
  <c r="F556" i="8"/>
  <c r="I556" s="1"/>
  <c r="F556" i="15"/>
  <c r="I556" s="1"/>
  <c r="F556" i="28"/>
  <c r="I556" s="1"/>
  <c r="F556" i="35"/>
  <c r="I556" s="1"/>
  <c r="F556" i="5"/>
  <c r="I556" s="1"/>
  <c r="F556" i="9"/>
  <c r="I556" s="1"/>
  <c r="F556" i="29"/>
  <c r="I556" s="1"/>
  <c r="F556" i="14"/>
  <c r="I556" s="1"/>
  <c r="F556" i="31"/>
  <c r="I556" s="1"/>
  <c r="F556" i="38"/>
  <c r="I556" s="1"/>
  <c r="F556" i="42"/>
  <c r="I556" s="1"/>
  <c r="F556" i="13"/>
  <c r="I556" s="1"/>
  <c r="F556" i="39"/>
  <c r="I556" s="1"/>
  <c r="F556" i="12"/>
  <c r="I556" s="1"/>
  <c r="F556" i="21"/>
  <c r="I556" s="1"/>
  <c r="F556" i="18"/>
  <c r="I556" s="1"/>
  <c r="F556" i="16"/>
  <c r="I556" s="1"/>
  <c r="F556" i="6"/>
  <c r="I556" s="1"/>
  <c r="F556" i="22"/>
  <c r="I556" s="1"/>
  <c r="F556" i="41"/>
  <c r="I556" s="1"/>
  <c r="F556" i="1"/>
  <c r="I556" s="1"/>
  <c r="F556" i="27"/>
  <c r="I556" s="1"/>
  <c r="F556" i="30"/>
  <c r="I556" s="1"/>
  <c r="F556" i="43"/>
  <c r="I556" s="1"/>
  <c r="F556" i="46"/>
  <c r="I556" s="1"/>
  <c r="F556" i="4"/>
  <c r="I556" s="1"/>
  <c r="F555" i="24"/>
  <c r="I555" s="1"/>
  <c r="F555" i="19"/>
  <c r="I555" s="1"/>
  <c r="F555" i="11"/>
  <c r="I555" s="1"/>
  <c r="F555" i="32"/>
  <c r="I555" s="1"/>
  <c r="F555" i="37"/>
  <c r="I555" s="1"/>
  <c r="F555" i="34"/>
  <c r="I555" s="1"/>
  <c r="F555" i="3"/>
  <c r="I555" s="1"/>
  <c r="F555" i="26"/>
  <c r="I555" s="1"/>
  <c r="F555" i="36"/>
  <c r="I555" s="1"/>
  <c r="F555" i="2"/>
  <c r="I555" s="1"/>
  <c r="F555" i="7"/>
  <c r="I555" s="1"/>
  <c r="F555" i="17"/>
  <c r="I555" s="1"/>
  <c r="F555" i="20"/>
  <c r="I555" s="1"/>
  <c r="F555" i="40"/>
  <c r="I555" s="1"/>
  <c r="F555" i="44"/>
  <c r="I555" s="1"/>
  <c r="F555" i="33"/>
  <c r="I555" s="1"/>
  <c r="F555" i="23"/>
  <c r="I555" s="1"/>
  <c r="F555" i="8"/>
  <c r="I555" s="1"/>
  <c r="F555" i="15"/>
  <c r="I555" s="1"/>
  <c r="F555" i="28"/>
  <c r="I555" s="1"/>
  <c r="F555" i="35"/>
  <c r="I555" s="1"/>
  <c r="F555" i="5"/>
  <c r="I555" s="1"/>
  <c r="F555" i="9"/>
  <c r="I555" s="1"/>
  <c r="F555" i="29"/>
  <c r="I555" s="1"/>
  <c r="F555" i="14"/>
  <c r="I555" s="1"/>
  <c r="F555" i="31"/>
  <c r="I555" s="1"/>
  <c r="F555" i="38"/>
  <c r="I555" s="1"/>
  <c r="F555" i="42"/>
  <c r="I555" s="1"/>
  <c r="F555" i="13"/>
  <c r="I555" s="1"/>
  <c r="F555" i="39"/>
  <c r="I555" s="1"/>
  <c r="F555" i="12"/>
  <c r="I555" s="1"/>
  <c r="F555" i="21"/>
  <c r="I555" s="1"/>
  <c r="F555" i="18"/>
  <c r="I555" s="1"/>
  <c r="F555" i="16"/>
  <c r="I555" s="1"/>
  <c r="F555" i="6"/>
  <c r="I555" s="1"/>
  <c r="F555" i="22"/>
  <c r="I555" s="1"/>
  <c r="F555" i="41"/>
  <c r="I555" s="1"/>
  <c r="F555" i="1"/>
  <c r="I555" s="1"/>
  <c r="F555" i="27"/>
  <c r="I555" s="1"/>
  <c r="F555" i="30"/>
  <c r="I555" s="1"/>
  <c r="F555" i="43"/>
  <c r="I555" s="1"/>
  <c r="F555" i="46"/>
  <c r="I555" s="1"/>
  <c r="F555" i="4"/>
  <c r="I555" s="1"/>
  <c r="F554" i="24"/>
  <c r="I554" s="1"/>
  <c r="F554" i="19"/>
  <c r="I554" s="1"/>
  <c r="F554" i="11"/>
  <c r="I554" s="1"/>
  <c r="F554" i="32"/>
  <c r="I554" s="1"/>
  <c r="F554" i="37"/>
  <c r="I554" s="1"/>
  <c r="F554" i="34"/>
  <c r="I554" s="1"/>
  <c r="F554" i="3"/>
  <c r="I554" s="1"/>
  <c r="F554" i="26"/>
  <c r="I554" s="1"/>
  <c r="F554" i="36"/>
  <c r="I554" s="1"/>
  <c r="F554" i="2"/>
  <c r="I554" s="1"/>
  <c r="F554" i="7"/>
  <c r="I554" s="1"/>
  <c r="F554" i="17"/>
  <c r="I554" s="1"/>
  <c r="F554" i="20"/>
  <c r="I554" s="1"/>
  <c r="F554" i="40"/>
  <c r="I554" s="1"/>
  <c r="F554" i="44"/>
  <c r="I554" s="1"/>
  <c r="F554" i="33"/>
  <c r="I554" s="1"/>
  <c r="F554" i="23"/>
  <c r="I554" s="1"/>
  <c r="F554" i="8"/>
  <c r="I554" s="1"/>
  <c r="F554" i="15"/>
  <c r="I554" s="1"/>
  <c r="F554" i="28"/>
  <c r="I554" s="1"/>
  <c r="F554" i="35"/>
  <c r="I554" s="1"/>
  <c r="F554" i="5"/>
  <c r="I554" s="1"/>
  <c r="F554" i="9"/>
  <c r="I554" s="1"/>
  <c r="F554" i="29"/>
  <c r="I554" s="1"/>
  <c r="F554" i="14"/>
  <c r="I554" s="1"/>
  <c r="F554" i="31"/>
  <c r="I554" s="1"/>
  <c r="F554" i="38"/>
  <c r="I554" s="1"/>
  <c r="F554" i="42"/>
  <c r="I554" s="1"/>
  <c r="F554" i="13"/>
  <c r="I554" s="1"/>
  <c r="F554" i="39"/>
  <c r="I554" s="1"/>
  <c r="F554" i="12"/>
  <c r="I554" s="1"/>
  <c r="F554" i="21"/>
  <c r="I554" s="1"/>
  <c r="F554" i="18"/>
  <c r="I554" s="1"/>
  <c r="F554" i="16"/>
  <c r="I554" s="1"/>
  <c r="F554" i="6"/>
  <c r="I554" s="1"/>
  <c r="F554" i="22"/>
  <c r="I554" s="1"/>
  <c r="F554" i="41"/>
  <c r="I554" s="1"/>
  <c r="F554" i="1"/>
  <c r="I554" s="1"/>
  <c r="F554" i="27"/>
  <c r="I554" s="1"/>
  <c r="F554" i="30"/>
  <c r="I554" s="1"/>
  <c r="F554" i="43"/>
  <c r="I554" s="1"/>
  <c r="F554" i="46"/>
  <c r="I554" s="1"/>
  <c r="F554" i="4"/>
  <c r="I554" s="1"/>
  <c r="F553" i="24"/>
  <c r="I553" s="1"/>
  <c r="F553" i="19"/>
  <c r="I553" s="1"/>
  <c r="F553" i="11"/>
  <c r="I553" s="1"/>
  <c r="F553" i="32"/>
  <c r="I553" s="1"/>
  <c r="F553" i="37"/>
  <c r="I553" s="1"/>
  <c r="F553" i="34"/>
  <c r="I553" s="1"/>
  <c r="F553" i="3"/>
  <c r="I553" s="1"/>
  <c r="F553" i="26"/>
  <c r="I553" s="1"/>
  <c r="F553" i="36"/>
  <c r="I553" s="1"/>
  <c r="F553" i="2"/>
  <c r="I553" s="1"/>
  <c r="F553" i="7"/>
  <c r="I553" s="1"/>
  <c r="F553" i="17"/>
  <c r="I553" s="1"/>
  <c r="F553" i="20"/>
  <c r="I553" s="1"/>
  <c r="F553" i="40"/>
  <c r="I553" s="1"/>
  <c r="F553" i="44"/>
  <c r="I553" s="1"/>
  <c r="F553" i="33"/>
  <c r="I553" s="1"/>
  <c r="F553" i="23"/>
  <c r="I553" s="1"/>
  <c r="F553" i="8"/>
  <c r="I553" s="1"/>
  <c r="F553" i="15"/>
  <c r="I553" s="1"/>
  <c r="F553" i="28"/>
  <c r="I553" s="1"/>
  <c r="F553" i="35"/>
  <c r="I553" s="1"/>
  <c r="F553" i="5"/>
  <c r="I553" s="1"/>
  <c r="F553" i="9"/>
  <c r="I553" s="1"/>
  <c r="F553" i="29"/>
  <c r="I553" s="1"/>
  <c r="F553" i="14"/>
  <c r="I553" s="1"/>
  <c r="F553" i="31"/>
  <c r="I553" s="1"/>
  <c r="F553" i="38"/>
  <c r="I553" s="1"/>
  <c r="F553" i="42"/>
  <c r="I553" s="1"/>
  <c r="F553" i="13"/>
  <c r="I553" s="1"/>
  <c r="F553" i="39"/>
  <c r="I553" s="1"/>
  <c r="F553" i="12"/>
  <c r="I553" s="1"/>
  <c r="F553" i="21"/>
  <c r="I553" s="1"/>
  <c r="F553" i="18"/>
  <c r="I553" s="1"/>
  <c r="F553" i="16"/>
  <c r="I553" s="1"/>
  <c r="F553" i="6"/>
  <c r="I553" s="1"/>
  <c r="F553" i="22"/>
  <c r="I553" s="1"/>
  <c r="F553" i="41"/>
  <c r="I553" s="1"/>
  <c r="F553" i="1"/>
  <c r="I553" s="1"/>
  <c r="F553" i="27"/>
  <c r="I553" s="1"/>
  <c r="F553" i="30"/>
  <c r="I553" s="1"/>
  <c r="F553" i="43"/>
  <c r="I553" s="1"/>
  <c r="F553" i="46"/>
  <c r="I553" s="1"/>
  <c r="F553" i="4"/>
  <c r="I553" s="1"/>
  <c r="F549" i="24"/>
  <c r="I549" s="1"/>
  <c r="F549" i="19"/>
  <c r="I549" s="1"/>
  <c r="F549" i="11"/>
  <c r="I549" s="1"/>
  <c r="F549" i="32"/>
  <c r="I549" s="1"/>
  <c r="F549" i="37"/>
  <c r="I549" s="1"/>
  <c r="F549" i="34"/>
  <c r="I549" s="1"/>
  <c r="F549" i="3"/>
  <c r="I549" s="1"/>
  <c r="F549" i="26"/>
  <c r="I549" s="1"/>
  <c r="F549" i="36"/>
  <c r="I549" s="1"/>
  <c r="F549" i="7"/>
  <c r="I549" s="1"/>
  <c r="F549" i="17"/>
  <c r="I549" s="1"/>
  <c r="F549" i="20"/>
  <c r="I549" s="1"/>
  <c r="F549" i="40"/>
  <c r="I549" s="1"/>
  <c r="F549" i="44"/>
  <c r="I549" s="1"/>
  <c r="F549" i="33"/>
  <c r="I549" s="1"/>
  <c r="F549" i="23"/>
  <c r="I549" s="1"/>
  <c r="F549" i="8"/>
  <c r="I549" s="1"/>
  <c r="F549" i="15"/>
  <c r="I549" s="1"/>
  <c r="F549" i="28"/>
  <c r="I549" s="1"/>
  <c r="F549" i="35"/>
  <c r="I549" s="1"/>
  <c r="F549" i="5"/>
  <c r="I549" s="1"/>
  <c r="F549" i="9"/>
  <c r="I549" s="1"/>
  <c r="F549" i="29"/>
  <c r="I549" s="1"/>
  <c r="F549" i="14"/>
  <c r="I549" s="1"/>
  <c r="F549" i="31"/>
  <c r="I549" s="1"/>
  <c r="F549" i="38"/>
  <c r="I549" s="1"/>
  <c r="F549" i="42"/>
  <c r="I549" s="1"/>
  <c r="F549" i="13"/>
  <c r="I549" s="1"/>
  <c r="F549" i="39"/>
  <c r="I549" s="1"/>
  <c r="F549" i="12"/>
  <c r="I549" s="1"/>
  <c r="F549" i="21"/>
  <c r="I549" s="1"/>
  <c r="F549" i="18"/>
  <c r="I549" s="1"/>
  <c r="F549" i="16"/>
  <c r="I549" s="1"/>
  <c r="F549" i="6"/>
  <c r="I549" s="1"/>
  <c r="F549" i="22"/>
  <c r="I549" s="1"/>
  <c r="F549" i="41"/>
  <c r="I549" s="1"/>
  <c r="F549" i="1"/>
  <c r="I549" s="1"/>
  <c r="F549" i="27"/>
  <c r="I549" s="1"/>
  <c r="F549" i="30"/>
  <c r="I549" s="1"/>
  <c r="F549" i="43"/>
  <c r="I549" s="1"/>
  <c r="F549" i="46"/>
  <c r="I549" s="1"/>
  <c r="F549" i="4"/>
  <c r="I549" s="1"/>
  <c r="F548" i="24"/>
  <c r="I548" s="1"/>
  <c r="F548" i="19"/>
  <c r="I548" s="1"/>
  <c r="F548" i="11"/>
  <c r="I548" s="1"/>
  <c r="F548" i="32"/>
  <c r="I548" s="1"/>
  <c r="F548" i="37"/>
  <c r="I548" s="1"/>
  <c r="F548" i="34"/>
  <c r="I548" s="1"/>
  <c r="F548" i="3"/>
  <c r="I548" s="1"/>
  <c r="F548" i="26"/>
  <c r="I548" s="1"/>
  <c r="F548" i="36"/>
  <c r="I548" s="1"/>
  <c r="F548" i="7"/>
  <c r="I548" s="1"/>
  <c r="F548" i="17"/>
  <c r="I548" s="1"/>
  <c r="F548" i="20"/>
  <c r="I548" s="1"/>
  <c r="F548" i="40"/>
  <c r="I548" s="1"/>
  <c r="F548" i="44"/>
  <c r="I548" s="1"/>
  <c r="F548" i="33"/>
  <c r="I548" s="1"/>
  <c r="F548" i="23"/>
  <c r="I548" s="1"/>
  <c r="F548" i="8"/>
  <c r="I548" s="1"/>
  <c r="F548" i="15"/>
  <c r="I548" s="1"/>
  <c r="F548" i="28"/>
  <c r="I548" s="1"/>
  <c r="F548" i="35"/>
  <c r="I548" s="1"/>
  <c r="F548" i="5"/>
  <c r="I548" s="1"/>
  <c r="F548" i="9"/>
  <c r="I548" s="1"/>
  <c r="F548" i="29"/>
  <c r="I548" s="1"/>
  <c r="F548" i="14"/>
  <c r="I548" s="1"/>
  <c r="F548" i="31"/>
  <c r="I548" s="1"/>
  <c r="F548" i="38"/>
  <c r="I548" s="1"/>
  <c r="F548" i="42"/>
  <c r="I548" s="1"/>
  <c r="F548" i="13"/>
  <c r="I548" s="1"/>
  <c r="F548" i="39"/>
  <c r="I548" s="1"/>
  <c r="F548" i="12"/>
  <c r="I548" s="1"/>
  <c r="F548" i="21"/>
  <c r="I548" s="1"/>
  <c r="F548" i="18"/>
  <c r="I548" s="1"/>
  <c r="F548" i="16"/>
  <c r="I548" s="1"/>
  <c r="F548" i="6"/>
  <c r="I548" s="1"/>
  <c r="F548" i="22"/>
  <c r="I548" s="1"/>
  <c r="F548" i="41"/>
  <c r="I548" s="1"/>
  <c r="F548" i="1"/>
  <c r="I548" s="1"/>
  <c r="F548" i="27"/>
  <c r="I548" s="1"/>
  <c r="F548" i="30"/>
  <c r="I548" s="1"/>
  <c r="F548" i="43"/>
  <c r="I548" s="1"/>
  <c r="F548" i="46"/>
  <c r="I548" s="1"/>
  <c r="F548" i="4"/>
  <c r="I548" s="1"/>
  <c r="F547" i="24"/>
  <c r="I547" s="1"/>
  <c r="F547" i="19"/>
  <c r="I547" s="1"/>
  <c r="F547" i="11"/>
  <c r="I547" s="1"/>
  <c r="F547" i="32"/>
  <c r="I547" s="1"/>
  <c r="F547" i="37"/>
  <c r="I547" s="1"/>
  <c r="F547" i="34"/>
  <c r="I547" s="1"/>
  <c r="F547" i="3"/>
  <c r="I547" s="1"/>
  <c r="F547" i="26"/>
  <c r="I547" s="1"/>
  <c r="F547" i="36"/>
  <c r="I547" s="1"/>
  <c r="F547" i="7"/>
  <c r="I547" s="1"/>
  <c r="F547" i="17"/>
  <c r="I547" s="1"/>
  <c r="F547" i="20"/>
  <c r="I547" s="1"/>
  <c r="F547" i="40"/>
  <c r="I547" s="1"/>
  <c r="F547" i="44"/>
  <c r="I547" s="1"/>
  <c r="F547" i="33"/>
  <c r="I547" s="1"/>
  <c r="F547" i="23"/>
  <c r="I547" s="1"/>
  <c r="F547" i="8"/>
  <c r="I547" s="1"/>
  <c r="F547" i="15"/>
  <c r="I547" s="1"/>
  <c r="F547" i="28"/>
  <c r="I547" s="1"/>
  <c r="F547" i="35"/>
  <c r="I547" s="1"/>
  <c r="F547" i="5"/>
  <c r="I547" s="1"/>
  <c r="F547" i="9"/>
  <c r="I547" s="1"/>
  <c r="F547" i="29"/>
  <c r="I547" s="1"/>
  <c r="F547" i="14"/>
  <c r="I547" s="1"/>
  <c r="F547" i="31"/>
  <c r="I547" s="1"/>
  <c r="F547" i="38"/>
  <c r="I547" s="1"/>
  <c r="F547" i="42"/>
  <c r="I547" s="1"/>
  <c r="F547" i="13"/>
  <c r="I547" s="1"/>
  <c r="F547" i="39"/>
  <c r="I547" s="1"/>
  <c r="F547" i="12"/>
  <c r="I547" s="1"/>
  <c r="F547" i="21"/>
  <c r="I547" s="1"/>
  <c r="F547" i="18"/>
  <c r="I547" s="1"/>
  <c r="F547" i="16"/>
  <c r="I547" s="1"/>
  <c r="F547" i="6"/>
  <c r="I547" s="1"/>
  <c r="F547" i="22"/>
  <c r="I547" s="1"/>
  <c r="F547" i="41"/>
  <c r="I547" s="1"/>
  <c r="F547" i="1"/>
  <c r="I547" s="1"/>
  <c r="F547" i="27"/>
  <c r="I547" s="1"/>
  <c r="F547" i="30"/>
  <c r="I547" s="1"/>
  <c r="F547" i="43"/>
  <c r="I547" s="1"/>
  <c r="F547" i="46"/>
  <c r="I547" s="1"/>
  <c r="F547" i="4"/>
  <c r="I547" s="1"/>
  <c r="F546" i="24"/>
  <c r="I546" s="1"/>
  <c r="F546" i="19"/>
  <c r="I546" s="1"/>
  <c r="F546" i="11"/>
  <c r="I546" s="1"/>
  <c r="F546" i="32"/>
  <c r="I546" s="1"/>
  <c r="F546" i="37"/>
  <c r="I546" s="1"/>
  <c r="F546" i="34"/>
  <c r="I546" s="1"/>
  <c r="F546" i="3"/>
  <c r="I546" s="1"/>
  <c r="F546" i="26"/>
  <c r="I546" s="1"/>
  <c r="F546" i="36"/>
  <c r="I546" s="1"/>
  <c r="F546" i="7"/>
  <c r="I546" s="1"/>
  <c r="F546" i="17"/>
  <c r="I546" s="1"/>
  <c r="F546" i="20"/>
  <c r="I546" s="1"/>
  <c r="F546" i="40"/>
  <c r="I546" s="1"/>
  <c r="F546" i="44"/>
  <c r="I546" s="1"/>
  <c r="F546" i="33"/>
  <c r="I546" s="1"/>
  <c r="F546" i="23"/>
  <c r="I546" s="1"/>
  <c r="F546" i="8"/>
  <c r="I546" s="1"/>
  <c r="F546" i="15"/>
  <c r="I546" s="1"/>
  <c r="F546" i="28"/>
  <c r="I546" s="1"/>
  <c r="F546" i="35"/>
  <c r="I546" s="1"/>
  <c r="F546" i="5"/>
  <c r="I546" s="1"/>
  <c r="F546" i="9"/>
  <c r="I546" s="1"/>
  <c r="F546" i="29"/>
  <c r="I546" s="1"/>
  <c r="F546" i="14"/>
  <c r="I546" s="1"/>
  <c r="F546" i="31"/>
  <c r="I546" s="1"/>
  <c r="F546" i="38"/>
  <c r="I546" s="1"/>
  <c r="F546" i="42"/>
  <c r="I546" s="1"/>
  <c r="F546" i="13"/>
  <c r="I546" s="1"/>
  <c r="F546" i="39"/>
  <c r="I546" s="1"/>
  <c r="F546" i="12"/>
  <c r="I546" s="1"/>
  <c r="F546" i="21"/>
  <c r="I546" s="1"/>
  <c r="F546" i="18"/>
  <c r="I546" s="1"/>
  <c r="F546" i="16"/>
  <c r="I546" s="1"/>
  <c r="F546" i="6"/>
  <c r="I546" s="1"/>
  <c r="F546" i="22"/>
  <c r="I546" s="1"/>
  <c r="F546" i="41"/>
  <c r="I546" s="1"/>
  <c r="F546" i="1"/>
  <c r="I546" s="1"/>
  <c r="F546" i="27"/>
  <c r="I546" s="1"/>
  <c r="F546" i="30"/>
  <c r="I546" s="1"/>
  <c r="F546" i="43"/>
  <c r="I546" s="1"/>
  <c r="F546" i="46"/>
  <c r="I546" s="1"/>
  <c r="F546" i="4"/>
  <c r="I546" s="1"/>
  <c r="F545" i="24"/>
  <c r="I545" s="1"/>
  <c r="F545" i="19"/>
  <c r="I545" s="1"/>
  <c r="F545" i="11"/>
  <c r="I545" s="1"/>
  <c r="F545" i="32"/>
  <c r="I545" s="1"/>
  <c r="F545" i="37"/>
  <c r="I545" s="1"/>
  <c r="F545" i="34"/>
  <c r="I545" s="1"/>
  <c r="F545" i="3"/>
  <c r="I545" s="1"/>
  <c r="F545" i="26"/>
  <c r="I545" s="1"/>
  <c r="F545" i="36"/>
  <c r="I545" s="1"/>
  <c r="F545" i="7"/>
  <c r="I545" s="1"/>
  <c r="F545" i="17"/>
  <c r="I545" s="1"/>
  <c r="F545" i="20"/>
  <c r="I545" s="1"/>
  <c r="F545" i="40"/>
  <c r="I545" s="1"/>
  <c r="F545" i="44"/>
  <c r="I545" s="1"/>
  <c r="F545" i="33"/>
  <c r="I545" s="1"/>
  <c r="F545" i="23"/>
  <c r="I545" s="1"/>
  <c r="F545" i="8"/>
  <c r="I545" s="1"/>
  <c r="F545" i="15"/>
  <c r="I545" s="1"/>
  <c r="F545" i="28"/>
  <c r="I545" s="1"/>
  <c r="F545" i="35"/>
  <c r="I545" s="1"/>
  <c r="F545" i="5"/>
  <c r="I545" s="1"/>
  <c r="F545" i="9"/>
  <c r="I545" s="1"/>
  <c r="F545" i="29"/>
  <c r="I545" s="1"/>
  <c r="F545" i="14"/>
  <c r="I545" s="1"/>
  <c r="F545" i="31"/>
  <c r="I545" s="1"/>
  <c r="F545" i="38"/>
  <c r="I545" s="1"/>
  <c r="F545" i="42"/>
  <c r="I545" s="1"/>
  <c r="F545" i="13"/>
  <c r="I545" s="1"/>
  <c r="F545" i="39"/>
  <c r="I545" s="1"/>
  <c r="F545" i="12"/>
  <c r="I545" s="1"/>
  <c r="F545" i="21"/>
  <c r="I545" s="1"/>
  <c r="F545" i="18"/>
  <c r="I545" s="1"/>
  <c r="F545" i="16"/>
  <c r="I545" s="1"/>
  <c r="F545" i="6"/>
  <c r="I545" s="1"/>
  <c r="F545" i="22"/>
  <c r="I545" s="1"/>
  <c r="F545" i="41"/>
  <c r="I545" s="1"/>
  <c r="F545" i="1"/>
  <c r="I545" s="1"/>
  <c r="F545" i="27"/>
  <c r="I545" s="1"/>
  <c r="F545" i="30"/>
  <c r="I545" s="1"/>
  <c r="F545" i="43"/>
  <c r="I545" s="1"/>
  <c r="F545" i="46"/>
  <c r="I545" s="1"/>
  <c r="F545" i="4"/>
  <c r="I545" s="1"/>
  <c r="F544" i="24"/>
  <c r="I544" s="1"/>
  <c r="F544" i="19"/>
  <c r="I544" s="1"/>
  <c r="F544" i="11"/>
  <c r="I544" s="1"/>
  <c r="F544" i="32"/>
  <c r="I544" s="1"/>
  <c r="F544" i="37"/>
  <c r="I544" s="1"/>
  <c r="F544" i="34"/>
  <c r="I544" s="1"/>
  <c r="F544" i="3"/>
  <c r="I544" s="1"/>
  <c r="F544" i="26"/>
  <c r="I544" s="1"/>
  <c r="F544" i="36"/>
  <c r="I544" s="1"/>
  <c r="F544" i="7"/>
  <c r="I544" s="1"/>
  <c r="F544" i="17"/>
  <c r="I544" s="1"/>
  <c r="F544" i="20"/>
  <c r="I544" s="1"/>
  <c r="F544" i="40"/>
  <c r="I544" s="1"/>
  <c r="F544" i="44"/>
  <c r="I544" s="1"/>
  <c r="F544" i="33"/>
  <c r="I544" s="1"/>
  <c r="F544" i="23"/>
  <c r="I544" s="1"/>
  <c r="F544" i="8"/>
  <c r="I544" s="1"/>
  <c r="F544" i="15"/>
  <c r="I544" s="1"/>
  <c r="F544" i="28"/>
  <c r="I544" s="1"/>
  <c r="F544" i="35"/>
  <c r="I544" s="1"/>
  <c r="F544" i="5"/>
  <c r="I544" s="1"/>
  <c r="F544" i="9"/>
  <c r="I544" s="1"/>
  <c r="F544" i="29"/>
  <c r="I544" s="1"/>
  <c r="F544" i="14"/>
  <c r="I544" s="1"/>
  <c r="F544" i="31"/>
  <c r="I544" s="1"/>
  <c r="F544" i="38"/>
  <c r="I544" s="1"/>
  <c r="F544" i="42"/>
  <c r="I544" s="1"/>
  <c r="F544" i="13"/>
  <c r="I544" s="1"/>
  <c r="F544" i="39"/>
  <c r="I544" s="1"/>
  <c r="F544" i="12"/>
  <c r="I544" s="1"/>
  <c r="F544" i="21"/>
  <c r="I544" s="1"/>
  <c r="F544" i="18"/>
  <c r="I544" s="1"/>
  <c r="F544" i="16"/>
  <c r="I544" s="1"/>
  <c r="F544" i="6"/>
  <c r="I544" s="1"/>
  <c r="F544" i="22"/>
  <c r="I544" s="1"/>
  <c r="F544" i="41"/>
  <c r="I544" s="1"/>
  <c r="F544" i="1"/>
  <c r="I544" s="1"/>
  <c r="F544" i="27"/>
  <c r="I544" s="1"/>
  <c r="F544" i="30"/>
  <c r="I544" s="1"/>
  <c r="F544" i="43"/>
  <c r="I544" s="1"/>
  <c r="F544" i="46"/>
  <c r="I544" s="1"/>
  <c r="F544" i="4"/>
  <c r="I544" s="1"/>
  <c r="F543" i="24"/>
  <c r="I543" s="1"/>
  <c r="F543" i="19"/>
  <c r="I543" s="1"/>
  <c r="F543" i="11"/>
  <c r="I543" s="1"/>
  <c r="F543" i="32"/>
  <c r="I543" s="1"/>
  <c r="F543" i="37"/>
  <c r="I543" s="1"/>
  <c r="F543" i="34"/>
  <c r="I543" s="1"/>
  <c r="F543" i="3"/>
  <c r="I543" s="1"/>
  <c r="F543" i="26"/>
  <c r="I543" s="1"/>
  <c r="F543" i="36"/>
  <c r="I543" s="1"/>
  <c r="F543" i="7"/>
  <c r="I543" s="1"/>
  <c r="F543" i="17"/>
  <c r="I543" s="1"/>
  <c r="F543" i="20"/>
  <c r="I543" s="1"/>
  <c r="F543" i="40"/>
  <c r="I543" s="1"/>
  <c r="F543" i="44"/>
  <c r="I543" s="1"/>
  <c r="F543" i="33"/>
  <c r="I543" s="1"/>
  <c r="F543" i="23"/>
  <c r="I543" s="1"/>
  <c r="F543" i="8"/>
  <c r="I543" s="1"/>
  <c r="F543" i="15"/>
  <c r="I543" s="1"/>
  <c r="F543" i="28"/>
  <c r="I543" s="1"/>
  <c r="F543" i="35"/>
  <c r="I543" s="1"/>
  <c r="F543" i="5"/>
  <c r="I543" s="1"/>
  <c r="F543" i="9"/>
  <c r="I543" s="1"/>
  <c r="F543" i="29"/>
  <c r="I543" s="1"/>
  <c r="F543" i="14"/>
  <c r="I543" s="1"/>
  <c r="F543" i="31"/>
  <c r="I543" s="1"/>
  <c r="F543" i="38"/>
  <c r="I543" s="1"/>
  <c r="F543" i="42"/>
  <c r="I543" s="1"/>
  <c r="F543" i="13"/>
  <c r="I543" s="1"/>
  <c r="F543" i="39"/>
  <c r="I543" s="1"/>
  <c r="F543" i="12"/>
  <c r="I543" s="1"/>
  <c r="F543" i="21"/>
  <c r="I543" s="1"/>
  <c r="F543" i="18"/>
  <c r="I543" s="1"/>
  <c r="F543" i="16"/>
  <c r="I543" s="1"/>
  <c r="F543" i="6"/>
  <c r="I543" s="1"/>
  <c r="F543" i="22"/>
  <c r="I543" s="1"/>
  <c r="F543" i="41"/>
  <c r="I543" s="1"/>
  <c r="F543" i="1"/>
  <c r="I543" s="1"/>
  <c r="F543" i="27"/>
  <c r="I543" s="1"/>
  <c r="F543" i="30"/>
  <c r="I543" s="1"/>
  <c r="F543" i="43"/>
  <c r="I543" s="1"/>
  <c r="F543" i="46"/>
  <c r="I543" s="1"/>
  <c r="F543" i="4"/>
  <c r="I543" s="1"/>
  <c r="F542" i="24"/>
  <c r="I542" s="1"/>
  <c r="F542" i="19"/>
  <c r="I542" s="1"/>
  <c r="F542" i="11"/>
  <c r="I542" s="1"/>
  <c r="F542" i="32"/>
  <c r="I542" s="1"/>
  <c r="F542" i="37"/>
  <c r="I542" s="1"/>
  <c r="F542" i="34"/>
  <c r="I542" s="1"/>
  <c r="F542" i="3"/>
  <c r="I542" s="1"/>
  <c r="F542" i="26"/>
  <c r="I542" s="1"/>
  <c r="F542" i="36"/>
  <c r="I542" s="1"/>
  <c r="F542" i="7"/>
  <c r="I542" s="1"/>
  <c r="F542" i="17"/>
  <c r="I542" s="1"/>
  <c r="F542" i="20"/>
  <c r="I542" s="1"/>
  <c r="F542" i="40"/>
  <c r="I542" s="1"/>
  <c r="F542" i="44"/>
  <c r="I542" s="1"/>
  <c r="F542" i="33"/>
  <c r="I542" s="1"/>
  <c r="F542" i="23"/>
  <c r="I542" s="1"/>
  <c r="F542" i="8"/>
  <c r="I542" s="1"/>
  <c r="F542" i="15"/>
  <c r="I542" s="1"/>
  <c r="F542" i="28"/>
  <c r="I542" s="1"/>
  <c r="F542" i="35"/>
  <c r="I542" s="1"/>
  <c r="F542" i="5"/>
  <c r="I542" s="1"/>
  <c r="F542" i="9"/>
  <c r="I542" s="1"/>
  <c r="F542" i="29"/>
  <c r="I542" s="1"/>
  <c r="F542" i="14"/>
  <c r="I542" s="1"/>
  <c r="F542" i="31"/>
  <c r="I542" s="1"/>
  <c r="F542" i="38"/>
  <c r="I542" s="1"/>
  <c r="F542" i="42"/>
  <c r="I542" s="1"/>
  <c r="F542" i="13"/>
  <c r="I542" s="1"/>
  <c r="F542" i="39"/>
  <c r="I542" s="1"/>
  <c r="F542" i="12"/>
  <c r="I542" s="1"/>
  <c r="F542" i="21"/>
  <c r="I542" s="1"/>
  <c r="F542" i="18"/>
  <c r="I542" s="1"/>
  <c r="F542" i="16"/>
  <c r="I542" s="1"/>
  <c r="F542" i="6"/>
  <c r="I542" s="1"/>
  <c r="F542" i="22"/>
  <c r="I542" s="1"/>
  <c r="F542" i="41"/>
  <c r="I542" s="1"/>
  <c r="F542" i="1"/>
  <c r="I542" s="1"/>
  <c r="F542" i="27"/>
  <c r="I542" s="1"/>
  <c r="F542" i="30"/>
  <c r="I542" s="1"/>
  <c r="F542" i="43"/>
  <c r="I542" s="1"/>
  <c r="F542" i="46"/>
  <c r="I542" s="1"/>
  <c r="F542" i="4"/>
  <c r="I542" s="1"/>
  <c r="F535" i="24"/>
  <c r="I535" s="1"/>
  <c r="F535" i="19"/>
  <c r="I535" s="1"/>
  <c r="F535" i="11"/>
  <c r="I535" s="1"/>
  <c r="F535" i="32"/>
  <c r="I535" s="1"/>
  <c r="F535" i="37"/>
  <c r="I535" s="1"/>
  <c r="F535" i="34"/>
  <c r="I535" s="1"/>
  <c r="F535" i="3"/>
  <c r="I535" s="1"/>
  <c r="F535" i="26"/>
  <c r="I535" s="1"/>
  <c r="F535" i="36"/>
  <c r="I535" s="1"/>
  <c r="F535" i="2"/>
  <c r="I535" s="1"/>
  <c r="F535" i="7"/>
  <c r="I535" s="1"/>
  <c r="F535" i="17"/>
  <c r="I535" s="1"/>
  <c r="F535" i="20"/>
  <c r="I535" s="1"/>
  <c r="F535" i="40"/>
  <c r="I535" s="1"/>
  <c r="F535" i="44"/>
  <c r="I535" s="1"/>
  <c r="F535" i="33"/>
  <c r="I535" s="1"/>
  <c r="F535" i="23"/>
  <c r="I535" s="1"/>
  <c r="F535" i="8"/>
  <c r="I535" s="1"/>
  <c r="F535" i="15"/>
  <c r="I535" s="1"/>
  <c r="F535" i="28"/>
  <c r="I535" s="1"/>
  <c r="F535" i="35"/>
  <c r="I535" s="1"/>
  <c r="F535" i="5"/>
  <c r="I535" s="1"/>
  <c r="F535" i="9"/>
  <c r="I535" s="1"/>
  <c r="F535" i="29"/>
  <c r="I535" s="1"/>
  <c r="F535" i="14"/>
  <c r="I535" s="1"/>
  <c r="F535" i="31"/>
  <c r="I535" s="1"/>
  <c r="F535" i="38"/>
  <c r="I535" s="1"/>
  <c r="F535" i="42"/>
  <c r="I535" s="1"/>
  <c r="F535" i="13"/>
  <c r="I535" s="1"/>
  <c r="F535" i="39"/>
  <c r="I535" s="1"/>
  <c r="F535" i="12"/>
  <c r="I535" s="1"/>
  <c r="F535" i="21"/>
  <c r="I535" s="1"/>
  <c r="F535" i="18"/>
  <c r="I535" s="1"/>
  <c r="F535" i="16"/>
  <c r="I535" s="1"/>
  <c r="F535" i="6"/>
  <c r="I535" s="1"/>
  <c r="F535" i="22"/>
  <c r="I535" s="1"/>
  <c r="F535" i="41"/>
  <c r="I535" s="1"/>
  <c r="F535" i="1"/>
  <c r="I535" s="1"/>
  <c r="F535" i="27"/>
  <c r="I535" s="1"/>
  <c r="F535" i="30"/>
  <c r="I535" s="1"/>
  <c r="F535" i="43"/>
  <c r="I535" s="1"/>
  <c r="F535" i="46"/>
  <c r="I535" s="1"/>
  <c r="F535" i="4"/>
  <c r="I535" s="1"/>
  <c r="F348" i="24"/>
  <c r="I348" s="1"/>
  <c r="F348" i="19"/>
  <c r="I348" s="1"/>
  <c r="F348" i="11"/>
  <c r="I348" s="1"/>
  <c r="F348" i="32"/>
  <c r="I348" s="1"/>
  <c r="F348" i="37"/>
  <c r="I348" s="1"/>
  <c r="F348" i="34"/>
  <c r="I348" s="1"/>
  <c r="F348" i="3"/>
  <c r="I348" s="1"/>
  <c r="F348" i="26"/>
  <c r="I348" s="1"/>
  <c r="F348" i="36"/>
  <c r="I348" s="1"/>
  <c r="F348" i="2"/>
  <c r="I348" s="1"/>
  <c r="F348" i="7"/>
  <c r="I348" s="1"/>
  <c r="F348" i="17"/>
  <c r="I348" s="1"/>
  <c r="F348" i="20"/>
  <c r="I348" s="1"/>
  <c r="F348" i="40"/>
  <c r="I348" s="1"/>
  <c r="F348" i="44"/>
  <c r="I348" s="1"/>
  <c r="F348" i="33"/>
  <c r="I348" s="1"/>
  <c r="F348" i="23"/>
  <c r="I348" s="1"/>
  <c r="F348" i="8"/>
  <c r="I348" s="1"/>
  <c r="F348" i="15"/>
  <c r="I348" s="1"/>
  <c r="F348" i="28"/>
  <c r="I348" s="1"/>
  <c r="F348" i="35"/>
  <c r="I348" s="1"/>
  <c r="F348" i="5"/>
  <c r="I348" s="1"/>
  <c r="F348" i="9"/>
  <c r="I348" s="1"/>
  <c r="F348" i="29"/>
  <c r="I348" s="1"/>
  <c r="F348" i="14"/>
  <c r="I348" s="1"/>
  <c r="F348" i="31"/>
  <c r="I348" s="1"/>
  <c r="F348" i="38"/>
  <c r="I348" s="1"/>
  <c r="F348" i="42"/>
  <c r="I348" s="1"/>
  <c r="F348" i="13"/>
  <c r="I348" s="1"/>
  <c r="F348" i="39"/>
  <c r="I348" s="1"/>
  <c r="F348" i="12"/>
  <c r="I348" s="1"/>
  <c r="F348" i="21"/>
  <c r="I348" s="1"/>
  <c r="F348" i="18"/>
  <c r="I348" s="1"/>
  <c r="F348" i="16"/>
  <c r="I348" s="1"/>
  <c r="F348" i="6"/>
  <c r="I348" s="1"/>
  <c r="F348" i="22"/>
  <c r="I348" s="1"/>
  <c r="F348" i="41"/>
  <c r="I348" s="1"/>
  <c r="F348" i="1"/>
  <c r="I348" s="1"/>
  <c r="F348" i="27"/>
  <c r="I348" s="1"/>
  <c r="F348" i="30"/>
  <c r="I348" s="1"/>
  <c r="F348" i="43"/>
  <c r="I348" s="1"/>
  <c r="F348" i="46"/>
  <c r="I348" s="1"/>
  <c r="F348" i="4"/>
  <c r="I348" s="1"/>
  <c r="F346" i="24"/>
  <c r="I346" s="1"/>
  <c r="F346" i="19"/>
  <c r="I346" s="1"/>
  <c r="F346" i="11"/>
  <c r="I346" s="1"/>
  <c r="F346" i="32"/>
  <c r="I346" s="1"/>
  <c r="F346" i="37"/>
  <c r="I346" s="1"/>
  <c r="F346" i="34"/>
  <c r="I346" s="1"/>
  <c r="F346" i="3"/>
  <c r="I346" s="1"/>
  <c r="F346" i="26"/>
  <c r="I346" s="1"/>
  <c r="F346" i="36"/>
  <c r="I346" s="1"/>
  <c r="F346" i="2"/>
  <c r="I346" s="1"/>
  <c r="F346" i="7"/>
  <c r="I346" s="1"/>
  <c r="F346" i="17"/>
  <c r="I346" s="1"/>
  <c r="F346" i="20"/>
  <c r="I346" s="1"/>
  <c r="F346" i="40"/>
  <c r="I346" s="1"/>
  <c r="F346" i="44"/>
  <c r="I346" s="1"/>
  <c r="F346" i="33"/>
  <c r="I346" s="1"/>
  <c r="F346" i="23"/>
  <c r="I346" s="1"/>
  <c r="F346" i="8"/>
  <c r="I346" s="1"/>
  <c r="F346" i="15"/>
  <c r="I346" s="1"/>
  <c r="F346" i="28"/>
  <c r="I346" s="1"/>
  <c r="F346" i="35"/>
  <c r="I346" s="1"/>
  <c r="F346" i="5"/>
  <c r="I346" s="1"/>
  <c r="F346" i="9"/>
  <c r="I346" s="1"/>
  <c r="F346" i="29"/>
  <c r="I346" s="1"/>
  <c r="F346" i="14"/>
  <c r="I346" s="1"/>
  <c r="F346" i="31"/>
  <c r="I346" s="1"/>
  <c r="F346" i="38"/>
  <c r="I346" s="1"/>
  <c r="F346" i="42"/>
  <c r="I346" s="1"/>
  <c r="F346" i="13"/>
  <c r="I346" s="1"/>
  <c r="F346" i="39"/>
  <c r="I346" s="1"/>
  <c r="F346" i="12"/>
  <c r="I346" s="1"/>
  <c r="F346" i="21"/>
  <c r="I346" s="1"/>
  <c r="F346" i="18"/>
  <c r="I346" s="1"/>
  <c r="F346" i="16"/>
  <c r="I346" s="1"/>
  <c r="F346" i="6"/>
  <c r="I346" s="1"/>
  <c r="F346" i="22"/>
  <c r="I346" s="1"/>
  <c r="F346" i="41"/>
  <c r="I346" s="1"/>
  <c r="F346" i="1"/>
  <c r="I346" s="1"/>
  <c r="F346" i="27"/>
  <c r="I346" s="1"/>
  <c r="F346" i="30"/>
  <c r="I346" s="1"/>
  <c r="F346" i="43"/>
  <c r="I346" s="1"/>
  <c r="F346" i="46"/>
  <c r="I346" s="1"/>
  <c r="F346" i="4"/>
  <c r="I346" s="1"/>
  <c r="F344" i="24"/>
  <c r="I344" s="1"/>
  <c r="F344" i="19"/>
  <c r="I344" s="1"/>
  <c r="F344" i="11"/>
  <c r="I344" s="1"/>
  <c r="F344" i="32"/>
  <c r="I344" s="1"/>
  <c r="F344" i="37"/>
  <c r="I344" s="1"/>
  <c r="F344" i="34"/>
  <c r="I344" s="1"/>
  <c r="F344" i="3"/>
  <c r="I344" s="1"/>
  <c r="F344" i="26"/>
  <c r="I344" s="1"/>
  <c r="F344" i="36"/>
  <c r="I344" s="1"/>
  <c r="F344" i="2"/>
  <c r="I344" s="1"/>
  <c r="F344" i="7"/>
  <c r="I344" s="1"/>
  <c r="F344" i="17"/>
  <c r="I344" s="1"/>
  <c r="F344" i="20"/>
  <c r="I344" s="1"/>
  <c r="F344" i="40"/>
  <c r="I344" s="1"/>
  <c r="F344" i="44"/>
  <c r="I344" s="1"/>
  <c r="F344" i="33"/>
  <c r="I344" s="1"/>
  <c r="F344" i="23"/>
  <c r="I344" s="1"/>
  <c r="F344" i="8"/>
  <c r="I344" s="1"/>
  <c r="F344" i="15"/>
  <c r="I344" s="1"/>
  <c r="F344" i="28"/>
  <c r="I344" s="1"/>
  <c r="F344" i="35"/>
  <c r="I344" s="1"/>
  <c r="F344" i="5"/>
  <c r="I344" s="1"/>
  <c r="F344" i="9"/>
  <c r="I344" s="1"/>
  <c r="F344" i="29"/>
  <c r="I344" s="1"/>
  <c r="F344" i="14"/>
  <c r="I344" s="1"/>
  <c r="F344" i="31"/>
  <c r="I344" s="1"/>
  <c r="F344" i="38"/>
  <c r="I344" s="1"/>
  <c r="F344" i="42"/>
  <c r="I344" s="1"/>
  <c r="F344" i="13"/>
  <c r="I344" s="1"/>
  <c r="F344" i="39"/>
  <c r="I344" s="1"/>
  <c r="F344" i="12"/>
  <c r="I344" s="1"/>
  <c r="F344" i="21"/>
  <c r="I344" s="1"/>
  <c r="F344" i="18"/>
  <c r="I344" s="1"/>
  <c r="F344" i="16"/>
  <c r="I344" s="1"/>
  <c r="F344" i="6"/>
  <c r="I344" s="1"/>
  <c r="F344" i="22"/>
  <c r="I344" s="1"/>
  <c r="F344" i="41"/>
  <c r="I344" s="1"/>
  <c r="F344" i="1"/>
  <c r="I344" s="1"/>
  <c r="F344" i="27"/>
  <c r="I344" s="1"/>
  <c r="F344" i="30"/>
  <c r="I344" s="1"/>
  <c r="F344" i="43"/>
  <c r="I344" s="1"/>
  <c r="F344" i="46"/>
  <c r="I344" s="1"/>
  <c r="F344" i="4"/>
  <c r="I344" s="1"/>
  <c r="F342" i="24"/>
  <c r="I342" s="1"/>
  <c r="F342" i="19"/>
  <c r="I342" s="1"/>
  <c r="F342" i="11"/>
  <c r="I342" s="1"/>
  <c r="F342" i="32"/>
  <c r="I342" s="1"/>
  <c r="F342" i="37"/>
  <c r="I342" s="1"/>
  <c r="F342" i="34"/>
  <c r="I342" s="1"/>
  <c r="F342" i="3"/>
  <c r="I342" s="1"/>
  <c r="F342" i="26"/>
  <c r="I342" s="1"/>
  <c r="F342" i="36"/>
  <c r="I342" s="1"/>
  <c r="F342" i="2"/>
  <c r="I342" s="1"/>
  <c r="F342" i="7"/>
  <c r="I342" s="1"/>
  <c r="F342" i="17"/>
  <c r="I342" s="1"/>
  <c r="F342" i="20"/>
  <c r="I342" s="1"/>
  <c r="F342" i="40"/>
  <c r="I342" s="1"/>
  <c r="F342" i="44"/>
  <c r="I342" s="1"/>
  <c r="F342" i="33"/>
  <c r="I342" s="1"/>
  <c r="F342" i="23"/>
  <c r="I342" s="1"/>
  <c r="F342" i="8"/>
  <c r="I342" s="1"/>
  <c r="F342" i="15"/>
  <c r="I342" s="1"/>
  <c r="F342" i="28"/>
  <c r="I342" s="1"/>
  <c r="F342" i="35"/>
  <c r="I342" s="1"/>
  <c r="F342" i="5"/>
  <c r="I342" s="1"/>
  <c r="F342" i="9"/>
  <c r="I342" s="1"/>
  <c r="F342" i="29"/>
  <c r="I342" s="1"/>
  <c r="F342" i="14"/>
  <c r="I342" s="1"/>
  <c r="F342" i="31"/>
  <c r="I342" s="1"/>
  <c r="F342" i="38"/>
  <c r="I342" s="1"/>
  <c r="F342" i="42"/>
  <c r="I342" s="1"/>
  <c r="F342" i="13"/>
  <c r="I342" s="1"/>
  <c r="F342" i="39"/>
  <c r="I342" s="1"/>
  <c r="F342" i="12"/>
  <c r="I342" s="1"/>
  <c r="F342" i="21"/>
  <c r="I342" s="1"/>
  <c r="F342" i="18"/>
  <c r="I342" s="1"/>
  <c r="F342" i="16"/>
  <c r="I342" s="1"/>
  <c r="F342" i="6"/>
  <c r="I342" s="1"/>
  <c r="F342" i="22"/>
  <c r="I342" s="1"/>
  <c r="F342" i="41"/>
  <c r="I342" s="1"/>
  <c r="F342" i="1"/>
  <c r="I342" s="1"/>
  <c r="F342" i="27"/>
  <c r="I342" s="1"/>
  <c r="F342" i="30"/>
  <c r="I342" s="1"/>
  <c r="F342" i="43"/>
  <c r="I342" s="1"/>
  <c r="F342" i="46"/>
  <c r="I342" s="1"/>
  <c r="F342" i="4"/>
  <c r="I342" s="1"/>
  <c r="F340" i="24"/>
  <c r="I340" s="1"/>
  <c r="F340" i="19"/>
  <c r="I340" s="1"/>
  <c r="F340" i="11"/>
  <c r="I340" s="1"/>
  <c r="F340" i="32"/>
  <c r="I340" s="1"/>
  <c r="F340" i="37"/>
  <c r="I340" s="1"/>
  <c r="F340" i="34"/>
  <c r="I340" s="1"/>
  <c r="F340" i="3"/>
  <c r="I340" s="1"/>
  <c r="F340" i="26"/>
  <c r="I340" s="1"/>
  <c r="F340" i="36"/>
  <c r="I340" s="1"/>
  <c r="F340" i="2"/>
  <c r="I340" s="1"/>
  <c r="F340" i="7"/>
  <c r="I340" s="1"/>
  <c r="F340" i="17"/>
  <c r="I340" s="1"/>
  <c r="F340" i="20"/>
  <c r="I340" s="1"/>
  <c r="F340" i="40"/>
  <c r="I340" s="1"/>
  <c r="F340" i="44"/>
  <c r="I340" s="1"/>
  <c r="F340" i="33"/>
  <c r="I340" s="1"/>
  <c r="F340" i="23"/>
  <c r="I340" s="1"/>
  <c r="F340" i="8"/>
  <c r="I340" s="1"/>
  <c r="F340" i="15"/>
  <c r="I340" s="1"/>
  <c r="F340" i="28"/>
  <c r="I340" s="1"/>
  <c r="F340" i="35"/>
  <c r="I340" s="1"/>
  <c r="F340" i="5"/>
  <c r="I340" s="1"/>
  <c r="F340" i="9"/>
  <c r="I340" s="1"/>
  <c r="F340" i="29"/>
  <c r="I340" s="1"/>
  <c r="F340" i="14"/>
  <c r="I340" s="1"/>
  <c r="F340" i="31"/>
  <c r="I340" s="1"/>
  <c r="F340" i="38"/>
  <c r="I340" s="1"/>
  <c r="F340" i="42"/>
  <c r="I340" s="1"/>
  <c r="F340" i="13"/>
  <c r="I340" s="1"/>
  <c r="F340" i="39"/>
  <c r="I340" s="1"/>
  <c r="F340" i="12"/>
  <c r="I340" s="1"/>
  <c r="F340" i="21"/>
  <c r="I340" s="1"/>
  <c r="F340" i="18"/>
  <c r="I340" s="1"/>
  <c r="F340" i="16"/>
  <c r="I340" s="1"/>
  <c r="F340" i="6"/>
  <c r="I340" s="1"/>
  <c r="F340" i="22"/>
  <c r="I340" s="1"/>
  <c r="F340" i="41"/>
  <c r="I340" s="1"/>
  <c r="F340" i="1"/>
  <c r="I340" s="1"/>
  <c r="F340" i="27"/>
  <c r="I340" s="1"/>
  <c r="F340" i="30"/>
  <c r="I340" s="1"/>
  <c r="F340" i="43"/>
  <c r="I340" s="1"/>
  <c r="F340" i="46"/>
  <c r="I340" s="1"/>
  <c r="F340" i="4"/>
  <c r="I340" s="1"/>
  <c r="F345" i="9"/>
  <c r="I345" s="1"/>
  <c r="F345" i="11"/>
  <c r="I345" s="1"/>
  <c r="F345" i="12"/>
  <c r="I345" s="1"/>
  <c r="F345" i="13"/>
  <c r="I345" s="1"/>
  <c r="F345" i="14"/>
  <c r="I345" s="1"/>
  <c r="F345" i="15"/>
  <c r="I345" s="1"/>
  <c r="F345" i="16"/>
  <c r="I345" s="1"/>
  <c r="F345" i="1"/>
  <c r="I345" s="1"/>
  <c r="F345" i="2"/>
  <c r="I345" s="1"/>
  <c r="F345" i="3"/>
  <c r="I345" s="1"/>
  <c r="F345" i="4"/>
  <c r="I345" s="1"/>
  <c r="F345" i="5"/>
  <c r="I345" s="1"/>
  <c r="F345" i="6"/>
  <c r="I345" s="1"/>
  <c r="F345" i="7"/>
  <c r="I345" s="1"/>
  <c r="F345" i="8"/>
  <c r="I345" s="1"/>
  <c r="F345" i="17"/>
  <c r="I345" s="1"/>
  <c r="F345" i="18"/>
  <c r="I345" s="1"/>
  <c r="F345" i="19"/>
  <c r="I345" s="1"/>
  <c r="F345" i="20"/>
  <c r="I345" s="1"/>
  <c r="F345" i="21"/>
  <c r="I345" s="1"/>
  <c r="F345" i="22"/>
  <c r="I345" s="1"/>
  <c r="F345" i="23"/>
  <c r="F345" i="24"/>
  <c r="I345" s="1"/>
  <c r="F345" i="26"/>
  <c r="I345" s="1"/>
  <c r="F345" i="27"/>
  <c r="I345" s="1"/>
  <c r="F345" i="28"/>
  <c r="I345" s="1"/>
  <c r="F345" i="29"/>
  <c r="I345" s="1"/>
  <c r="F345" i="30"/>
  <c r="I345" s="1"/>
  <c r="F345" i="31"/>
  <c r="I345" s="1"/>
  <c r="F345" i="32"/>
  <c r="I345" s="1"/>
  <c r="F345" i="33"/>
  <c r="I345" s="1"/>
  <c r="F345" i="34"/>
  <c r="I345" s="1"/>
  <c r="F345" i="35"/>
  <c r="I345" s="1"/>
  <c r="F345" i="37"/>
  <c r="I345" s="1"/>
  <c r="F345" i="36"/>
  <c r="I345" s="1"/>
  <c r="F345" i="38"/>
  <c r="I345" s="1"/>
  <c r="F345" i="39"/>
  <c r="I345" s="1"/>
  <c r="F345" i="40"/>
  <c r="I345" s="1"/>
  <c r="F345" i="41"/>
  <c r="I345" s="1"/>
  <c r="F345" i="42"/>
  <c r="I345" s="1"/>
  <c r="F345" i="43"/>
  <c r="I345" s="1"/>
  <c r="F345" i="46"/>
  <c r="I345" s="1"/>
  <c r="F345" i="44"/>
  <c r="I345" s="1"/>
  <c r="F339" i="9"/>
  <c r="I339" s="1"/>
  <c r="F339" i="11"/>
  <c r="I339" s="1"/>
  <c r="F339" i="12"/>
  <c r="I339" s="1"/>
  <c r="F339" i="13"/>
  <c r="I339" s="1"/>
  <c r="F339" i="14"/>
  <c r="I339" s="1"/>
  <c r="F339" i="15"/>
  <c r="I339" s="1"/>
  <c r="F339" i="16"/>
  <c r="I339" s="1"/>
  <c r="F339" i="1"/>
  <c r="I339" s="1"/>
  <c r="F339" i="2"/>
  <c r="I339" s="1"/>
  <c r="F339" i="3"/>
  <c r="I339" s="1"/>
  <c r="F339" i="4"/>
  <c r="I339" s="1"/>
  <c r="F339" i="5"/>
  <c r="I339" s="1"/>
  <c r="F339" i="6"/>
  <c r="I339" s="1"/>
  <c r="F339" i="8"/>
  <c r="I339" s="1"/>
  <c r="F339" i="17"/>
  <c r="I339" s="1"/>
  <c r="F339" i="18"/>
  <c r="I339" s="1"/>
  <c r="F339" i="19"/>
  <c r="I339" s="1"/>
  <c r="F339" i="20"/>
  <c r="I339" s="1"/>
  <c r="F339" i="21"/>
  <c r="I339" s="1"/>
  <c r="F339" i="22"/>
  <c r="I339" s="1"/>
  <c r="F339" i="23"/>
  <c r="I339" s="1"/>
  <c r="F339" i="24"/>
  <c r="I339" s="1"/>
  <c r="F339" i="26"/>
  <c r="I339" s="1"/>
  <c r="F339" i="27"/>
  <c r="I339" s="1"/>
  <c r="F339" i="28"/>
  <c r="I339" s="1"/>
  <c r="F339" i="29"/>
  <c r="I339" s="1"/>
  <c r="F339" i="30"/>
  <c r="I339" s="1"/>
  <c r="F339" i="31"/>
  <c r="I339" s="1"/>
  <c r="F339" i="32"/>
  <c r="I339" s="1"/>
  <c r="F339" i="33"/>
  <c r="I339" s="1"/>
  <c r="F339" i="34"/>
  <c r="I339" s="1"/>
  <c r="F339" i="35"/>
  <c r="I339" s="1"/>
  <c r="F339" i="37"/>
  <c r="I339" s="1"/>
  <c r="F339" i="36"/>
  <c r="I339" s="1"/>
  <c r="F339" i="38"/>
  <c r="I339" s="1"/>
  <c r="F339" i="40"/>
  <c r="I339" s="1"/>
  <c r="F339" i="41"/>
  <c r="I339" s="1"/>
  <c r="F339" i="42"/>
  <c r="I339" s="1"/>
  <c r="F339" i="43"/>
  <c r="I339" s="1"/>
  <c r="F339" i="46"/>
  <c r="I339" s="1"/>
  <c r="F339" i="7"/>
  <c r="I339" s="1"/>
  <c r="F339" i="39"/>
  <c r="I339" s="1"/>
  <c r="F339" i="44"/>
  <c r="I339" s="1"/>
  <c r="F347" i="11"/>
  <c r="I347" s="1"/>
  <c r="F347" i="12"/>
  <c r="I347" s="1"/>
  <c r="F347" i="13"/>
  <c r="I347" s="1"/>
  <c r="F347" i="14"/>
  <c r="I347" s="1"/>
  <c r="F347" i="15"/>
  <c r="I347" s="1"/>
  <c r="F347" i="16"/>
  <c r="I347" s="1"/>
  <c r="F347" i="1"/>
  <c r="I347" s="1"/>
  <c r="F347" i="2"/>
  <c r="I347" s="1"/>
  <c r="F347" i="3"/>
  <c r="I347" s="1"/>
  <c r="F347" i="4"/>
  <c r="I347" s="1"/>
  <c r="F347" i="5"/>
  <c r="I347" s="1"/>
  <c r="F347" i="6"/>
  <c r="I347" s="1"/>
  <c r="F347" i="7"/>
  <c r="I347" s="1"/>
  <c r="F347" i="8"/>
  <c r="I347" s="1"/>
  <c r="F347" i="17"/>
  <c r="I347" s="1"/>
  <c r="F347" i="18"/>
  <c r="I347" s="1"/>
  <c r="F347" i="19"/>
  <c r="I347" s="1"/>
  <c r="F347" i="20"/>
  <c r="I347" s="1"/>
  <c r="F347" i="21"/>
  <c r="I347" s="1"/>
  <c r="F347" i="22"/>
  <c r="I347" s="1"/>
  <c r="F347" i="23"/>
  <c r="I347" s="1"/>
  <c r="F347" i="24"/>
  <c r="I347" s="1"/>
  <c r="F347" i="26"/>
  <c r="I347" s="1"/>
  <c r="F347" i="27"/>
  <c r="I347" s="1"/>
  <c r="F347" i="28"/>
  <c r="I347" s="1"/>
  <c r="F347" i="29"/>
  <c r="I347" s="1"/>
  <c r="F347" i="30"/>
  <c r="I347" s="1"/>
  <c r="F347" i="31"/>
  <c r="I347" s="1"/>
  <c r="F347" i="32"/>
  <c r="I347" s="1"/>
  <c r="F347" i="33"/>
  <c r="I347" s="1"/>
  <c r="F347" i="34"/>
  <c r="I347" s="1"/>
  <c r="F347" i="35"/>
  <c r="I347" s="1"/>
  <c r="F347" i="37"/>
  <c r="I347" s="1"/>
  <c r="F347" i="36"/>
  <c r="I347" s="1"/>
  <c r="F347" i="38"/>
  <c r="I347" s="1"/>
  <c r="F347" i="39"/>
  <c r="I347" s="1"/>
  <c r="F347" i="40"/>
  <c r="I347" s="1"/>
  <c r="F347" i="41"/>
  <c r="I347" s="1"/>
  <c r="F347" i="42"/>
  <c r="I347" s="1"/>
  <c r="F347" i="43"/>
  <c r="I347" s="1"/>
  <c r="F347" i="44"/>
  <c r="I347" s="1"/>
  <c r="F347" i="46"/>
  <c r="I347" s="1"/>
  <c r="F347" i="9"/>
  <c r="I347" s="1"/>
  <c r="F341" i="11"/>
  <c r="I341" s="1"/>
  <c r="F338"/>
  <c r="I338" s="1"/>
  <c r="F341" i="12"/>
  <c r="I341" s="1"/>
  <c r="F338"/>
  <c r="I338" s="1"/>
  <c r="F341" i="13"/>
  <c r="I341" s="1"/>
  <c r="F338"/>
  <c r="I338" s="1"/>
  <c r="F341" i="14"/>
  <c r="I341" s="1"/>
  <c r="F338"/>
  <c r="I338" s="1"/>
  <c r="F341" i="15"/>
  <c r="F338"/>
  <c r="I338" s="1"/>
  <c r="F341" i="16"/>
  <c r="I341" s="1"/>
  <c r="F338"/>
  <c r="I338" s="1"/>
  <c r="F341" i="1"/>
  <c r="F338"/>
  <c r="I338" s="1"/>
  <c r="F341" i="2"/>
  <c r="I341" s="1"/>
  <c r="F338"/>
  <c r="I338" s="1"/>
  <c r="F341" i="3"/>
  <c r="I341" s="1"/>
  <c r="F338"/>
  <c r="I338" s="1"/>
  <c r="F341" i="4"/>
  <c r="I341" s="1"/>
  <c r="F338"/>
  <c r="I338" s="1"/>
  <c r="F341" i="5"/>
  <c r="F338"/>
  <c r="I338" s="1"/>
  <c r="F341" i="6"/>
  <c r="I341" s="1"/>
  <c r="F338"/>
  <c r="I338" s="1"/>
  <c r="F341" i="7"/>
  <c r="I341" s="1"/>
  <c r="F338"/>
  <c r="I338" s="1"/>
  <c r="F341" i="8"/>
  <c r="I341" s="1"/>
  <c r="F338"/>
  <c r="I338" s="1"/>
  <c r="F341" i="17"/>
  <c r="I341" s="1"/>
  <c r="F338"/>
  <c r="I338" s="1"/>
  <c r="F341" i="18"/>
  <c r="I341" s="1"/>
  <c r="F338"/>
  <c r="I338" s="1"/>
  <c r="F341" i="19"/>
  <c r="I341" s="1"/>
  <c r="F338"/>
  <c r="I338" s="1"/>
  <c r="F341" i="20"/>
  <c r="I341" s="1"/>
  <c r="F338"/>
  <c r="I338" s="1"/>
  <c r="F341" i="21"/>
  <c r="I341" s="1"/>
  <c r="F338"/>
  <c r="I338" s="1"/>
  <c r="F341" i="22"/>
  <c r="I341" s="1"/>
  <c r="F338"/>
  <c r="I338" s="1"/>
  <c r="F341" i="23"/>
  <c r="I341" s="1"/>
  <c r="F338"/>
  <c r="I338" s="1"/>
  <c r="F341" i="24"/>
  <c r="I341" s="1"/>
  <c r="F338"/>
  <c r="F341" i="26"/>
  <c r="I341" s="1"/>
  <c r="F338"/>
  <c r="I338" s="1"/>
  <c r="F341" i="27"/>
  <c r="I341" s="1"/>
  <c r="F338"/>
  <c r="I338" s="1"/>
  <c r="F341" i="28"/>
  <c r="I341" s="1"/>
  <c r="F338"/>
  <c r="I338" s="1"/>
  <c r="F341" i="29"/>
  <c r="I341" s="1"/>
  <c r="F338"/>
  <c r="F341" i="30"/>
  <c r="I341" s="1"/>
  <c r="F338"/>
  <c r="I338" s="1"/>
  <c r="F341" i="31"/>
  <c r="I341" s="1"/>
  <c r="F338"/>
  <c r="I338" s="1"/>
  <c r="F341" i="32"/>
  <c r="I341" s="1"/>
  <c r="F338"/>
  <c r="I338" s="1"/>
  <c r="F341" i="33"/>
  <c r="I341" s="1"/>
  <c r="F338"/>
  <c r="I338" s="1"/>
  <c r="F341" i="34"/>
  <c r="I341" s="1"/>
  <c r="F338"/>
  <c r="I338" s="1"/>
  <c r="F341" i="35"/>
  <c r="I341" s="1"/>
  <c r="F338"/>
  <c r="I338" s="1"/>
  <c r="F341" i="37"/>
  <c r="I341" s="1"/>
  <c r="F338"/>
  <c r="I338" s="1"/>
  <c r="F341" i="36"/>
  <c r="I341" s="1"/>
  <c r="F338"/>
  <c r="I338" s="1"/>
  <c r="F341" i="38"/>
  <c r="I341" s="1"/>
  <c r="F338"/>
  <c r="I338" s="1"/>
  <c r="F341" i="39"/>
  <c r="I341" s="1"/>
  <c r="F338"/>
  <c r="I338" s="1"/>
  <c r="F341" i="40"/>
  <c r="I341" s="1"/>
  <c r="F338"/>
  <c r="I338" s="1"/>
  <c r="F341" i="41"/>
  <c r="I341" s="1"/>
  <c r="F338"/>
  <c r="I338" s="1"/>
  <c r="F341" i="42"/>
  <c r="I341" s="1"/>
  <c r="F338"/>
  <c r="I338" s="1"/>
  <c r="F341" i="43"/>
  <c r="I341" s="1"/>
  <c r="F338"/>
  <c r="I338" s="1"/>
  <c r="F341" i="44"/>
  <c r="I341" s="1"/>
  <c r="F338"/>
  <c r="I338" s="1"/>
  <c r="F341" i="46"/>
  <c r="I341" s="1"/>
  <c r="F338"/>
  <c r="I338" s="1"/>
  <c r="F341" i="9"/>
  <c r="I341" s="1"/>
  <c r="F338"/>
  <c r="I338" s="1"/>
  <c r="F336" i="11"/>
  <c r="I336" s="1"/>
  <c r="F336" i="12"/>
  <c r="I336" s="1"/>
  <c r="F336" i="13"/>
  <c r="I336" s="1"/>
  <c r="F336" i="14"/>
  <c r="I336" s="1"/>
  <c r="F336" i="15"/>
  <c r="I336" s="1"/>
  <c r="F336" i="16"/>
  <c r="I336" s="1"/>
  <c r="F336" i="1"/>
  <c r="I336" s="1"/>
  <c r="F336" i="2"/>
  <c r="I336" s="1"/>
  <c r="F336" i="3"/>
  <c r="I336" s="1"/>
  <c r="F336" i="4"/>
  <c r="I336" s="1"/>
  <c r="F336" i="5"/>
  <c r="I336" s="1"/>
  <c r="F336" i="6"/>
  <c r="I336" s="1"/>
  <c r="F336" i="7"/>
  <c r="I336" s="1"/>
  <c r="F336" i="8"/>
  <c r="I336" s="1"/>
  <c r="F336" i="17"/>
  <c r="I336" s="1"/>
  <c r="F336" i="18"/>
  <c r="I336" s="1"/>
  <c r="F336" i="19"/>
  <c r="I336" s="1"/>
  <c r="F336" i="20"/>
  <c r="I336" s="1"/>
  <c r="F336" i="21"/>
  <c r="I336" s="1"/>
  <c r="F336" i="22"/>
  <c r="I336" s="1"/>
  <c r="F336" i="23"/>
  <c r="I336" s="1"/>
  <c r="F336" i="24"/>
  <c r="I336" s="1"/>
  <c r="F336" i="26"/>
  <c r="I336" s="1"/>
  <c r="F336" i="27"/>
  <c r="I336" s="1"/>
  <c r="F336" i="28"/>
  <c r="I336" s="1"/>
  <c r="F336" i="29"/>
  <c r="I336" s="1"/>
  <c r="F336" i="30"/>
  <c r="I336" s="1"/>
  <c r="F336" i="31"/>
  <c r="I336" s="1"/>
  <c r="F336" i="32"/>
  <c r="I336" s="1"/>
  <c r="F336" i="33"/>
  <c r="I336" s="1"/>
  <c r="F336" i="34"/>
  <c r="I336" s="1"/>
  <c r="F336" i="35"/>
  <c r="I336" s="1"/>
  <c r="F336" i="37"/>
  <c r="I336" s="1"/>
  <c r="F336" i="36"/>
  <c r="I336" s="1"/>
  <c r="F336" i="38"/>
  <c r="I336" s="1"/>
  <c r="F336" i="39"/>
  <c r="I336" s="1"/>
  <c r="F336" i="40"/>
  <c r="I336" s="1"/>
  <c r="F336" i="41"/>
  <c r="I336" s="1"/>
  <c r="F336" i="42"/>
  <c r="I336" s="1"/>
  <c r="F336" i="43"/>
  <c r="I336" s="1"/>
  <c r="F336" i="44"/>
  <c r="I336" s="1"/>
  <c r="F336" i="46"/>
  <c r="I336" s="1"/>
  <c r="F336" i="9"/>
  <c r="I336" s="1"/>
  <c r="D328" i="11"/>
  <c r="D328" i="12"/>
  <c r="D328" i="13"/>
  <c r="D328" i="14"/>
  <c r="D328" i="15"/>
  <c r="D328" i="16"/>
  <c r="D328" i="1"/>
  <c r="D328" i="2"/>
  <c r="D328" i="3"/>
  <c r="D328" i="4"/>
  <c r="D328" i="5"/>
  <c r="D328" i="6"/>
  <c r="D328" i="7"/>
  <c r="D328" i="8"/>
  <c r="D328" i="17"/>
  <c r="D328" i="18"/>
  <c r="D328" i="19"/>
  <c r="D328" i="20"/>
  <c r="D328" i="21"/>
  <c r="D328" i="22"/>
  <c r="D328" i="23"/>
  <c r="D328" i="24"/>
  <c r="D328" i="26"/>
  <c r="D328" i="27"/>
  <c r="D328" i="28"/>
  <c r="D328" i="29"/>
  <c r="D328" i="30"/>
  <c r="D328" i="31"/>
  <c r="D328" i="32"/>
  <c r="D328" i="33"/>
  <c r="D328" i="34"/>
  <c r="D328" i="35"/>
  <c r="D328" i="37"/>
  <c r="D328" i="36"/>
  <c r="D328" i="38"/>
  <c r="D328" i="39"/>
  <c r="D328" i="40"/>
  <c r="D328" i="41"/>
  <c r="D328" i="42"/>
  <c r="D328" i="43"/>
  <c r="D328" i="44"/>
  <c r="D328" i="46"/>
  <c r="D328" i="9"/>
  <c r="F331" i="11"/>
  <c r="I331" s="1"/>
  <c r="F330"/>
  <c r="I330" s="1"/>
  <c r="F329"/>
  <c r="I329" s="1"/>
  <c r="F331" i="12"/>
  <c r="I331" s="1"/>
  <c r="F330"/>
  <c r="I330" s="1"/>
  <c r="F329"/>
  <c r="I329" s="1"/>
  <c r="F331" i="13"/>
  <c r="I331" s="1"/>
  <c r="F330"/>
  <c r="I330" s="1"/>
  <c r="F329"/>
  <c r="I329" s="1"/>
  <c r="F331" i="14"/>
  <c r="I331" s="1"/>
  <c r="F330"/>
  <c r="I330" s="1"/>
  <c r="F329"/>
  <c r="I329" s="1"/>
  <c r="F331" i="15"/>
  <c r="I331" s="1"/>
  <c r="F330"/>
  <c r="I330" s="1"/>
  <c r="F329"/>
  <c r="I329" s="1"/>
  <c r="F331" i="16"/>
  <c r="I331" s="1"/>
  <c r="F330"/>
  <c r="I330" s="1"/>
  <c r="F329"/>
  <c r="I329" s="1"/>
  <c r="F331" i="1"/>
  <c r="I331" s="1"/>
  <c r="F330"/>
  <c r="I330" s="1"/>
  <c r="F329"/>
  <c r="I329" s="1"/>
  <c r="F331" i="2"/>
  <c r="I331" s="1"/>
  <c r="F330"/>
  <c r="I330" s="1"/>
  <c r="F329"/>
  <c r="I329" s="1"/>
  <c r="F331" i="3"/>
  <c r="I331" s="1"/>
  <c r="F330"/>
  <c r="I330" s="1"/>
  <c r="F329"/>
  <c r="I329" s="1"/>
  <c r="F331" i="4"/>
  <c r="I331" s="1"/>
  <c r="F330"/>
  <c r="I330" s="1"/>
  <c r="F329"/>
  <c r="I329" s="1"/>
  <c r="F331" i="5"/>
  <c r="I331" s="1"/>
  <c r="F330"/>
  <c r="I330" s="1"/>
  <c r="F329"/>
  <c r="I329" s="1"/>
  <c r="F331" i="6"/>
  <c r="I331" s="1"/>
  <c r="F330"/>
  <c r="I330" s="1"/>
  <c r="F329"/>
  <c r="I329" s="1"/>
  <c r="F331" i="7"/>
  <c r="I331" s="1"/>
  <c r="F330"/>
  <c r="I330" s="1"/>
  <c r="F329"/>
  <c r="F331" i="8"/>
  <c r="I331" s="1"/>
  <c r="F330"/>
  <c r="I330" s="1"/>
  <c r="F329"/>
  <c r="I329" s="1"/>
  <c r="F331" i="17"/>
  <c r="I331" s="1"/>
  <c r="F330"/>
  <c r="I330" s="1"/>
  <c r="F329"/>
  <c r="I329" s="1"/>
  <c r="F331" i="18"/>
  <c r="I331" s="1"/>
  <c r="F330"/>
  <c r="I330" s="1"/>
  <c r="F329"/>
  <c r="I329" s="1"/>
  <c r="F331" i="19"/>
  <c r="I331" s="1"/>
  <c r="F330"/>
  <c r="I330" s="1"/>
  <c r="F329"/>
  <c r="I329" s="1"/>
  <c r="F331" i="20"/>
  <c r="I331" s="1"/>
  <c r="F330"/>
  <c r="I330" s="1"/>
  <c r="F329"/>
  <c r="I329" s="1"/>
  <c r="F331" i="21"/>
  <c r="I331" s="1"/>
  <c r="F330"/>
  <c r="I330" s="1"/>
  <c r="F329"/>
  <c r="I329" s="1"/>
  <c r="F331" i="22"/>
  <c r="I331" s="1"/>
  <c r="F330"/>
  <c r="I330" s="1"/>
  <c r="F329"/>
  <c r="I329" s="1"/>
  <c r="F331" i="23"/>
  <c r="I331" s="1"/>
  <c r="F330"/>
  <c r="I330" s="1"/>
  <c r="F329"/>
  <c r="I329" s="1"/>
  <c r="F331" i="24"/>
  <c r="I331" s="1"/>
  <c r="F330"/>
  <c r="I330" s="1"/>
  <c r="F329"/>
  <c r="I329" s="1"/>
  <c r="F331" i="26"/>
  <c r="I331" s="1"/>
  <c r="F330"/>
  <c r="I330" s="1"/>
  <c r="F329"/>
  <c r="I329" s="1"/>
  <c r="F331" i="27"/>
  <c r="I331" s="1"/>
  <c r="F330"/>
  <c r="I330" s="1"/>
  <c r="F329"/>
  <c r="I329" s="1"/>
  <c r="F331" i="28"/>
  <c r="I331" s="1"/>
  <c r="F330"/>
  <c r="I330" s="1"/>
  <c r="F329"/>
  <c r="I329" s="1"/>
  <c r="F331" i="29"/>
  <c r="I331" s="1"/>
  <c r="F330"/>
  <c r="I330" s="1"/>
  <c r="F329"/>
  <c r="I329" s="1"/>
  <c r="F331" i="30"/>
  <c r="I331" s="1"/>
  <c r="F330"/>
  <c r="I330" s="1"/>
  <c r="F329"/>
  <c r="I329" s="1"/>
  <c r="F331" i="31"/>
  <c r="I331" s="1"/>
  <c r="F330"/>
  <c r="I330" s="1"/>
  <c r="F329"/>
  <c r="I329" s="1"/>
  <c r="F331" i="32"/>
  <c r="I331" s="1"/>
  <c r="F330"/>
  <c r="I330" s="1"/>
  <c r="F329"/>
  <c r="I329" s="1"/>
  <c r="F331" i="33"/>
  <c r="I331" s="1"/>
  <c r="F330"/>
  <c r="I330" s="1"/>
  <c r="F329"/>
  <c r="I329" s="1"/>
  <c r="F331" i="34"/>
  <c r="I331" s="1"/>
  <c r="F330"/>
  <c r="I330" s="1"/>
  <c r="F329"/>
  <c r="I329" s="1"/>
  <c r="F331" i="35"/>
  <c r="I331" s="1"/>
  <c r="F330"/>
  <c r="I330" s="1"/>
  <c r="F329"/>
  <c r="I329" s="1"/>
  <c r="F331" i="37"/>
  <c r="I331" s="1"/>
  <c r="F330"/>
  <c r="I330" s="1"/>
  <c r="F329"/>
  <c r="I329" s="1"/>
  <c r="F331" i="36"/>
  <c r="I331" s="1"/>
  <c r="F330"/>
  <c r="I330" s="1"/>
  <c r="F329"/>
  <c r="I329" s="1"/>
  <c r="F331" i="38"/>
  <c r="I331" s="1"/>
  <c r="F330"/>
  <c r="I330" s="1"/>
  <c r="F329"/>
  <c r="I329" s="1"/>
  <c r="F331" i="39"/>
  <c r="I331" s="1"/>
  <c r="F330"/>
  <c r="I330" s="1"/>
  <c r="F329"/>
  <c r="I329" s="1"/>
  <c r="F331" i="40"/>
  <c r="I331" s="1"/>
  <c r="F330"/>
  <c r="I330" s="1"/>
  <c r="F329"/>
  <c r="I329" s="1"/>
  <c r="F331" i="41"/>
  <c r="I331" s="1"/>
  <c r="F330"/>
  <c r="I330" s="1"/>
  <c r="F329"/>
  <c r="I329" s="1"/>
  <c r="F331" i="42"/>
  <c r="I331" s="1"/>
  <c r="F330"/>
  <c r="I330" s="1"/>
  <c r="F329"/>
  <c r="I329" s="1"/>
  <c r="F331" i="43"/>
  <c r="I331" s="1"/>
  <c r="F330"/>
  <c r="I330" s="1"/>
  <c r="F329"/>
  <c r="I329" s="1"/>
  <c r="F331" i="44"/>
  <c r="I331" s="1"/>
  <c r="F330"/>
  <c r="I330" s="1"/>
  <c r="F329"/>
  <c r="I329" s="1"/>
  <c r="F331" i="46"/>
  <c r="I331" s="1"/>
  <c r="F330"/>
  <c r="I330" s="1"/>
  <c r="F329"/>
  <c r="I329" s="1"/>
  <c r="F331" i="9"/>
  <c r="I331" s="1"/>
  <c r="F330"/>
  <c r="I330" s="1"/>
  <c r="F329"/>
  <c r="I329" s="1"/>
  <c r="F149" i="11"/>
  <c r="I149" s="1"/>
  <c r="F149" i="12"/>
  <c r="I149" s="1"/>
  <c r="F149" i="13"/>
  <c r="I149" s="1"/>
  <c r="F149" i="14"/>
  <c r="I149" s="1"/>
  <c r="F149" i="15"/>
  <c r="I149" s="1"/>
  <c r="F149" i="16"/>
  <c r="I149" s="1"/>
  <c r="F149" i="1"/>
  <c r="I149" s="1"/>
  <c r="F149" i="2"/>
  <c r="I149" s="1"/>
  <c r="F149" i="3"/>
  <c r="I149" s="1"/>
  <c r="F149" i="4"/>
  <c r="I149" s="1"/>
  <c r="F149" i="5"/>
  <c r="I149" s="1"/>
  <c r="F149" i="6"/>
  <c r="I149" s="1"/>
  <c r="F149" i="7"/>
  <c r="I149" s="1"/>
  <c r="F149" i="8"/>
  <c r="I149" s="1"/>
  <c r="F149" i="17"/>
  <c r="I149" s="1"/>
  <c r="F149" i="18"/>
  <c r="I149" s="1"/>
  <c r="F149" i="19"/>
  <c r="I149" s="1"/>
  <c r="F149" i="20"/>
  <c r="I149" s="1"/>
  <c r="F149" i="21"/>
  <c r="I149" s="1"/>
  <c r="F149" i="22"/>
  <c r="I149" s="1"/>
  <c r="F149" i="23"/>
  <c r="I149" s="1"/>
  <c r="F149" i="24"/>
  <c r="I149" s="1"/>
  <c r="F149" i="26"/>
  <c r="I149" s="1"/>
  <c r="F149" i="27"/>
  <c r="I149" s="1"/>
  <c r="F149" i="28"/>
  <c r="I149" s="1"/>
  <c r="F149" i="29"/>
  <c r="I149" s="1"/>
  <c r="F149" i="30"/>
  <c r="I149" s="1"/>
  <c r="F149" i="31"/>
  <c r="I149" s="1"/>
  <c r="F149" i="32"/>
  <c r="I149" s="1"/>
  <c r="F149" i="33"/>
  <c r="I149" s="1"/>
  <c r="F149" i="34"/>
  <c r="I149" s="1"/>
  <c r="F149" i="35"/>
  <c r="I149" s="1"/>
  <c r="F149" i="37"/>
  <c r="I149" s="1"/>
  <c r="F149" i="36"/>
  <c r="I149" s="1"/>
  <c r="F149" i="38"/>
  <c r="I149" s="1"/>
  <c r="F149" i="39"/>
  <c r="I149" s="1"/>
  <c r="F149" i="40"/>
  <c r="I149" s="1"/>
  <c r="F149" i="41"/>
  <c r="I149" s="1"/>
  <c r="F149" i="42"/>
  <c r="I149" s="1"/>
  <c r="F149" i="43"/>
  <c r="I149" s="1"/>
  <c r="F149" i="44"/>
  <c r="I149" s="1"/>
  <c r="F149" i="46"/>
  <c r="I149" s="1"/>
  <c r="F149" i="9"/>
  <c r="I149" s="1"/>
  <c r="F134" i="11"/>
  <c r="I134" s="1"/>
  <c r="F134" i="12"/>
  <c r="I134" s="1"/>
  <c r="F134" i="13"/>
  <c r="I134" s="1"/>
  <c r="F134" i="14"/>
  <c r="I134" s="1"/>
  <c r="F134" i="15"/>
  <c r="I134" s="1"/>
  <c r="F134" i="16"/>
  <c r="I134" s="1"/>
  <c r="F134" i="1"/>
  <c r="I134" s="1"/>
  <c r="F134" i="2"/>
  <c r="I134" s="1"/>
  <c r="F134" i="3"/>
  <c r="I134" s="1"/>
  <c r="F134" i="4"/>
  <c r="I134" s="1"/>
  <c r="F134" i="5"/>
  <c r="I134" s="1"/>
  <c r="F134" i="6"/>
  <c r="I134" s="1"/>
  <c r="F134" i="7"/>
  <c r="I134" s="1"/>
  <c r="F134" i="8"/>
  <c r="I134" s="1"/>
  <c r="F134" i="17"/>
  <c r="I134" s="1"/>
  <c r="F134" i="18"/>
  <c r="I134" s="1"/>
  <c r="F134" i="19"/>
  <c r="I134" s="1"/>
  <c r="F134" i="20"/>
  <c r="I134" s="1"/>
  <c r="F134" i="21"/>
  <c r="I134" s="1"/>
  <c r="F134" i="22"/>
  <c r="I134" s="1"/>
  <c r="F134" i="23"/>
  <c r="I134" s="1"/>
  <c r="F134" i="24"/>
  <c r="I134" s="1"/>
  <c r="F134" i="26"/>
  <c r="I134" s="1"/>
  <c r="F134" i="27"/>
  <c r="I134" s="1"/>
  <c r="F134" i="28"/>
  <c r="I134" s="1"/>
  <c r="F134" i="29"/>
  <c r="I134" s="1"/>
  <c r="F134" i="30"/>
  <c r="I134" s="1"/>
  <c r="F134" i="31"/>
  <c r="I134" s="1"/>
  <c r="F134" i="32"/>
  <c r="I134" s="1"/>
  <c r="F134" i="33"/>
  <c r="I134" s="1"/>
  <c r="F134" i="34"/>
  <c r="I134" s="1"/>
  <c r="F134" i="35"/>
  <c r="I134" s="1"/>
  <c r="F134" i="37"/>
  <c r="I134" s="1"/>
  <c r="F134" i="36"/>
  <c r="I134" s="1"/>
  <c r="F134" i="38"/>
  <c r="I134" s="1"/>
  <c r="F134" i="39"/>
  <c r="I134" s="1"/>
  <c r="F134" i="40"/>
  <c r="I134" s="1"/>
  <c r="F134" i="41"/>
  <c r="I134" s="1"/>
  <c r="F134" i="42"/>
  <c r="I134" s="1"/>
  <c r="F134" i="43"/>
  <c r="I134" s="1"/>
  <c r="F134" i="44"/>
  <c r="I134" s="1"/>
  <c r="F134" i="46"/>
  <c r="I134" s="1"/>
  <c r="F134" i="9"/>
  <c r="I134" s="1"/>
  <c r="F120" i="11"/>
  <c r="I120" s="1"/>
  <c r="F119"/>
  <c r="I119" s="1"/>
  <c r="F118"/>
  <c r="I118" s="1"/>
  <c r="F117"/>
  <c r="I117" s="1"/>
  <c r="F116"/>
  <c r="I116" s="1"/>
  <c r="F120" i="12"/>
  <c r="I120" s="1"/>
  <c r="F119"/>
  <c r="I119" s="1"/>
  <c r="F118"/>
  <c r="I118" s="1"/>
  <c r="F117"/>
  <c r="I117" s="1"/>
  <c r="F116"/>
  <c r="I116" s="1"/>
  <c r="F120" i="13"/>
  <c r="I120" s="1"/>
  <c r="F119"/>
  <c r="I119" s="1"/>
  <c r="F118"/>
  <c r="I118" s="1"/>
  <c r="F117"/>
  <c r="I117" s="1"/>
  <c r="F116"/>
  <c r="I116" s="1"/>
  <c r="F120" i="14"/>
  <c r="I120" s="1"/>
  <c r="F119"/>
  <c r="I119" s="1"/>
  <c r="F118"/>
  <c r="I118" s="1"/>
  <c r="F117"/>
  <c r="I117" s="1"/>
  <c r="F116"/>
  <c r="I116" s="1"/>
  <c r="F120" i="15"/>
  <c r="I120" s="1"/>
  <c r="F119"/>
  <c r="I119" s="1"/>
  <c r="F118"/>
  <c r="I118" s="1"/>
  <c r="F117"/>
  <c r="I117" s="1"/>
  <c r="F116"/>
  <c r="I116" s="1"/>
  <c r="F120" i="16"/>
  <c r="I120" s="1"/>
  <c r="F119"/>
  <c r="I119" s="1"/>
  <c r="F118"/>
  <c r="I118" s="1"/>
  <c r="F117"/>
  <c r="I117" s="1"/>
  <c r="F116"/>
  <c r="I116" s="1"/>
  <c r="F120" i="1"/>
  <c r="I120" s="1"/>
  <c r="F119"/>
  <c r="I119" s="1"/>
  <c r="F118"/>
  <c r="I118" s="1"/>
  <c r="F117"/>
  <c r="I117" s="1"/>
  <c r="F116"/>
  <c r="I116" s="1"/>
  <c r="F120" i="3"/>
  <c r="I120" s="1"/>
  <c r="F119"/>
  <c r="I119" s="1"/>
  <c r="F118"/>
  <c r="I118" s="1"/>
  <c r="F117"/>
  <c r="I117" s="1"/>
  <c r="F116"/>
  <c r="I116" s="1"/>
  <c r="F120" i="4"/>
  <c r="I120" s="1"/>
  <c r="F119"/>
  <c r="I119" s="1"/>
  <c r="F118"/>
  <c r="I118" s="1"/>
  <c r="F117"/>
  <c r="I117" s="1"/>
  <c r="F116"/>
  <c r="I116" s="1"/>
  <c r="F120" i="5"/>
  <c r="I120" s="1"/>
  <c r="F119"/>
  <c r="I119" s="1"/>
  <c r="F118"/>
  <c r="I118" s="1"/>
  <c r="F117"/>
  <c r="I117" s="1"/>
  <c r="F116"/>
  <c r="I116" s="1"/>
  <c r="F120" i="6"/>
  <c r="I120" s="1"/>
  <c r="F119"/>
  <c r="I119" s="1"/>
  <c r="F118"/>
  <c r="I118" s="1"/>
  <c r="F117"/>
  <c r="I117" s="1"/>
  <c r="F116"/>
  <c r="I116" s="1"/>
  <c r="F120" i="7"/>
  <c r="I120" s="1"/>
  <c r="F119"/>
  <c r="I119" s="1"/>
  <c r="F118"/>
  <c r="I118" s="1"/>
  <c r="F117"/>
  <c r="I117" s="1"/>
  <c r="F116"/>
  <c r="I116" s="1"/>
  <c r="F120" i="8"/>
  <c r="I120" s="1"/>
  <c r="F119"/>
  <c r="I119" s="1"/>
  <c r="F118"/>
  <c r="I118" s="1"/>
  <c r="F117"/>
  <c r="I117" s="1"/>
  <c r="F116"/>
  <c r="I116" s="1"/>
  <c r="F120" i="17"/>
  <c r="I120" s="1"/>
  <c r="F119"/>
  <c r="I119" s="1"/>
  <c r="F118"/>
  <c r="I118" s="1"/>
  <c r="F117"/>
  <c r="I117" s="1"/>
  <c r="F116"/>
  <c r="I116" s="1"/>
  <c r="F120" i="18"/>
  <c r="I120" s="1"/>
  <c r="F119"/>
  <c r="I119" s="1"/>
  <c r="F118"/>
  <c r="I118" s="1"/>
  <c r="F117"/>
  <c r="I117" s="1"/>
  <c r="F116"/>
  <c r="I116" s="1"/>
  <c r="F120" i="19"/>
  <c r="I120" s="1"/>
  <c r="F119"/>
  <c r="I119" s="1"/>
  <c r="F118"/>
  <c r="I118" s="1"/>
  <c r="F117"/>
  <c r="I117" s="1"/>
  <c r="F116"/>
  <c r="I116" s="1"/>
  <c r="F120" i="20"/>
  <c r="I120" s="1"/>
  <c r="F119"/>
  <c r="I119" s="1"/>
  <c r="F118"/>
  <c r="I118" s="1"/>
  <c r="F117"/>
  <c r="I117" s="1"/>
  <c r="F116"/>
  <c r="I116" s="1"/>
  <c r="F120" i="21"/>
  <c r="I120" s="1"/>
  <c r="F119"/>
  <c r="I119" s="1"/>
  <c r="F118"/>
  <c r="I118" s="1"/>
  <c r="F117"/>
  <c r="I117" s="1"/>
  <c r="F116"/>
  <c r="I116" s="1"/>
  <c r="F120" i="22"/>
  <c r="I120" s="1"/>
  <c r="F119"/>
  <c r="I119" s="1"/>
  <c r="F118"/>
  <c r="I118" s="1"/>
  <c r="F117"/>
  <c r="I117" s="1"/>
  <c r="F116"/>
  <c r="I116" s="1"/>
  <c r="F120" i="23"/>
  <c r="I120" s="1"/>
  <c r="F119"/>
  <c r="I119" s="1"/>
  <c r="F118"/>
  <c r="I118" s="1"/>
  <c r="F117"/>
  <c r="I117" s="1"/>
  <c r="F116"/>
  <c r="F120" i="24"/>
  <c r="I120" s="1"/>
  <c r="F119"/>
  <c r="I119" s="1"/>
  <c r="F118"/>
  <c r="I118" s="1"/>
  <c r="F117"/>
  <c r="I117" s="1"/>
  <c r="F116"/>
  <c r="I116" s="1"/>
  <c r="F120" i="26"/>
  <c r="I120" s="1"/>
  <c r="F119"/>
  <c r="I119" s="1"/>
  <c r="F118"/>
  <c r="I118" s="1"/>
  <c r="F117"/>
  <c r="I117" s="1"/>
  <c r="F116"/>
  <c r="I116" s="1"/>
  <c r="F120" i="27"/>
  <c r="I120" s="1"/>
  <c r="F119"/>
  <c r="I119" s="1"/>
  <c r="F118"/>
  <c r="I118" s="1"/>
  <c r="F117"/>
  <c r="I117" s="1"/>
  <c r="F116"/>
  <c r="I116" s="1"/>
  <c r="F120" i="28"/>
  <c r="I120" s="1"/>
  <c r="F119"/>
  <c r="I119" s="1"/>
  <c r="F118"/>
  <c r="I118" s="1"/>
  <c r="F117"/>
  <c r="I117" s="1"/>
  <c r="F116"/>
  <c r="F120" i="29"/>
  <c r="I120" s="1"/>
  <c r="F119"/>
  <c r="I119" s="1"/>
  <c r="F118"/>
  <c r="I118" s="1"/>
  <c r="F117"/>
  <c r="I117" s="1"/>
  <c r="F116"/>
  <c r="I116" s="1"/>
  <c r="F120" i="30"/>
  <c r="I120" s="1"/>
  <c r="F119"/>
  <c r="I119" s="1"/>
  <c r="F118"/>
  <c r="I118" s="1"/>
  <c r="F117"/>
  <c r="I117" s="1"/>
  <c r="F116"/>
  <c r="I116" s="1"/>
  <c r="F120" i="31"/>
  <c r="I120" s="1"/>
  <c r="F119"/>
  <c r="I119" s="1"/>
  <c r="F118"/>
  <c r="I118" s="1"/>
  <c r="F117"/>
  <c r="I117" s="1"/>
  <c r="F116"/>
  <c r="I116" s="1"/>
  <c r="F120" i="32"/>
  <c r="I120" s="1"/>
  <c r="F119"/>
  <c r="I119" s="1"/>
  <c r="F118"/>
  <c r="I118" s="1"/>
  <c r="F117"/>
  <c r="I117" s="1"/>
  <c r="F116"/>
  <c r="I116" s="1"/>
  <c r="F120" i="33"/>
  <c r="I120" s="1"/>
  <c r="F119"/>
  <c r="I119" s="1"/>
  <c r="F118"/>
  <c r="I118" s="1"/>
  <c r="F117"/>
  <c r="I117" s="1"/>
  <c r="F116"/>
  <c r="I116" s="1"/>
  <c r="F120" i="34"/>
  <c r="I120" s="1"/>
  <c r="F119"/>
  <c r="I119" s="1"/>
  <c r="F118"/>
  <c r="I118" s="1"/>
  <c r="F117"/>
  <c r="I117" s="1"/>
  <c r="F116"/>
  <c r="I116" s="1"/>
  <c r="F120" i="35"/>
  <c r="I120" s="1"/>
  <c r="F119"/>
  <c r="I119" s="1"/>
  <c r="F118"/>
  <c r="I118" s="1"/>
  <c r="F117"/>
  <c r="I117" s="1"/>
  <c r="F116"/>
  <c r="I116" s="1"/>
  <c r="F120" i="37"/>
  <c r="I120" s="1"/>
  <c r="F119"/>
  <c r="I119" s="1"/>
  <c r="F118"/>
  <c r="I118" s="1"/>
  <c r="F117"/>
  <c r="F116"/>
  <c r="I116" s="1"/>
  <c r="F120" i="36"/>
  <c r="I120" s="1"/>
  <c r="F119"/>
  <c r="I119" s="1"/>
  <c r="F118"/>
  <c r="I118" s="1"/>
  <c r="F117"/>
  <c r="I117" s="1"/>
  <c r="F116"/>
  <c r="I116" s="1"/>
  <c r="F120" i="38"/>
  <c r="I120" s="1"/>
  <c r="F119"/>
  <c r="I119" s="1"/>
  <c r="F118"/>
  <c r="I118" s="1"/>
  <c r="F117"/>
  <c r="I117" s="1"/>
  <c r="F116"/>
  <c r="I116" s="1"/>
  <c r="F120" i="39"/>
  <c r="I120" s="1"/>
  <c r="F119"/>
  <c r="I119" s="1"/>
  <c r="F118"/>
  <c r="I118" s="1"/>
  <c r="F117"/>
  <c r="I117" s="1"/>
  <c r="F116"/>
  <c r="I116" s="1"/>
  <c r="F120" i="40"/>
  <c r="I120" s="1"/>
  <c r="F119"/>
  <c r="I119" s="1"/>
  <c r="F118"/>
  <c r="I118" s="1"/>
  <c r="F117"/>
  <c r="I117" s="1"/>
  <c r="F116"/>
  <c r="I116" s="1"/>
  <c r="F120" i="41"/>
  <c r="I120" s="1"/>
  <c r="F119"/>
  <c r="I119" s="1"/>
  <c r="F118"/>
  <c r="I118" s="1"/>
  <c r="F117"/>
  <c r="I117" s="1"/>
  <c r="F116"/>
  <c r="I116" s="1"/>
  <c r="F120" i="42"/>
  <c r="I120" s="1"/>
  <c r="F119"/>
  <c r="I119" s="1"/>
  <c r="F118"/>
  <c r="I118" s="1"/>
  <c r="F117"/>
  <c r="I117" s="1"/>
  <c r="F116"/>
  <c r="I116" s="1"/>
  <c r="F120" i="43"/>
  <c r="I120" s="1"/>
  <c r="F119"/>
  <c r="I119" s="1"/>
  <c r="F118"/>
  <c r="I118" s="1"/>
  <c r="F117"/>
  <c r="I117" s="1"/>
  <c r="F116"/>
  <c r="I116" s="1"/>
  <c r="F120" i="44"/>
  <c r="I120" s="1"/>
  <c r="F119"/>
  <c r="I119" s="1"/>
  <c r="F118"/>
  <c r="I118" s="1"/>
  <c r="F117"/>
  <c r="I117" s="1"/>
  <c r="F116"/>
  <c r="I116" s="1"/>
  <c r="F120" i="46"/>
  <c r="I120" s="1"/>
  <c r="F119"/>
  <c r="I119" s="1"/>
  <c r="F118"/>
  <c r="I118" s="1"/>
  <c r="F117"/>
  <c r="I117" s="1"/>
  <c r="F116"/>
  <c r="I116" s="1"/>
  <c r="F120" i="9"/>
  <c r="I120" s="1"/>
  <c r="F119"/>
  <c r="I119" s="1"/>
  <c r="F118"/>
  <c r="I118" s="1"/>
  <c r="F117"/>
  <c r="I117" s="1"/>
  <c r="F116"/>
  <c r="I116" s="1"/>
  <c r="D121" i="11"/>
  <c r="D121" i="12"/>
  <c r="D121" i="13"/>
  <c r="D121" i="14"/>
  <c r="D121" i="15"/>
  <c r="D121" i="16"/>
  <c r="D121" i="1"/>
  <c r="D121" i="2"/>
  <c r="D121" i="3"/>
  <c r="D121" i="4"/>
  <c r="D121" i="5"/>
  <c r="D121" i="6"/>
  <c r="D121" i="7"/>
  <c r="D121" i="8"/>
  <c r="D121" i="17"/>
  <c r="D121" i="18"/>
  <c r="D121" i="19"/>
  <c r="D121" i="20"/>
  <c r="D121" i="21"/>
  <c r="D121" i="22"/>
  <c r="D121" i="23"/>
  <c r="D121" i="24"/>
  <c r="D121" i="26"/>
  <c r="D121" i="27"/>
  <c r="D121" i="28"/>
  <c r="D121" i="29"/>
  <c r="D121" i="30"/>
  <c r="D121" i="31"/>
  <c r="D121" i="32"/>
  <c r="D121" i="33"/>
  <c r="D121" i="34"/>
  <c r="D121" i="35"/>
  <c r="D121" i="37"/>
  <c r="D121" i="36"/>
  <c r="D121" i="38"/>
  <c r="D121" i="39"/>
  <c r="D121" i="40"/>
  <c r="D121" i="41"/>
  <c r="D121" i="42"/>
  <c r="D121" i="43"/>
  <c r="D121" i="44"/>
  <c r="D121" i="46"/>
  <c r="D121" i="9"/>
  <c r="F32" i="11"/>
  <c r="I32" s="1"/>
  <c r="F32" i="12"/>
  <c r="I32" s="1"/>
  <c r="F32" i="13"/>
  <c r="I32" s="1"/>
  <c r="F32" i="14"/>
  <c r="I32" s="1"/>
  <c r="F32" i="15"/>
  <c r="I32" s="1"/>
  <c r="F32" i="16"/>
  <c r="I32" s="1"/>
  <c r="F32" i="1"/>
  <c r="I32" s="1"/>
  <c r="F32" i="2"/>
  <c r="I32" s="1"/>
  <c r="F32" i="3"/>
  <c r="I32" s="1"/>
  <c r="F32" i="4"/>
  <c r="I32" s="1"/>
  <c r="F32" i="5"/>
  <c r="I32" s="1"/>
  <c r="F32" i="6"/>
  <c r="I32" s="1"/>
  <c r="F32" i="7"/>
  <c r="I32" s="1"/>
  <c r="F32" i="8"/>
  <c r="I32" s="1"/>
  <c r="F32" i="17"/>
  <c r="I32" s="1"/>
  <c r="F32" i="18"/>
  <c r="I32" s="1"/>
  <c r="F32" i="19"/>
  <c r="I32" s="1"/>
  <c r="F32" i="20"/>
  <c r="I32" s="1"/>
  <c r="F32" i="21"/>
  <c r="I32" s="1"/>
  <c r="F32" i="22"/>
  <c r="I32" s="1"/>
  <c r="F32" i="23"/>
  <c r="I32" s="1"/>
  <c r="F32" i="24"/>
  <c r="I32" s="1"/>
  <c r="F32" i="26"/>
  <c r="I32" s="1"/>
  <c r="F32" i="27"/>
  <c r="I32" s="1"/>
  <c r="F32" i="28"/>
  <c r="I32" s="1"/>
  <c r="F32" i="29"/>
  <c r="I32" s="1"/>
  <c r="F32" i="30"/>
  <c r="I32" s="1"/>
  <c r="F32" i="31"/>
  <c r="I32" s="1"/>
  <c r="F32" i="32"/>
  <c r="I32" s="1"/>
  <c r="F32" i="33"/>
  <c r="I32" s="1"/>
  <c r="F32" i="34"/>
  <c r="I32" s="1"/>
  <c r="F32" i="35"/>
  <c r="I32" s="1"/>
  <c r="F32" i="37"/>
  <c r="I32" s="1"/>
  <c r="F32" i="36"/>
  <c r="I32" s="1"/>
  <c r="F32" i="38"/>
  <c r="I32" s="1"/>
  <c r="F32" i="39"/>
  <c r="I32" s="1"/>
  <c r="F32" i="40"/>
  <c r="I32" s="1"/>
  <c r="F32" i="41"/>
  <c r="I32" s="1"/>
  <c r="F32" i="42"/>
  <c r="I32" s="1"/>
  <c r="F32" i="43"/>
  <c r="I32" s="1"/>
  <c r="F32" i="44"/>
  <c r="I32" s="1"/>
  <c r="F32" i="46"/>
  <c r="I32" s="1"/>
  <c r="F32" i="9"/>
  <c r="I32" s="1"/>
  <c r="F21" i="11"/>
  <c r="I21" s="1"/>
  <c r="F21" i="12"/>
  <c r="I21" s="1"/>
  <c r="F21" i="13"/>
  <c r="I21" s="1"/>
  <c r="F21" i="14"/>
  <c r="I21" s="1"/>
  <c r="F21" i="15"/>
  <c r="I21" s="1"/>
  <c r="F21" i="16"/>
  <c r="I21" s="1"/>
  <c r="F21" i="1"/>
  <c r="I21" s="1"/>
  <c r="F21" i="2"/>
  <c r="I21" s="1"/>
  <c r="F21" i="3"/>
  <c r="I21" s="1"/>
  <c r="F21" i="4"/>
  <c r="I21" s="1"/>
  <c r="F21" i="5"/>
  <c r="I21" s="1"/>
  <c r="F21" i="6"/>
  <c r="I21" s="1"/>
  <c r="F21" i="7"/>
  <c r="I21" s="1"/>
  <c r="F21" i="8"/>
  <c r="I21" s="1"/>
  <c r="F21" i="17"/>
  <c r="I21" s="1"/>
  <c r="F21" i="18"/>
  <c r="F21" i="19"/>
  <c r="I21" s="1"/>
  <c r="F21" i="20"/>
  <c r="I21" s="1"/>
  <c r="F21" i="21"/>
  <c r="I21" s="1"/>
  <c r="F21" i="22"/>
  <c r="I21" s="1"/>
  <c r="F21" i="23"/>
  <c r="I21" s="1"/>
  <c r="F21" i="24"/>
  <c r="I21" s="1"/>
  <c r="F21" i="26"/>
  <c r="I21" s="1"/>
  <c r="F21" i="27"/>
  <c r="I21" s="1"/>
  <c r="F21" i="28"/>
  <c r="I21" s="1"/>
  <c r="F21" i="29"/>
  <c r="I21" s="1"/>
  <c r="F21" i="30"/>
  <c r="I21" s="1"/>
  <c r="F21" i="31"/>
  <c r="I21" s="1"/>
  <c r="F21" i="32"/>
  <c r="I21" s="1"/>
  <c r="F21" i="33"/>
  <c r="I21" s="1"/>
  <c r="F21" i="34"/>
  <c r="I21" s="1"/>
  <c r="F21" i="35"/>
  <c r="I21" s="1"/>
  <c r="F21" i="37"/>
  <c r="I21" s="1"/>
  <c r="F21" i="36"/>
  <c r="I21" s="1"/>
  <c r="F21" i="38"/>
  <c r="I21" s="1"/>
  <c r="F21" i="39"/>
  <c r="I21" s="1"/>
  <c r="F21" i="40"/>
  <c r="I21" s="1"/>
  <c r="F21" i="41"/>
  <c r="I21" s="1"/>
  <c r="F21" i="42"/>
  <c r="I21" s="1"/>
  <c r="F21" i="43"/>
  <c r="I21" s="1"/>
  <c r="F21" i="44"/>
  <c r="I21" s="1"/>
  <c r="F21" i="46"/>
  <c r="I21" s="1"/>
  <c r="F21" i="9"/>
  <c r="I37"/>
  <c r="I37" i="11"/>
  <c r="I37" i="12"/>
  <c r="I37" i="13"/>
  <c r="I37" i="14"/>
  <c r="I37" i="15"/>
  <c r="I37" i="16"/>
  <c r="I37" i="1"/>
  <c r="I37" i="2"/>
  <c r="I37" i="3"/>
  <c r="I37" i="4"/>
  <c r="I37" i="5"/>
  <c r="I37" i="6"/>
  <c r="I37" i="7"/>
  <c r="I37" i="8"/>
  <c r="I37" i="17"/>
  <c r="I37" i="18"/>
  <c r="I37" i="19"/>
  <c r="I37" i="20"/>
  <c r="I37" i="21"/>
  <c r="I37" i="23"/>
  <c r="I37" i="24"/>
  <c r="I37" i="26"/>
  <c r="I37" i="27"/>
  <c r="I37" i="28"/>
  <c r="I37" i="29"/>
  <c r="I37" i="30"/>
  <c r="I37" i="31"/>
  <c r="I37" i="32"/>
  <c r="I37" i="33"/>
  <c r="I37" i="34"/>
  <c r="I37" i="35"/>
  <c r="I37" i="37"/>
  <c r="I37" i="36"/>
  <c r="I37" i="38"/>
  <c r="I37" i="41"/>
  <c r="I37" i="42"/>
  <c r="I37" i="43"/>
  <c r="I37" i="44"/>
  <c r="I37" i="46"/>
  <c r="H37" i="9"/>
  <c r="H37" i="11"/>
  <c r="H37" i="12"/>
  <c r="H37" i="13"/>
  <c r="H37" i="14"/>
  <c r="H37" i="15"/>
  <c r="H37" i="16"/>
  <c r="H37" i="1"/>
  <c r="H37" i="2"/>
  <c r="H37" i="3"/>
  <c r="H37" i="4"/>
  <c r="H37" i="5"/>
  <c r="H37" i="6"/>
  <c r="H37" i="7"/>
  <c r="H37" i="8"/>
  <c r="H37" i="17"/>
  <c r="H37" i="18"/>
  <c r="H37" i="19"/>
  <c r="H37" i="20"/>
  <c r="H37" i="21"/>
  <c r="H37" i="23"/>
  <c r="H37" i="24"/>
  <c r="H37" i="26"/>
  <c r="H37" i="27"/>
  <c r="H37" i="28"/>
  <c r="H37" i="29"/>
  <c r="H37" i="30"/>
  <c r="H37" i="31"/>
  <c r="H37" i="32"/>
  <c r="H37" i="33"/>
  <c r="H37" i="34"/>
  <c r="H37" i="35"/>
  <c r="H37" i="37"/>
  <c r="H37" i="36"/>
  <c r="H37" i="38"/>
  <c r="H37" i="39"/>
  <c r="H37" i="41"/>
  <c r="H37" i="42"/>
  <c r="H37" i="43"/>
  <c r="H37" i="44"/>
  <c r="H37" i="46"/>
  <c r="K925" i="20"/>
  <c r="F496" i="9"/>
  <c r="F496" i="11"/>
  <c r="F496" i="12"/>
  <c r="I496" s="1"/>
  <c r="F496" i="13"/>
  <c r="F496" i="14"/>
  <c r="F496" i="15"/>
  <c r="F496" i="16"/>
  <c r="F496" i="1"/>
  <c r="F496" i="2"/>
  <c r="F496" i="3"/>
  <c r="F496" i="4"/>
  <c r="F496" i="5"/>
  <c r="F496" i="6"/>
  <c r="F496" i="7"/>
  <c r="F496" i="8"/>
  <c r="I496" s="1"/>
  <c r="F496" i="17"/>
  <c r="F496" i="18"/>
  <c r="F496" i="19"/>
  <c r="F496" i="20"/>
  <c r="I496" s="1"/>
  <c r="F496" i="21"/>
  <c r="F496" i="22"/>
  <c r="F496" i="23"/>
  <c r="F496" i="24"/>
  <c r="I496" s="1"/>
  <c r="F496" i="26"/>
  <c r="F496" i="27"/>
  <c r="F496" i="28"/>
  <c r="F496" i="29"/>
  <c r="F496" i="30"/>
  <c r="F496" i="31"/>
  <c r="F496" i="32"/>
  <c r="F496" i="33"/>
  <c r="I496" s="1"/>
  <c r="F496" i="34"/>
  <c r="F496" i="35"/>
  <c r="F496" i="37"/>
  <c r="F496" i="36"/>
  <c r="F496" i="38"/>
  <c r="F496" i="39"/>
  <c r="I496" s="1"/>
  <c r="F496" i="40"/>
  <c r="F496" i="41"/>
  <c r="I496" s="1"/>
  <c r="F496" i="42"/>
  <c r="F496" i="43"/>
  <c r="F496" i="44"/>
  <c r="F496" i="46"/>
  <c r="F244" i="9"/>
  <c r="I244" s="1"/>
  <c r="F245"/>
  <c r="I245" s="1"/>
  <c r="F244" i="11"/>
  <c r="I244" s="1"/>
  <c r="F245"/>
  <c r="I245" s="1"/>
  <c r="F244" i="12"/>
  <c r="I244" s="1"/>
  <c r="F245"/>
  <c r="I245" s="1"/>
  <c r="F244" i="13"/>
  <c r="I244" s="1"/>
  <c r="F245"/>
  <c r="I245" s="1"/>
  <c r="F244" i="14"/>
  <c r="I244" s="1"/>
  <c r="F245"/>
  <c r="I245" s="1"/>
  <c r="F244" i="15"/>
  <c r="I244" s="1"/>
  <c r="F245"/>
  <c r="I245" s="1"/>
  <c r="F244" i="16"/>
  <c r="I244" s="1"/>
  <c r="F245"/>
  <c r="I245" s="1"/>
  <c r="F244" i="1"/>
  <c r="I244" s="1"/>
  <c r="F245"/>
  <c r="I245" s="1"/>
  <c r="F244" i="2"/>
  <c r="I244" s="1"/>
  <c r="F245"/>
  <c r="I245" s="1"/>
  <c r="F244" i="3"/>
  <c r="I244" s="1"/>
  <c r="F245"/>
  <c r="I245" s="1"/>
  <c r="F244" i="4"/>
  <c r="I244" s="1"/>
  <c r="F245"/>
  <c r="I245" s="1"/>
  <c r="F244" i="5"/>
  <c r="I244" s="1"/>
  <c r="F245"/>
  <c r="I245" s="1"/>
  <c r="F244" i="6"/>
  <c r="I244" s="1"/>
  <c r="F245"/>
  <c r="I245" s="1"/>
  <c r="F244" i="7"/>
  <c r="I244" s="1"/>
  <c r="F245"/>
  <c r="I245" s="1"/>
  <c r="F244" i="8"/>
  <c r="I244" s="1"/>
  <c r="F245"/>
  <c r="I245" s="1"/>
  <c r="F244" i="17"/>
  <c r="I244" s="1"/>
  <c r="F245"/>
  <c r="I245" s="1"/>
  <c r="F244" i="18"/>
  <c r="I244" s="1"/>
  <c r="F245"/>
  <c r="I245" s="1"/>
  <c r="F244" i="19"/>
  <c r="I244" s="1"/>
  <c r="F245"/>
  <c r="I245" s="1"/>
  <c r="F244" i="20"/>
  <c r="I244" s="1"/>
  <c r="F245"/>
  <c r="I245" s="1"/>
  <c r="F244" i="21"/>
  <c r="I244" s="1"/>
  <c r="F245"/>
  <c r="I245" s="1"/>
  <c r="F244" i="22"/>
  <c r="I244" s="1"/>
  <c r="F245"/>
  <c r="I245" s="1"/>
  <c r="F244" i="23"/>
  <c r="I244" s="1"/>
  <c r="F245"/>
  <c r="I245" s="1"/>
  <c r="F244" i="24"/>
  <c r="I244" s="1"/>
  <c r="F245"/>
  <c r="I245" s="1"/>
  <c r="F244" i="26"/>
  <c r="I244" s="1"/>
  <c r="F245"/>
  <c r="I245" s="1"/>
  <c r="F244" i="27"/>
  <c r="I244" s="1"/>
  <c r="F245"/>
  <c r="I245" s="1"/>
  <c r="F244" i="28"/>
  <c r="I244" s="1"/>
  <c r="F245"/>
  <c r="I245" s="1"/>
  <c r="F244" i="29"/>
  <c r="I244" s="1"/>
  <c r="F245"/>
  <c r="I245" s="1"/>
  <c r="F244" i="30"/>
  <c r="I244" s="1"/>
  <c r="F245"/>
  <c r="I245" s="1"/>
  <c r="F244" i="31"/>
  <c r="I244" s="1"/>
  <c r="F245"/>
  <c r="I245" s="1"/>
  <c r="F244" i="32"/>
  <c r="I244" s="1"/>
  <c r="F245"/>
  <c r="I245" s="1"/>
  <c r="F244" i="33"/>
  <c r="I244" s="1"/>
  <c r="F245"/>
  <c r="I245" s="1"/>
  <c r="F244" i="34"/>
  <c r="I244" s="1"/>
  <c r="F245"/>
  <c r="I245" s="1"/>
  <c r="F244" i="35"/>
  <c r="I244" s="1"/>
  <c r="F245"/>
  <c r="I245" s="1"/>
  <c r="F244" i="37"/>
  <c r="I244" s="1"/>
  <c r="F245"/>
  <c r="I245" s="1"/>
  <c r="F244" i="36"/>
  <c r="I244" s="1"/>
  <c r="F245"/>
  <c r="I245" s="1"/>
  <c r="F244" i="38"/>
  <c r="I244" s="1"/>
  <c r="F245"/>
  <c r="I245" s="1"/>
  <c r="F244" i="39"/>
  <c r="I244" s="1"/>
  <c r="F245"/>
  <c r="I245" s="1"/>
  <c r="F244" i="40"/>
  <c r="I244" s="1"/>
  <c r="F245"/>
  <c r="I245" s="1"/>
  <c r="F244" i="41"/>
  <c r="I244" s="1"/>
  <c r="F245"/>
  <c r="I245" s="1"/>
  <c r="F244" i="42"/>
  <c r="I244" s="1"/>
  <c r="F245"/>
  <c r="I245" s="1"/>
  <c r="F244" i="43"/>
  <c r="I244" s="1"/>
  <c r="F245"/>
  <c r="I245" s="1"/>
  <c r="F244" i="44"/>
  <c r="I244" s="1"/>
  <c r="F245"/>
  <c r="I245" s="1"/>
  <c r="F244" i="46"/>
  <c r="I244" s="1"/>
  <c r="F245"/>
  <c r="I245" s="1"/>
  <c r="F235" i="11"/>
  <c r="I235" s="1"/>
  <c r="F235" i="12"/>
  <c r="I235" s="1"/>
  <c r="F235" i="13"/>
  <c r="I235" s="1"/>
  <c r="F235" i="14"/>
  <c r="I235" s="1"/>
  <c r="F235" i="15"/>
  <c r="I235" s="1"/>
  <c r="F235" i="16"/>
  <c r="I235" s="1"/>
  <c r="F235" i="1"/>
  <c r="I235" s="1"/>
  <c r="F235" i="2"/>
  <c r="I235" s="1"/>
  <c r="F235" i="3"/>
  <c r="I235" s="1"/>
  <c r="F235" i="4"/>
  <c r="I235" s="1"/>
  <c r="F235" i="5"/>
  <c r="I235" s="1"/>
  <c r="F235" i="6"/>
  <c r="I235" s="1"/>
  <c r="F235" i="7"/>
  <c r="I235" s="1"/>
  <c r="F235" i="8"/>
  <c r="I235" s="1"/>
  <c r="F235" i="17"/>
  <c r="I235" s="1"/>
  <c r="F235" i="18"/>
  <c r="I235" s="1"/>
  <c r="F235" i="19"/>
  <c r="I235" s="1"/>
  <c r="F235" i="20"/>
  <c r="I235" s="1"/>
  <c r="F235" i="21"/>
  <c r="I235" s="1"/>
  <c r="F235" i="22"/>
  <c r="I235" s="1"/>
  <c r="F235" i="23"/>
  <c r="I235" s="1"/>
  <c r="F235" i="24"/>
  <c r="I235" s="1"/>
  <c r="F235" i="26"/>
  <c r="I235" s="1"/>
  <c r="F235" i="27"/>
  <c r="I235" s="1"/>
  <c r="F235" i="28"/>
  <c r="I235" s="1"/>
  <c r="F235" i="29"/>
  <c r="I235" s="1"/>
  <c r="F235" i="30"/>
  <c r="I235" s="1"/>
  <c r="F235" i="31"/>
  <c r="I235" s="1"/>
  <c r="F235" i="32"/>
  <c r="I235" s="1"/>
  <c r="F235" i="33"/>
  <c r="I235" s="1"/>
  <c r="F235" i="34"/>
  <c r="I235" s="1"/>
  <c r="F235" i="35"/>
  <c r="I235" s="1"/>
  <c r="F235" i="36"/>
  <c r="I235" s="1"/>
  <c r="F235" i="37"/>
  <c r="I235" s="1"/>
  <c r="F235" i="38"/>
  <c r="I235" s="1"/>
  <c r="F235" i="39"/>
  <c r="I235" s="1"/>
  <c r="F235" i="40"/>
  <c r="I235" s="1"/>
  <c r="F235" i="41"/>
  <c r="I235" s="1"/>
  <c r="F235" i="42"/>
  <c r="F235" i="43"/>
  <c r="I235" s="1"/>
  <c r="F235" i="44"/>
  <c r="I235" s="1"/>
  <c r="F235" i="46"/>
  <c r="I235" s="1"/>
  <c r="F235" i="9"/>
  <c r="I235" s="1"/>
  <c r="F289"/>
  <c r="I289" s="1"/>
  <c r="F289" i="11"/>
  <c r="I289" s="1"/>
  <c r="F289" i="12"/>
  <c r="I289" s="1"/>
  <c r="F289" i="13"/>
  <c r="I289" s="1"/>
  <c r="F289" i="14"/>
  <c r="I289" s="1"/>
  <c r="F289" i="15"/>
  <c r="I289" s="1"/>
  <c r="F289" i="16"/>
  <c r="I289" s="1"/>
  <c r="F289" i="1"/>
  <c r="I289" s="1"/>
  <c r="F289" i="2"/>
  <c r="I289" s="1"/>
  <c r="F289" i="3"/>
  <c r="I289" s="1"/>
  <c r="F289" i="4"/>
  <c r="I289" s="1"/>
  <c r="F289" i="5"/>
  <c r="I289" s="1"/>
  <c r="F289" i="6"/>
  <c r="I289" s="1"/>
  <c r="F289" i="7"/>
  <c r="I289" s="1"/>
  <c r="F289" i="8"/>
  <c r="I289" s="1"/>
  <c r="F289" i="17"/>
  <c r="I289" s="1"/>
  <c r="F289" i="18"/>
  <c r="I289" s="1"/>
  <c r="F289" i="19"/>
  <c r="I289" s="1"/>
  <c r="F289" i="20"/>
  <c r="I289" s="1"/>
  <c r="F289" i="21"/>
  <c r="I289" s="1"/>
  <c r="F289" i="22"/>
  <c r="I289" s="1"/>
  <c r="F289" i="23"/>
  <c r="I289" s="1"/>
  <c r="F289" i="24"/>
  <c r="I289" s="1"/>
  <c r="F289" i="26"/>
  <c r="I289" s="1"/>
  <c r="F289" i="27"/>
  <c r="I289" s="1"/>
  <c r="F289" i="28"/>
  <c r="I289" s="1"/>
  <c r="F289" i="29"/>
  <c r="I289" s="1"/>
  <c r="F289" i="30"/>
  <c r="I289" s="1"/>
  <c r="F289" i="31"/>
  <c r="I289" s="1"/>
  <c r="F289" i="32"/>
  <c r="I289" s="1"/>
  <c r="F289" i="33"/>
  <c r="I289" s="1"/>
  <c r="F289" i="34"/>
  <c r="I289" s="1"/>
  <c r="F289" i="35"/>
  <c r="I289" s="1"/>
  <c r="F289" i="36"/>
  <c r="I289" s="1"/>
  <c r="F289" i="37"/>
  <c r="I289" s="1"/>
  <c r="F289" i="38"/>
  <c r="I289" s="1"/>
  <c r="F289" i="39"/>
  <c r="I289" s="1"/>
  <c r="F289" i="40"/>
  <c r="I289" s="1"/>
  <c r="F289" i="41"/>
  <c r="I289" s="1"/>
  <c r="F289" i="42"/>
  <c r="I289" s="1"/>
  <c r="F289" i="43"/>
  <c r="I289" s="1"/>
  <c r="F289" i="44"/>
  <c r="I289" s="1"/>
  <c r="F289" i="46"/>
  <c r="I289" s="1"/>
  <c r="D323" i="16"/>
  <c r="F319" i="32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D323" i="11"/>
  <c r="D323" i="12"/>
  <c r="D323" i="13"/>
  <c r="D323" i="14"/>
  <c r="D323" i="15"/>
  <c r="D323" i="1"/>
  <c r="D323" i="2"/>
  <c r="D323" i="3"/>
  <c r="D323" i="4"/>
  <c r="D323" i="5"/>
  <c r="D323" i="6"/>
  <c r="D323" i="7"/>
  <c r="D323" i="8"/>
  <c r="D323" i="17"/>
  <c r="D323" i="18"/>
  <c r="D323" i="19"/>
  <c r="D323" i="20"/>
  <c r="D323" i="21"/>
  <c r="D323" i="22"/>
  <c r="D323" i="23"/>
  <c r="D323" i="24"/>
  <c r="D323" i="26"/>
  <c r="D323" i="27"/>
  <c r="D323" i="28"/>
  <c r="D323" i="29"/>
  <c r="D323" i="30"/>
  <c r="D323" i="31"/>
  <c r="D323" i="32"/>
  <c r="D323" i="33"/>
  <c r="D323" i="34"/>
  <c r="D323" i="35"/>
  <c r="D323" i="36"/>
  <c r="D323" i="37"/>
  <c r="D323" i="38"/>
  <c r="D323" i="39"/>
  <c r="D323" i="40"/>
  <c r="D323" i="41"/>
  <c r="D323" i="42"/>
  <c r="D323" i="43"/>
  <c r="D323" i="44"/>
  <c r="D323" i="46"/>
  <c r="D323" i="9"/>
  <c r="F88" i="11"/>
  <c r="I88" s="1"/>
  <c r="F88" i="12"/>
  <c r="I88" s="1"/>
  <c r="F88" i="13"/>
  <c r="I88" s="1"/>
  <c r="F88" i="14"/>
  <c r="I88" s="1"/>
  <c r="F88" i="15"/>
  <c r="I88" s="1"/>
  <c r="F88" i="16"/>
  <c r="I88" s="1"/>
  <c r="F88" i="1"/>
  <c r="I88" s="1"/>
  <c r="F88" i="2"/>
  <c r="I88" s="1"/>
  <c r="F88" i="3"/>
  <c r="I88" s="1"/>
  <c r="F88" i="4"/>
  <c r="I88" s="1"/>
  <c r="F88" i="5"/>
  <c r="I88" s="1"/>
  <c r="F88" i="6"/>
  <c r="I88" s="1"/>
  <c r="F88" i="7"/>
  <c r="I88" s="1"/>
  <c r="F88" i="8"/>
  <c r="I88" s="1"/>
  <c r="F88" i="17"/>
  <c r="I88" s="1"/>
  <c r="F88" i="18"/>
  <c r="I88" s="1"/>
  <c r="F88" i="19"/>
  <c r="I88" s="1"/>
  <c r="F88" i="20"/>
  <c r="I88" s="1"/>
  <c r="F88" i="21"/>
  <c r="I88" s="1"/>
  <c r="F88" i="22"/>
  <c r="I88" s="1"/>
  <c r="F88" i="23"/>
  <c r="I88" s="1"/>
  <c r="F88" i="24"/>
  <c r="I88" s="1"/>
  <c r="F88" i="26"/>
  <c r="I88" s="1"/>
  <c r="F88" i="27"/>
  <c r="I88" s="1"/>
  <c r="F88" i="28"/>
  <c r="I88" s="1"/>
  <c r="F88" i="29"/>
  <c r="I88" s="1"/>
  <c r="F88" i="30"/>
  <c r="I88" s="1"/>
  <c r="F88" i="31"/>
  <c r="I88" s="1"/>
  <c r="F88" i="32"/>
  <c r="I88" s="1"/>
  <c r="F88" i="33"/>
  <c r="I88" s="1"/>
  <c r="F88" i="34"/>
  <c r="I88" s="1"/>
  <c r="F88" i="35"/>
  <c r="I88" s="1"/>
  <c r="F88" i="36"/>
  <c r="I88" s="1"/>
  <c r="F88" i="37"/>
  <c r="I88" s="1"/>
  <c r="F88" i="38"/>
  <c r="I88" s="1"/>
  <c r="F88" i="39"/>
  <c r="I88" s="1"/>
  <c r="F88" i="40"/>
  <c r="I88" s="1"/>
  <c r="F88" i="41"/>
  <c r="I88" s="1"/>
  <c r="F88" i="42"/>
  <c r="I88" s="1"/>
  <c r="F88" i="43"/>
  <c r="I88" s="1"/>
  <c r="F88" i="44"/>
  <c r="I88" s="1"/>
  <c r="F88" i="46"/>
  <c r="I88" s="1"/>
  <c r="F88" i="9"/>
  <c r="F76" i="11"/>
  <c r="I76" s="1"/>
  <c r="F75"/>
  <c r="I75" s="1"/>
  <c r="F76" i="12"/>
  <c r="I76" s="1"/>
  <c r="F75"/>
  <c r="I75" s="1"/>
  <c r="F76" i="13"/>
  <c r="I76" s="1"/>
  <c r="F75"/>
  <c r="I75" s="1"/>
  <c r="F76" i="14"/>
  <c r="I76" s="1"/>
  <c r="F75"/>
  <c r="I75" s="1"/>
  <c r="F76" i="15"/>
  <c r="I76" s="1"/>
  <c r="F75"/>
  <c r="I75" s="1"/>
  <c r="F76" i="16"/>
  <c r="I76" s="1"/>
  <c r="F75"/>
  <c r="I75" s="1"/>
  <c r="F76" i="1"/>
  <c r="I76" s="1"/>
  <c r="F75"/>
  <c r="I75" s="1"/>
  <c r="F76" i="2"/>
  <c r="I76" s="1"/>
  <c r="F75"/>
  <c r="I75" s="1"/>
  <c r="F76" i="3"/>
  <c r="I76" s="1"/>
  <c r="F75"/>
  <c r="I75" s="1"/>
  <c r="F76" i="4"/>
  <c r="I76" s="1"/>
  <c r="F75"/>
  <c r="I75" s="1"/>
  <c r="F76" i="5"/>
  <c r="I76" s="1"/>
  <c r="F75"/>
  <c r="I75" s="1"/>
  <c r="F76" i="6"/>
  <c r="I76" s="1"/>
  <c r="F75"/>
  <c r="I75" s="1"/>
  <c r="F76" i="7"/>
  <c r="I76" s="1"/>
  <c r="F75"/>
  <c r="I75" s="1"/>
  <c r="F76" i="8"/>
  <c r="I76" s="1"/>
  <c r="F75"/>
  <c r="I75" s="1"/>
  <c r="F76" i="17"/>
  <c r="I76" s="1"/>
  <c r="F75"/>
  <c r="I75" s="1"/>
  <c r="F76" i="18"/>
  <c r="I76" s="1"/>
  <c r="F75"/>
  <c r="I75" s="1"/>
  <c r="F76" i="19"/>
  <c r="I76" s="1"/>
  <c r="F75"/>
  <c r="I75" s="1"/>
  <c r="F76" i="20"/>
  <c r="I76" s="1"/>
  <c r="F75"/>
  <c r="I75" s="1"/>
  <c r="F76" i="21"/>
  <c r="I76" s="1"/>
  <c r="F75"/>
  <c r="I75" s="1"/>
  <c r="F76" i="22"/>
  <c r="I76" s="1"/>
  <c r="F75"/>
  <c r="I75" s="1"/>
  <c r="F76" i="23"/>
  <c r="I76" s="1"/>
  <c r="F75"/>
  <c r="I75" s="1"/>
  <c r="F76" i="24"/>
  <c r="I76" s="1"/>
  <c r="F75"/>
  <c r="I75" s="1"/>
  <c r="F76" i="26"/>
  <c r="I76" s="1"/>
  <c r="F75"/>
  <c r="I75" s="1"/>
  <c r="F76" i="27"/>
  <c r="I76" s="1"/>
  <c r="F75"/>
  <c r="I75" s="1"/>
  <c r="F76" i="28"/>
  <c r="I76" s="1"/>
  <c r="F75"/>
  <c r="I75" s="1"/>
  <c r="F76" i="29"/>
  <c r="I76" s="1"/>
  <c r="F75"/>
  <c r="I75" s="1"/>
  <c r="F76" i="30"/>
  <c r="I76" s="1"/>
  <c r="F75"/>
  <c r="I75" s="1"/>
  <c r="F76" i="31"/>
  <c r="I76" s="1"/>
  <c r="F75"/>
  <c r="I75" s="1"/>
  <c r="F76" i="32"/>
  <c r="I76" s="1"/>
  <c r="F75"/>
  <c r="I75" s="1"/>
  <c r="F76" i="33"/>
  <c r="I76" s="1"/>
  <c r="F75"/>
  <c r="I75" s="1"/>
  <c r="F76" i="34"/>
  <c r="I76" s="1"/>
  <c r="F75"/>
  <c r="I75" s="1"/>
  <c r="F76" i="35"/>
  <c r="I76" s="1"/>
  <c r="F75"/>
  <c r="I75" s="1"/>
  <c r="F76" i="36"/>
  <c r="I76" s="1"/>
  <c r="F75"/>
  <c r="I75" s="1"/>
  <c r="F76" i="37"/>
  <c r="I76" s="1"/>
  <c r="F75"/>
  <c r="I75" s="1"/>
  <c r="F76" i="38"/>
  <c r="I76" s="1"/>
  <c r="F75"/>
  <c r="I75" s="1"/>
  <c r="F76" i="39"/>
  <c r="I76" s="1"/>
  <c r="F75"/>
  <c r="I75" s="1"/>
  <c r="F76" i="40"/>
  <c r="I76" s="1"/>
  <c r="F75"/>
  <c r="I75" s="1"/>
  <c r="F76" i="41"/>
  <c r="I76" s="1"/>
  <c r="F75"/>
  <c r="I75" s="1"/>
  <c r="F76" i="42"/>
  <c r="I76" s="1"/>
  <c r="F75"/>
  <c r="I75" s="1"/>
  <c r="F76" i="43"/>
  <c r="I76" s="1"/>
  <c r="F75"/>
  <c r="I75" s="1"/>
  <c r="F76" i="44"/>
  <c r="I76" s="1"/>
  <c r="F75"/>
  <c r="I75" s="1"/>
  <c r="F76" i="46"/>
  <c r="I76" s="1"/>
  <c r="F75"/>
  <c r="I75" s="1"/>
  <c r="F76" i="9"/>
  <c r="I76" s="1"/>
  <c r="F75"/>
  <c r="I75" s="1"/>
  <c r="F55" i="11"/>
  <c r="I55" s="1"/>
  <c r="F56"/>
  <c r="I56" s="1"/>
  <c r="F55" i="12"/>
  <c r="I55" s="1"/>
  <c r="F56"/>
  <c r="I56" s="1"/>
  <c r="F55" i="13"/>
  <c r="I55" s="1"/>
  <c r="F56"/>
  <c r="I56" s="1"/>
  <c r="F55" i="14"/>
  <c r="I55" s="1"/>
  <c r="F56"/>
  <c r="I56" s="1"/>
  <c r="F55" i="15"/>
  <c r="I55" s="1"/>
  <c r="F56"/>
  <c r="I56" s="1"/>
  <c r="F55" i="16"/>
  <c r="I55" s="1"/>
  <c r="F56"/>
  <c r="I56" s="1"/>
  <c r="F55" i="1"/>
  <c r="I55" s="1"/>
  <c r="F56"/>
  <c r="I56" s="1"/>
  <c r="F55" i="3"/>
  <c r="I55" s="1"/>
  <c r="F56"/>
  <c r="I56" s="1"/>
  <c r="F55" i="4"/>
  <c r="I55" s="1"/>
  <c r="F56"/>
  <c r="I56" s="1"/>
  <c r="F55" i="5"/>
  <c r="I55" s="1"/>
  <c r="F56"/>
  <c r="I56" s="1"/>
  <c r="F55" i="6"/>
  <c r="I55" s="1"/>
  <c r="F56"/>
  <c r="I56" s="1"/>
  <c r="F55" i="7"/>
  <c r="I55" s="1"/>
  <c r="F56"/>
  <c r="I56" s="1"/>
  <c r="F55" i="8"/>
  <c r="I55" s="1"/>
  <c r="F56"/>
  <c r="I56" s="1"/>
  <c r="F55" i="17"/>
  <c r="I55" s="1"/>
  <c r="F56"/>
  <c r="I56" s="1"/>
  <c r="F55" i="18"/>
  <c r="I55" s="1"/>
  <c r="F56"/>
  <c r="I56" s="1"/>
  <c r="F55" i="19"/>
  <c r="I55" s="1"/>
  <c r="F56"/>
  <c r="I56" s="1"/>
  <c r="F55" i="20"/>
  <c r="I55" s="1"/>
  <c r="F56"/>
  <c r="I56" s="1"/>
  <c r="F55" i="21"/>
  <c r="I55" s="1"/>
  <c r="F56"/>
  <c r="I56" s="1"/>
  <c r="F55" i="22"/>
  <c r="I55" s="1"/>
  <c r="F56"/>
  <c r="I56" s="1"/>
  <c r="F55" i="23"/>
  <c r="I55" s="1"/>
  <c r="F56"/>
  <c r="I56" s="1"/>
  <c r="F55" i="24"/>
  <c r="I55" s="1"/>
  <c r="F56"/>
  <c r="I56" s="1"/>
  <c r="F55" i="26"/>
  <c r="I55" s="1"/>
  <c r="F56"/>
  <c r="I56" s="1"/>
  <c r="F55" i="27"/>
  <c r="I55" s="1"/>
  <c r="F56"/>
  <c r="I56" s="1"/>
  <c r="F55" i="28"/>
  <c r="I55" s="1"/>
  <c r="F56"/>
  <c r="I56" s="1"/>
  <c r="F55" i="29"/>
  <c r="I55" s="1"/>
  <c r="F56"/>
  <c r="I56" s="1"/>
  <c r="F55" i="30"/>
  <c r="I55" s="1"/>
  <c r="F56"/>
  <c r="I56" s="1"/>
  <c r="F55" i="31"/>
  <c r="I55" s="1"/>
  <c r="F56"/>
  <c r="I56" s="1"/>
  <c r="F55" i="32"/>
  <c r="I55" s="1"/>
  <c r="F56"/>
  <c r="I56" s="1"/>
  <c r="F55" i="33"/>
  <c r="I55" s="1"/>
  <c r="F56"/>
  <c r="I56" s="1"/>
  <c r="F55" i="34"/>
  <c r="I55" s="1"/>
  <c r="F56"/>
  <c r="I56" s="1"/>
  <c r="F55" i="35"/>
  <c r="I55" s="1"/>
  <c r="F56"/>
  <c r="I56" s="1"/>
  <c r="F55" i="36"/>
  <c r="I55" s="1"/>
  <c r="F56"/>
  <c r="I56" s="1"/>
  <c r="F55" i="37"/>
  <c r="I55" s="1"/>
  <c r="F56"/>
  <c r="I56" s="1"/>
  <c r="F55" i="38"/>
  <c r="I55" s="1"/>
  <c r="F56"/>
  <c r="I56" s="1"/>
  <c r="F55" i="39"/>
  <c r="I55" s="1"/>
  <c r="F56"/>
  <c r="I56" s="1"/>
  <c r="F55" i="40"/>
  <c r="I55" s="1"/>
  <c r="F56"/>
  <c r="I56" s="1"/>
  <c r="F55" i="41"/>
  <c r="I55" s="1"/>
  <c r="F56"/>
  <c r="I56" s="1"/>
  <c r="F55" i="42"/>
  <c r="I55" s="1"/>
  <c r="F56"/>
  <c r="I56" s="1"/>
  <c r="F55" i="43"/>
  <c r="I55" s="1"/>
  <c r="F56"/>
  <c r="I56" s="1"/>
  <c r="F55" i="44"/>
  <c r="I55" s="1"/>
  <c r="F56"/>
  <c r="I56" s="1"/>
  <c r="F55" i="46"/>
  <c r="I55" s="1"/>
  <c r="F56"/>
  <c r="I56" s="1"/>
  <c r="F55" i="9"/>
  <c r="I55" s="1"/>
  <c r="F56"/>
  <c r="I56" s="1"/>
  <c r="F239" i="11"/>
  <c r="I239" s="1"/>
  <c r="F240"/>
  <c r="I240" s="1"/>
  <c r="F239" i="12"/>
  <c r="I239" s="1"/>
  <c r="F240"/>
  <c r="I240" s="1"/>
  <c r="F239" i="13"/>
  <c r="I239" s="1"/>
  <c r="F240"/>
  <c r="I240" s="1"/>
  <c r="F239" i="14"/>
  <c r="I239" s="1"/>
  <c r="F240"/>
  <c r="I240" s="1"/>
  <c r="F239" i="15"/>
  <c r="I239" s="1"/>
  <c r="F240"/>
  <c r="I240" s="1"/>
  <c r="F239" i="16"/>
  <c r="I239" s="1"/>
  <c r="F240"/>
  <c r="I240" s="1"/>
  <c r="F239" i="1"/>
  <c r="I239" s="1"/>
  <c r="F240"/>
  <c r="I240" s="1"/>
  <c r="F239" i="2"/>
  <c r="I239" s="1"/>
  <c r="F240"/>
  <c r="I240" s="1"/>
  <c r="F239" i="3"/>
  <c r="I239" s="1"/>
  <c r="F240"/>
  <c r="I240" s="1"/>
  <c r="F239" i="4"/>
  <c r="I239" s="1"/>
  <c r="F240"/>
  <c r="I240" s="1"/>
  <c r="F239" i="5"/>
  <c r="I239" s="1"/>
  <c r="F240"/>
  <c r="I240" s="1"/>
  <c r="F239" i="6"/>
  <c r="I239" s="1"/>
  <c r="F240"/>
  <c r="I240" s="1"/>
  <c r="F239" i="7"/>
  <c r="I239" s="1"/>
  <c r="F240"/>
  <c r="I240" s="1"/>
  <c r="F239" i="8"/>
  <c r="I239" s="1"/>
  <c r="F240"/>
  <c r="I240" s="1"/>
  <c r="F239" i="17"/>
  <c r="I239" s="1"/>
  <c r="F240"/>
  <c r="I240" s="1"/>
  <c r="F239" i="18"/>
  <c r="I239" s="1"/>
  <c r="F240"/>
  <c r="I240" s="1"/>
  <c r="F239" i="19"/>
  <c r="I239" s="1"/>
  <c r="F240"/>
  <c r="I240" s="1"/>
  <c r="F239" i="20"/>
  <c r="I239" s="1"/>
  <c r="F240"/>
  <c r="I240" s="1"/>
  <c r="F239" i="21"/>
  <c r="I239" s="1"/>
  <c r="F240"/>
  <c r="I240" s="1"/>
  <c r="F239" i="22"/>
  <c r="I239" s="1"/>
  <c r="F240"/>
  <c r="I240" s="1"/>
  <c r="F239" i="23"/>
  <c r="I239" s="1"/>
  <c r="F240"/>
  <c r="I240" s="1"/>
  <c r="F239" i="24"/>
  <c r="I239" s="1"/>
  <c r="F240"/>
  <c r="I240" s="1"/>
  <c r="F239" i="26"/>
  <c r="I239" s="1"/>
  <c r="F240"/>
  <c r="I240" s="1"/>
  <c r="F239" i="27"/>
  <c r="I239" s="1"/>
  <c r="F240"/>
  <c r="I240" s="1"/>
  <c r="F239" i="28"/>
  <c r="I239" s="1"/>
  <c r="F240"/>
  <c r="I240" s="1"/>
  <c r="F239" i="29"/>
  <c r="I239" s="1"/>
  <c r="F240"/>
  <c r="I240" s="1"/>
  <c r="F239" i="30"/>
  <c r="I239" s="1"/>
  <c r="F240"/>
  <c r="I240" s="1"/>
  <c r="F239" i="31"/>
  <c r="I239" s="1"/>
  <c r="F240"/>
  <c r="I240" s="1"/>
  <c r="F239" i="32"/>
  <c r="I239" s="1"/>
  <c r="F240"/>
  <c r="I240" s="1"/>
  <c r="F239" i="33"/>
  <c r="I239" s="1"/>
  <c r="F240"/>
  <c r="I240" s="1"/>
  <c r="F239" i="34"/>
  <c r="I239" s="1"/>
  <c r="F240"/>
  <c r="I240" s="1"/>
  <c r="F239" i="35"/>
  <c r="I239" s="1"/>
  <c r="F240"/>
  <c r="I240" s="1"/>
  <c r="F239" i="36"/>
  <c r="I239" s="1"/>
  <c r="F240"/>
  <c r="I240" s="1"/>
  <c r="F239" i="37"/>
  <c r="I239" s="1"/>
  <c r="F240"/>
  <c r="I240" s="1"/>
  <c r="F239" i="38"/>
  <c r="I239" s="1"/>
  <c r="F240"/>
  <c r="I240" s="1"/>
  <c r="F239" i="39"/>
  <c r="I239" s="1"/>
  <c r="F240"/>
  <c r="I240" s="1"/>
  <c r="F239" i="40"/>
  <c r="I239" s="1"/>
  <c r="F240"/>
  <c r="I240" s="1"/>
  <c r="F239" i="41"/>
  <c r="I239" s="1"/>
  <c r="F240"/>
  <c r="I240" s="1"/>
  <c r="F239" i="42"/>
  <c r="I239" s="1"/>
  <c r="F240"/>
  <c r="I240" s="1"/>
  <c r="F239" i="43"/>
  <c r="I239" s="1"/>
  <c r="F240"/>
  <c r="I240" s="1"/>
  <c r="F239" i="44"/>
  <c r="I239" s="1"/>
  <c r="F240"/>
  <c r="I240" s="1"/>
  <c r="F239" i="46"/>
  <c r="I239" s="1"/>
  <c r="F240"/>
  <c r="I240" s="1"/>
  <c r="F239" i="9"/>
  <c r="I239" s="1"/>
  <c r="F240"/>
  <c r="I240" s="1"/>
  <c r="F37" i="11"/>
  <c r="F37" i="12"/>
  <c r="F37" i="13"/>
  <c r="F37" i="14"/>
  <c r="F37" i="15"/>
  <c r="F37" i="16"/>
  <c r="F37" i="1"/>
  <c r="F37" i="2"/>
  <c r="F37" i="3"/>
  <c r="F37" i="4"/>
  <c r="F37" i="5"/>
  <c r="F37" i="6"/>
  <c r="F37" i="7"/>
  <c r="F37" i="8"/>
  <c r="F37" i="17"/>
  <c r="F37" i="18"/>
  <c r="F37" i="19"/>
  <c r="F37" i="20"/>
  <c r="F37" i="21"/>
  <c r="F37" i="22"/>
  <c r="F37" i="23"/>
  <c r="F37" i="24"/>
  <c r="F37" i="26"/>
  <c r="F37" i="27"/>
  <c r="F37" i="28"/>
  <c r="F37" i="29"/>
  <c r="F37" i="30"/>
  <c r="F37" i="31"/>
  <c r="F37" i="32"/>
  <c r="F37" i="33"/>
  <c r="F37" i="34"/>
  <c r="F37" i="35"/>
  <c r="F37" i="36"/>
  <c r="F37" i="37"/>
  <c r="F37" i="38"/>
  <c r="F37" i="39"/>
  <c r="F37" i="40"/>
  <c r="F37" i="41"/>
  <c r="F37" i="42"/>
  <c r="F37" i="43"/>
  <c r="F37" i="44"/>
  <c r="F37" i="46"/>
  <c r="F37" i="48"/>
  <c r="F37" i="9"/>
  <c r="D37" i="11"/>
  <c r="D37" i="12"/>
  <c r="D37" i="13"/>
  <c r="D37" i="14"/>
  <c r="D37" i="15"/>
  <c r="D37" i="16"/>
  <c r="D37" i="1"/>
  <c r="D37" i="2"/>
  <c r="D37" i="3"/>
  <c r="D37" i="4"/>
  <c r="D37" i="5"/>
  <c r="D37" i="6"/>
  <c r="D37" i="7"/>
  <c r="D37" i="8"/>
  <c r="D37" i="17"/>
  <c r="D37" i="18"/>
  <c r="D37" i="19"/>
  <c r="D37" i="20"/>
  <c r="D37" i="21"/>
  <c r="D37" i="22"/>
  <c r="D37" i="23"/>
  <c r="D37" i="24"/>
  <c r="D37" i="26"/>
  <c r="D37" i="27"/>
  <c r="D37" i="28"/>
  <c r="D37" i="29"/>
  <c r="D37" i="30"/>
  <c r="D37" i="31"/>
  <c r="D37" i="32"/>
  <c r="D37" i="33"/>
  <c r="D37" i="34"/>
  <c r="D37" i="35"/>
  <c r="D37" i="36"/>
  <c r="D37" i="37"/>
  <c r="D37" i="38"/>
  <c r="D37" i="39"/>
  <c r="D37" i="40"/>
  <c r="D37" i="41"/>
  <c r="D37" i="42"/>
  <c r="D37" i="43"/>
  <c r="D37" i="44"/>
  <c r="D37" i="46"/>
  <c r="D37" i="48"/>
  <c r="D37" i="9"/>
  <c r="F319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11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12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13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F335"/>
  <c r="I335" s="1"/>
  <c r="I333" s="1"/>
  <c r="F332"/>
  <c r="I332" s="1"/>
  <c r="F319" i="14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15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16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1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3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4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5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F335"/>
  <c r="I335" s="1"/>
  <c r="I333" s="1"/>
  <c r="F332"/>
  <c r="I332" s="1"/>
  <c r="F319" i="6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7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8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17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18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19"/>
  <c r="I319" s="1"/>
  <c r="F320"/>
  <c r="I320" s="1"/>
  <c r="F321"/>
  <c r="I321" s="1"/>
  <c r="F322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0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1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2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3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4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6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7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8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29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30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31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33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34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35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F332"/>
  <c r="I332" s="1"/>
  <c r="F319" i="36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37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38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39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F332"/>
  <c r="I332" s="1"/>
  <c r="F319" i="40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F335"/>
  <c r="I335" s="1"/>
  <c r="I333" s="1"/>
  <c r="F332"/>
  <c r="I332" s="1"/>
  <c r="F319" i="41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42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43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F332"/>
  <c r="I332" s="1"/>
  <c r="F319" i="44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319" i="46"/>
  <c r="I319" s="1"/>
  <c r="F320"/>
  <c r="I320" s="1"/>
  <c r="F321"/>
  <c r="I321" s="1"/>
  <c r="F322"/>
  <c r="I322" s="1"/>
  <c r="F324"/>
  <c r="I324" s="1"/>
  <c r="F325"/>
  <c r="I325" s="1"/>
  <c r="F326"/>
  <c r="I326" s="1"/>
  <c r="F327"/>
  <c r="I327" s="1"/>
  <c r="F334"/>
  <c r="I334" s="1"/>
  <c r="F335"/>
  <c r="I335" s="1"/>
  <c r="I333" s="1"/>
  <c r="F332"/>
  <c r="I332" s="1"/>
  <c r="F141" i="9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1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2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3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4"/>
  <c r="F142"/>
  <c r="I142" s="1"/>
  <c r="F143"/>
  <c r="I143" s="1"/>
  <c r="F144"/>
  <c r="I144" s="1"/>
  <c r="F145"/>
  <c r="I145" s="1"/>
  <c r="F146"/>
  <c r="I146" s="1"/>
  <c r="F147"/>
  <c r="I147" s="1"/>
  <c r="F15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5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6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4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5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6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7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I178" s="1"/>
  <c r="F179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8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7"/>
  <c r="F142"/>
  <c r="I142" s="1"/>
  <c r="F143"/>
  <c r="I143" s="1"/>
  <c r="F144"/>
  <c r="I144" s="1"/>
  <c r="F145"/>
  <c r="I145" s="1"/>
  <c r="F146"/>
  <c r="I146" s="1"/>
  <c r="F147"/>
  <c r="I147" s="1"/>
  <c r="F15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8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19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0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1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2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3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4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6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7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8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29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0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1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2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3"/>
  <c r="F142"/>
  <c r="I142" s="1"/>
  <c r="F143"/>
  <c r="I143" s="1"/>
  <c r="F144"/>
  <c r="I144" s="1"/>
  <c r="F145"/>
  <c r="I145" s="1"/>
  <c r="F146"/>
  <c r="I146" s="1"/>
  <c r="F147"/>
  <c r="I147" s="1"/>
  <c r="F15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4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5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6"/>
  <c r="F142"/>
  <c r="I142" s="1"/>
  <c r="F143"/>
  <c r="I143" s="1"/>
  <c r="F144"/>
  <c r="I144" s="1"/>
  <c r="F145"/>
  <c r="I145" s="1"/>
  <c r="F146"/>
  <c r="I146" s="1"/>
  <c r="F147"/>
  <c r="I147" s="1"/>
  <c r="F15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7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8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39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40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41"/>
  <c r="F142"/>
  <c r="I142" s="1"/>
  <c r="F143"/>
  <c r="I143" s="1"/>
  <c r="F144"/>
  <c r="I144" s="1"/>
  <c r="F145"/>
  <c r="I145" s="1"/>
  <c r="F146"/>
  <c r="I146" s="1"/>
  <c r="F147"/>
  <c r="I147" s="1"/>
  <c r="F15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42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43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44"/>
  <c r="F142"/>
  <c r="I142" s="1"/>
  <c r="F143"/>
  <c r="I143" s="1"/>
  <c r="F144"/>
  <c r="I144" s="1"/>
  <c r="F145"/>
  <c r="I145" s="1"/>
  <c r="F146"/>
  <c r="I146" s="1"/>
  <c r="F147"/>
  <c r="I147" s="1"/>
  <c r="F151"/>
  <c r="I151" s="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141" i="46"/>
  <c r="F142"/>
  <c r="I142" s="1"/>
  <c r="F143"/>
  <c r="I143" s="1"/>
  <c r="F144"/>
  <c r="I144" s="1"/>
  <c r="F145"/>
  <c r="I145" s="1"/>
  <c r="F146"/>
  <c r="I146" s="1"/>
  <c r="F147"/>
  <c r="I147" s="1"/>
  <c r="F151"/>
  <c r="F178"/>
  <c r="F179"/>
  <c r="I179" s="1"/>
  <c r="F180"/>
  <c r="I180" s="1"/>
  <c r="F182"/>
  <c r="I182" s="1"/>
  <c r="F183"/>
  <c r="I183" s="1"/>
  <c r="F184"/>
  <c r="I184" s="1"/>
  <c r="F185"/>
  <c r="I185" s="1"/>
  <c r="F186"/>
  <c r="I186" s="1"/>
  <c r="F187"/>
  <c r="I187" s="1"/>
  <c r="F188"/>
  <c r="I188" s="1"/>
  <c r="F189"/>
  <c r="I189" s="1"/>
  <c r="F190"/>
  <c r="I190" s="1"/>
  <c r="F153"/>
  <c r="F154"/>
  <c r="I154" s="1"/>
  <c r="F155"/>
  <c r="I155" s="1"/>
  <c r="F157"/>
  <c r="I157" s="1"/>
  <c r="F158"/>
  <c r="I158" s="1"/>
  <c r="F159"/>
  <c r="I159" s="1"/>
  <c r="F160"/>
  <c r="I160" s="1"/>
  <c r="F161"/>
  <c r="I161" s="1"/>
  <c r="F162"/>
  <c r="I162" s="1"/>
  <c r="F163"/>
  <c r="I163" s="1"/>
  <c r="F164"/>
  <c r="I164" s="1"/>
  <c r="F165"/>
  <c r="I165" s="1"/>
  <c r="F169"/>
  <c r="I169" s="1"/>
  <c r="F170"/>
  <c r="I170" s="1"/>
  <c r="F192"/>
  <c r="F193"/>
  <c r="I193" s="1"/>
  <c r="F194"/>
  <c r="I194" s="1"/>
  <c r="F195"/>
  <c r="I195" s="1"/>
  <c r="F196"/>
  <c r="I196" s="1"/>
  <c r="F197"/>
  <c r="I197" s="1"/>
  <c r="F198"/>
  <c r="I198" s="1"/>
  <c r="F199"/>
  <c r="I199" s="1"/>
  <c r="F200"/>
  <c r="I200" s="1"/>
  <c r="F201"/>
  <c r="I201" s="1"/>
  <c r="F202"/>
  <c r="I202" s="1"/>
  <c r="F203"/>
  <c r="I203" s="1"/>
  <c r="F207"/>
  <c r="F208"/>
  <c r="I208" s="1"/>
  <c r="F209"/>
  <c r="I209" s="1"/>
  <c r="F211"/>
  <c r="I211" s="1"/>
  <c r="F212"/>
  <c r="I212" s="1"/>
  <c r="F213"/>
  <c r="I213" s="1"/>
  <c r="F214"/>
  <c r="I214" s="1"/>
  <c r="F215"/>
  <c r="I215" s="1"/>
  <c r="F216"/>
  <c r="I216" s="1"/>
  <c r="F217"/>
  <c r="I217" s="1"/>
  <c r="F218"/>
  <c r="I218" s="1"/>
  <c r="F219"/>
  <c r="I219" s="1"/>
  <c r="F221"/>
  <c r="F222"/>
  <c r="I222" s="1"/>
  <c r="F223"/>
  <c r="I223" s="1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 s="1"/>
  <c r="F232"/>
  <c r="I232" s="1"/>
  <c r="F234"/>
  <c r="F236"/>
  <c r="I236" s="1"/>
  <c r="F237"/>
  <c r="I237" s="1"/>
  <c r="F238"/>
  <c r="I238" s="1"/>
  <c r="F241"/>
  <c r="I241" s="1"/>
  <c r="F45" i="6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58"/>
  <c r="F59"/>
  <c r="I59" s="1"/>
  <c r="F60"/>
  <c r="I60" s="1"/>
  <c r="F61"/>
  <c r="I61" s="1"/>
  <c r="F62"/>
  <c r="I62" s="1"/>
  <c r="F63"/>
  <c r="I6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46"/>
  <c r="I246" s="1"/>
  <c r="F247"/>
  <c r="I247" s="1"/>
  <c r="F248"/>
  <c r="I24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98"/>
  <c r="I298" s="1"/>
  <c r="F263" i="23"/>
  <c r="I263" s="1"/>
  <c r="F264"/>
  <c r="I264" s="1"/>
  <c r="F266"/>
  <c r="I266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298" i="9"/>
  <c r="B7" i="33"/>
  <c r="F13"/>
  <c r="I13" s="1"/>
  <c r="F14"/>
  <c r="I14" s="1"/>
  <c r="F15"/>
  <c r="I15" s="1"/>
  <c r="F17"/>
  <c r="I17" s="1"/>
  <c r="F28"/>
  <c r="I28" s="1"/>
  <c r="F27"/>
  <c r="I27" s="1"/>
  <c r="F31"/>
  <c r="I31" s="1"/>
  <c r="F20"/>
  <c r="I20" s="1"/>
  <c r="F23"/>
  <c r="I23" s="1"/>
  <c r="F24"/>
  <c r="I24" s="1"/>
  <c r="F34"/>
  <c r="I34" s="1"/>
  <c r="F35"/>
  <c r="I35" s="1"/>
  <c r="B39"/>
  <c r="F48"/>
  <c r="I48" s="1"/>
  <c r="F49"/>
  <c r="I49" s="1"/>
  <c r="F50"/>
  <c r="I50" s="1"/>
  <c r="F52"/>
  <c r="I52" s="1"/>
  <c r="F53"/>
  <c r="I53" s="1"/>
  <c r="F51"/>
  <c r="I51" s="1"/>
  <c r="F45"/>
  <c r="F46"/>
  <c r="I46" s="1"/>
  <c r="F47"/>
  <c r="I47" s="1"/>
  <c r="F58"/>
  <c r="F59"/>
  <c r="I59" s="1"/>
  <c r="F60"/>
  <c r="I60" s="1"/>
  <c r="F61"/>
  <c r="I61" s="1"/>
  <c r="F62"/>
  <c r="I62" s="1"/>
  <c r="F63"/>
  <c r="I63" s="1"/>
  <c r="F110"/>
  <c r="I110" s="1"/>
  <c r="F103"/>
  <c r="F104"/>
  <c r="I104" s="1"/>
  <c r="F105"/>
  <c r="I105" s="1"/>
  <c r="F106"/>
  <c r="I106" s="1"/>
  <c r="F107"/>
  <c r="I107" s="1"/>
  <c r="F108"/>
  <c r="I108" s="1"/>
  <c r="F109"/>
  <c r="I109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F13" i="34"/>
  <c r="I13" s="1"/>
  <c r="F14"/>
  <c r="I14" s="1"/>
  <c r="F15"/>
  <c r="I15" s="1"/>
  <c r="F17"/>
  <c r="I17" s="1"/>
  <c r="F20"/>
  <c r="I20" s="1"/>
  <c r="F23"/>
  <c r="I23" s="1"/>
  <c r="F24"/>
  <c r="I24" s="1"/>
  <c r="F27"/>
  <c r="I27" s="1"/>
  <c r="F28"/>
  <c r="I28" s="1"/>
  <c r="F31"/>
  <c r="F34"/>
  <c r="I34" s="1"/>
  <c r="F35"/>
  <c r="I35" s="1"/>
  <c r="B39"/>
  <c r="F52"/>
  <c r="I52" s="1"/>
  <c r="F45"/>
  <c r="F46"/>
  <c r="I46" s="1"/>
  <c r="F47"/>
  <c r="I47" s="1"/>
  <c r="F48"/>
  <c r="I48" s="1"/>
  <c r="F49"/>
  <c r="I49" s="1"/>
  <c r="F50"/>
  <c r="I50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85"/>
  <c r="I85" s="1"/>
  <c r="F78"/>
  <c r="F79"/>
  <c r="I79" s="1"/>
  <c r="F80"/>
  <c r="I80" s="1"/>
  <c r="F81"/>
  <c r="I81" s="1"/>
  <c r="F82"/>
  <c r="I82" s="1"/>
  <c r="F83"/>
  <c r="I83" s="1"/>
  <c r="F84"/>
  <c r="I84" s="1"/>
  <c r="F86"/>
  <c r="I86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35"/>
  <c r="F13"/>
  <c r="I13" s="1"/>
  <c r="F15"/>
  <c r="I15" s="1"/>
  <c r="F14"/>
  <c r="I14" s="1"/>
  <c r="F17"/>
  <c r="I17" s="1"/>
  <c r="F28"/>
  <c r="I28" s="1"/>
  <c r="F27"/>
  <c r="I27" s="1"/>
  <c r="F20"/>
  <c r="I20" s="1"/>
  <c r="F23"/>
  <c r="I23" s="1"/>
  <c r="F24"/>
  <c r="I24" s="1"/>
  <c r="F31"/>
  <c r="I31" s="1"/>
  <c r="F34"/>
  <c r="I34" s="1"/>
  <c r="F35"/>
  <c r="I35" s="1"/>
  <c r="F45"/>
  <c r="F47"/>
  <c r="I47" s="1"/>
  <c r="F48"/>
  <c r="I48" s="1"/>
  <c r="F49"/>
  <c r="I49" s="1"/>
  <c r="F52"/>
  <c r="I52" s="1"/>
  <c r="F53"/>
  <c r="I53" s="1"/>
  <c r="F50"/>
  <c r="I50" s="1"/>
  <c r="F46"/>
  <c r="I46" s="1"/>
  <c r="F51"/>
  <c r="I51" s="1"/>
  <c r="F58"/>
  <c r="F59"/>
  <c r="I59" s="1"/>
  <c r="F60"/>
  <c r="I60" s="1"/>
  <c r="F62"/>
  <c r="I62" s="1"/>
  <c r="F63"/>
  <c r="I63" s="1"/>
  <c r="F61"/>
  <c r="I6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F82"/>
  <c r="F83"/>
  <c r="I83" s="1"/>
  <c r="F84"/>
  <c r="F85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48"/>
  <c r="I248" s="1"/>
  <c r="F247"/>
  <c r="I247" s="1"/>
  <c r="F246"/>
  <c r="I246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36"/>
  <c r="F13"/>
  <c r="I13" s="1"/>
  <c r="F14"/>
  <c r="I14" s="1"/>
  <c r="F15"/>
  <c r="I15" s="1"/>
  <c r="F17"/>
  <c r="I17" s="1"/>
  <c r="F31"/>
  <c r="I31" s="1"/>
  <c r="I30" s="1"/>
  <c r="F20"/>
  <c r="I20" s="1"/>
  <c r="I18" s="1"/>
  <c r="F23"/>
  <c r="F24"/>
  <c r="I24" s="1"/>
  <c r="I22" s="1"/>
  <c r="F27"/>
  <c r="I27" s="1"/>
  <c r="F28"/>
  <c r="I28" s="1"/>
  <c r="I26" s="1"/>
  <c r="F34"/>
  <c r="I34" s="1"/>
  <c r="F35"/>
  <c r="I35" s="1"/>
  <c r="B39"/>
  <c r="F49"/>
  <c r="I49" s="1"/>
  <c r="F45"/>
  <c r="F46"/>
  <c r="I46" s="1"/>
  <c r="F47"/>
  <c r="I47" s="1"/>
  <c r="F48"/>
  <c r="I48" s="1"/>
  <c r="F50"/>
  <c r="F51"/>
  <c r="I51" s="1"/>
  <c r="F52"/>
  <c r="I52" s="1"/>
  <c r="F53"/>
  <c r="I53" s="1"/>
  <c r="F58"/>
  <c r="F59"/>
  <c r="I59" s="1"/>
  <c r="F60"/>
  <c r="I60" s="1"/>
  <c r="F62"/>
  <c r="I62" s="1"/>
  <c r="F63"/>
  <c r="I63" s="1"/>
  <c r="F61"/>
  <c r="I61" s="1"/>
  <c r="F106"/>
  <c r="I106" s="1"/>
  <c r="F103"/>
  <c r="F104"/>
  <c r="I104" s="1"/>
  <c r="F105"/>
  <c r="I105" s="1"/>
  <c r="F107"/>
  <c r="I107" s="1"/>
  <c r="F108"/>
  <c r="I108" s="1"/>
  <c r="F109"/>
  <c r="I109" s="1"/>
  <c r="F110"/>
  <c r="I110" s="1"/>
  <c r="F111"/>
  <c r="I111" s="1"/>
  <c r="F65"/>
  <c r="F66"/>
  <c r="I66" s="1"/>
  <c r="F67"/>
  <c r="F68"/>
  <c r="I68" s="1"/>
  <c r="F69"/>
  <c r="I69" s="1"/>
  <c r="F70"/>
  <c r="F71"/>
  <c r="I71" s="1"/>
  <c r="F72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247"/>
  <c r="I247" s="1"/>
  <c r="F248"/>
  <c r="I248" s="1"/>
  <c r="F246"/>
  <c r="I246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37"/>
  <c r="F13"/>
  <c r="I13" s="1"/>
  <c r="F15"/>
  <c r="I15" s="1"/>
  <c r="F14"/>
  <c r="I14" s="1"/>
  <c r="F17"/>
  <c r="I17" s="1"/>
  <c r="F34"/>
  <c r="I34" s="1"/>
  <c r="F35"/>
  <c r="I35" s="1"/>
  <c r="F20"/>
  <c r="F23"/>
  <c r="I23" s="1"/>
  <c r="F24"/>
  <c r="I24" s="1"/>
  <c r="F27"/>
  <c r="I27" s="1"/>
  <c r="F28"/>
  <c r="I28" s="1"/>
  <c r="F31"/>
  <c r="I31" s="1"/>
  <c r="B39"/>
  <c r="F48"/>
  <c r="I48" s="1"/>
  <c r="F45"/>
  <c r="F46"/>
  <c r="I46" s="1"/>
  <c r="F47"/>
  <c r="I47" s="1"/>
  <c r="F49"/>
  <c r="I49" s="1"/>
  <c r="F50"/>
  <c r="I50" s="1"/>
  <c r="F51"/>
  <c r="I51" s="1"/>
  <c r="F52"/>
  <c r="I52" s="1"/>
  <c r="F53"/>
  <c r="I53" s="1"/>
  <c r="F58"/>
  <c r="F59"/>
  <c r="I59" s="1"/>
  <c r="F60"/>
  <c r="I60" s="1"/>
  <c r="F62"/>
  <c r="I62" s="1"/>
  <c r="F63"/>
  <c r="I63" s="1"/>
  <c r="F61"/>
  <c r="I6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38"/>
  <c r="F13"/>
  <c r="I13" s="1"/>
  <c r="F15"/>
  <c r="I15" s="1"/>
  <c r="F14"/>
  <c r="I14" s="1"/>
  <c r="F17"/>
  <c r="I17" s="1"/>
  <c r="F20"/>
  <c r="I20" s="1"/>
  <c r="F24"/>
  <c r="I24" s="1"/>
  <c r="F23"/>
  <c r="I23" s="1"/>
  <c r="F31"/>
  <c r="I31" s="1"/>
  <c r="F34"/>
  <c r="I34" s="1"/>
  <c r="F35"/>
  <c r="I35" s="1"/>
  <c r="F27"/>
  <c r="I27" s="1"/>
  <c r="F28"/>
  <c r="I28" s="1"/>
  <c r="B39"/>
  <c r="F45"/>
  <c r="F46"/>
  <c r="I46" s="1"/>
  <c r="F47"/>
  <c r="I47" s="1"/>
  <c r="F48"/>
  <c r="I48" s="1"/>
  <c r="F49"/>
  <c r="I49" s="1"/>
  <c r="F50"/>
  <c r="I50" s="1"/>
  <c r="F52"/>
  <c r="I52" s="1"/>
  <c r="F51"/>
  <c r="I51" s="1"/>
  <c r="F53"/>
  <c r="I53" s="1"/>
  <c r="F58"/>
  <c r="F59"/>
  <c r="I59" s="1"/>
  <c r="F60"/>
  <c r="I60" s="1"/>
  <c r="F63"/>
  <c r="I63" s="1"/>
  <c r="F61"/>
  <c r="I61" s="1"/>
  <c r="F62"/>
  <c r="I62" s="1"/>
  <c r="F83"/>
  <c r="I83" s="1"/>
  <c r="F84"/>
  <c r="I84" s="1"/>
  <c r="F78"/>
  <c r="F79"/>
  <c r="I79" s="1"/>
  <c r="F80"/>
  <c r="I80" s="1"/>
  <c r="F81"/>
  <c r="I81" s="1"/>
  <c r="F82"/>
  <c r="I82" s="1"/>
  <c r="F85"/>
  <c r="I85" s="1"/>
  <c r="F86"/>
  <c r="I86" s="1"/>
  <c r="F107"/>
  <c r="I107" s="1"/>
  <c r="F108"/>
  <c r="I108" s="1"/>
  <c r="F110"/>
  <c r="I110" s="1"/>
  <c r="F103"/>
  <c r="F104"/>
  <c r="I104" s="1"/>
  <c r="F105"/>
  <c r="I105" s="1"/>
  <c r="F106"/>
  <c r="I106" s="1"/>
  <c r="F109"/>
  <c r="I109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39"/>
  <c r="F13"/>
  <c r="I13" s="1"/>
  <c r="F15"/>
  <c r="I15" s="1"/>
  <c r="F14"/>
  <c r="I14" s="1"/>
  <c r="F17"/>
  <c r="I17" s="1"/>
  <c r="F24"/>
  <c r="I24" s="1"/>
  <c r="F23"/>
  <c r="I23" s="1"/>
  <c r="F20"/>
  <c r="I20" s="1"/>
  <c r="F27"/>
  <c r="I27" s="1"/>
  <c r="F28"/>
  <c r="I28" s="1"/>
  <c r="F31"/>
  <c r="I31" s="1"/>
  <c r="F34"/>
  <c r="I34" s="1"/>
  <c r="F35"/>
  <c r="I35" s="1"/>
  <c r="B39"/>
  <c r="F45"/>
  <c r="F50"/>
  <c r="I50" s="1"/>
  <c r="F49"/>
  <c r="I49" s="1"/>
  <c r="F46"/>
  <c r="I46" s="1"/>
  <c r="F47"/>
  <c r="I47" s="1"/>
  <c r="F48"/>
  <c r="I48" s="1"/>
  <c r="F51"/>
  <c r="I51" s="1"/>
  <c r="F52"/>
  <c r="I52" s="1"/>
  <c r="F53"/>
  <c r="I53" s="1"/>
  <c r="F58"/>
  <c r="F59"/>
  <c r="I59" s="1"/>
  <c r="F60"/>
  <c r="I60" s="1"/>
  <c r="F63"/>
  <c r="I63" s="1"/>
  <c r="F61"/>
  <c r="I61" s="1"/>
  <c r="F62"/>
  <c r="I62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46"/>
  <c r="I246" s="1"/>
  <c r="F247"/>
  <c r="I247" s="1"/>
  <c r="F248"/>
  <c r="I24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40"/>
  <c r="F13"/>
  <c r="I13" s="1"/>
  <c r="F15"/>
  <c r="I15" s="1"/>
  <c r="F14"/>
  <c r="I14" s="1"/>
  <c r="F17"/>
  <c r="I17" s="1"/>
  <c r="F23"/>
  <c r="I23" s="1"/>
  <c r="F24"/>
  <c r="I24" s="1"/>
  <c r="F20"/>
  <c r="I20" s="1"/>
  <c r="F27"/>
  <c r="I27" s="1"/>
  <c r="F28"/>
  <c r="I28" s="1"/>
  <c r="F31"/>
  <c r="I31" s="1"/>
  <c r="F34"/>
  <c r="I34" s="1"/>
  <c r="F35"/>
  <c r="I35" s="1"/>
  <c r="B39"/>
  <c r="F58"/>
  <c r="F59"/>
  <c r="I59" s="1"/>
  <c r="F60"/>
  <c r="I60" s="1"/>
  <c r="F62"/>
  <c r="I62" s="1"/>
  <c r="F63"/>
  <c r="I63" s="1"/>
  <c r="F61"/>
  <c r="I61" s="1"/>
  <c r="F97"/>
  <c r="I97" s="1"/>
  <c r="F91"/>
  <c r="F92"/>
  <c r="I92" s="1"/>
  <c r="F93"/>
  <c r="I93" s="1"/>
  <c r="F94"/>
  <c r="I94" s="1"/>
  <c r="F95"/>
  <c r="I95" s="1"/>
  <c r="F96"/>
  <c r="I96" s="1"/>
  <c r="F98"/>
  <c r="I98" s="1"/>
  <c r="F99"/>
  <c r="I99" s="1"/>
  <c r="F100"/>
  <c r="I100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98"/>
  <c r="I298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B7" i="41"/>
  <c r="F13"/>
  <c r="I13" s="1"/>
  <c r="F14"/>
  <c r="I14" s="1"/>
  <c r="F15"/>
  <c r="I15" s="1"/>
  <c r="F17"/>
  <c r="I17" s="1"/>
  <c r="F20"/>
  <c r="I20" s="1"/>
  <c r="F23"/>
  <c r="I23" s="1"/>
  <c r="F24"/>
  <c r="I24" s="1"/>
  <c r="F27"/>
  <c r="I27" s="1"/>
  <c r="F28"/>
  <c r="I28" s="1"/>
  <c r="F31"/>
  <c r="I31" s="1"/>
  <c r="F34"/>
  <c r="I34" s="1"/>
  <c r="F35"/>
  <c r="I35" s="1"/>
  <c r="B39"/>
  <c r="F49"/>
  <c r="I49" s="1"/>
  <c r="F45"/>
  <c r="F46"/>
  <c r="I46" s="1"/>
  <c r="F47"/>
  <c r="I47" s="1"/>
  <c r="F48"/>
  <c r="I48" s="1"/>
  <c r="F50"/>
  <c r="I50" s="1"/>
  <c r="F51"/>
  <c r="I51" s="1"/>
  <c r="F52"/>
  <c r="I52" s="1"/>
  <c r="F53"/>
  <c r="I53" s="1"/>
  <c r="F58"/>
  <c r="F59"/>
  <c r="I59" s="1"/>
  <c r="F60"/>
  <c r="I60" s="1"/>
  <c r="F62"/>
  <c r="I62" s="1"/>
  <c r="F63"/>
  <c r="I63" s="1"/>
  <c r="F61"/>
  <c r="I6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46"/>
  <c r="I246" s="1"/>
  <c r="F247"/>
  <c r="I247" s="1"/>
  <c r="F248"/>
  <c r="I24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42"/>
  <c r="F13"/>
  <c r="I13" s="1"/>
  <c r="F15"/>
  <c r="I15" s="1"/>
  <c r="F14"/>
  <c r="I14" s="1"/>
  <c r="F17"/>
  <c r="I17" s="1"/>
  <c r="F23"/>
  <c r="I23" s="1"/>
  <c r="F24"/>
  <c r="I24" s="1"/>
  <c r="F20"/>
  <c r="F27"/>
  <c r="I27" s="1"/>
  <c r="F28"/>
  <c r="I28" s="1"/>
  <c r="F31"/>
  <c r="I31" s="1"/>
  <c r="F34"/>
  <c r="I34" s="1"/>
  <c r="F35"/>
  <c r="I35" s="1"/>
  <c r="B39"/>
  <c r="F48"/>
  <c r="I48" s="1"/>
  <c r="F49"/>
  <c r="I49" s="1"/>
  <c r="F45"/>
  <c r="F46"/>
  <c r="I46" s="1"/>
  <c r="F47"/>
  <c r="I47" s="1"/>
  <c r="F50"/>
  <c r="I50" s="1"/>
  <c r="F51"/>
  <c r="I51" s="1"/>
  <c r="F52"/>
  <c r="I52" s="1"/>
  <c r="F53"/>
  <c r="I53" s="1"/>
  <c r="F58"/>
  <c r="F59"/>
  <c r="I59" s="1"/>
  <c r="F60"/>
  <c r="I60" s="1"/>
  <c r="F62"/>
  <c r="I62" s="1"/>
  <c r="F63"/>
  <c r="I63" s="1"/>
  <c r="F61"/>
  <c r="I61" s="1"/>
  <c r="F97"/>
  <c r="I97" s="1"/>
  <c r="F91"/>
  <c r="F92"/>
  <c r="I92" s="1"/>
  <c r="F93"/>
  <c r="I93" s="1"/>
  <c r="F94"/>
  <c r="I94" s="1"/>
  <c r="F95"/>
  <c r="I95" s="1"/>
  <c r="F96"/>
  <c r="I96" s="1"/>
  <c r="F98"/>
  <c r="I98" s="1"/>
  <c r="F99"/>
  <c r="I99" s="1"/>
  <c r="F100"/>
  <c r="I100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43"/>
  <c r="F13"/>
  <c r="I13" s="1"/>
  <c r="F15"/>
  <c r="I15" s="1"/>
  <c r="F14"/>
  <c r="I14" s="1"/>
  <c r="F17"/>
  <c r="I17" s="1"/>
  <c r="F20"/>
  <c r="I20" s="1"/>
  <c r="F23"/>
  <c r="I23" s="1"/>
  <c r="F24"/>
  <c r="I24" s="1"/>
  <c r="F27"/>
  <c r="I27" s="1"/>
  <c r="F28"/>
  <c r="I28" s="1"/>
  <c r="F31"/>
  <c r="F34"/>
  <c r="I34" s="1"/>
  <c r="F35"/>
  <c r="I35" s="1"/>
  <c r="B39"/>
  <c r="F45"/>
  <c r="F47"/>
  <c r="I47" s="1"/>
  <c r="F49"/>
  <c r="I49" s="1"/>
  <c r="F50"/>
  <c r="I50" s="1"/>
  <c r="F53"/>
  <c r="I53" s="1"/>
  <c r="F46"/>
  <c r="I46" s="1"/>
  <c r="F48"/>
  <c r="I48" s="1"/>
  <c r="F51"/>
  <c r="I51" s="1"/>
  <c r="F52"/>
  <c r="I52" s="1"/>
  <c r="F58"/>
  <c r="F60"/>
  <c r="I60" s="1"/>
  <c r="F59"/>
  <c r="I59" s="1"/>
  <c r="F61"/>
  <c r="I61" s="1"/>
  <c r="F62"/>
  <c r="I62" s="1"/>
  <c r="F63"/>
  <c r="I6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3"/>
  <c r="I123" s="1"/>
  <c r="F124"/>
  <c r="I124" s="1"/>
  <c r="F125"/>
  <c r="I125" s="1"/>
  <c r="F122"/>
  <c r="I122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44"/>
  <c r="F13"/>
  <c r="I13" s="1"/>
  <c r="F15"/>
  <c r="I15" s="1"/>
  <c r="F14"/>
  <c r="I14" s="1"/>
  <c r="F17"/>
  <c r="I17" s="1"/>
  <c r="F20"/>
  <c r="F24"/>
  <c r="I24" s="1"/>
  <c r="F23"/>
  <c r="I23" s="1"/>
  <c r="F34"/>
  <c r="I34" s="1"/>
  <c r="F35"/>
  <c r="I35" s="1"/>
  <c r="F27"/>
  <c r="I27" s="1"/>
  <c r="F28"/>
  <c r="I28" s="1"/>
  <c r="F31"/>
  <c r="I31" s="1"/>
  <c r="B39"/>
  <c r="F49"/>
  <c r="I49" s="1"/>
  <c r="F50"/>
  <c r="I50" s="1"/>
  <c r="F45"/>
  <c r="F46"/>
  <c r="I46" s="1"/>
  <c r="F47"/>
  <c r="I47" s="1"/>
  <c r="F48"/>
  <c r="I48" s="1"/>
  <c r="F51"/>
  <c r="I51" s="1"/>
  <c r="F52"/>
  <c r="I52" s="1"/>
  <c r="F53"/>
  <c r="I53" s="1"/>
  <c r="F58"/>
  <c r="F60"/>
  <c r="I60" s="1"/>
  <c r="F59"/>
  <c r="I59" s="1"/>
  <c r="F61"/>
  <c r="I61" s="1"/>
  <c r="F62"/>
  <c r="I62" s="1"/>
  <c r="F63"/>
  <c r="I63" s="1"/>
  <c r="F78"/>
  <c r="F79"/>
  <c r="I79" s="1"/>
  <c r="F80"/>
  <c r="I80" s="1"/>
  <c r="F81"/>
  <c r="I81" s="1"/>
  <c r="F82"/>
  <c r="I82" s="1"/>
  <c r="F83"/>
  <c r="I83" s="1"/>
  <c r="F85"/>
  <c r="I85" s="1"/>
  <c r="F86"/>
  <c r="I86" s="1"/>
  <c r="F84"/>
  <c r="I84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3"/>
  <c r="I123" s="1"/>
  <c r="F124"/>
  <c r="I124" s="1"/>
  <c r="F125"/>
  <c r="I125" s="1"/>
  <c r="F122"/>
  <c r="I122" s="1"/>
  <c r="F126"/>
  <c r="I126" s="1"/>
  <c r="F135"/>
  <c r="I135" s="1"/>
  <c r="F136"/>
  <c r="I136" s="1"/>
  <c r="F137"/>
  <c r="I137" s="1"/>
  <c r="F138"/>
  <c r="I138" s="1"/>
  <c r="F128"/>
  <c r="I128" s="1"/>
  <c r="F129"/>
  <c r="I129" s="1"/>
  <c r="F130"/>
  <c r="I130" s="1"/>
  <c r="F131"/>
  <c r="I131" s="1"/>
  <c r="F132"/>
  <c r="I132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46"/>
  <c r="F20"/>
  <c r="I20" s="1"/>
  <c r="F24"/>
  <c r="I24" s="1"/>
  <c r="F23"/>
  <c r="I23" s="1"/>
  <c r="F13"/>
  <c r="I13" s="1"/>
  <c r="F14"/>
  <c r="I14" s="1"/>
  <c r="F15"/>
  <c r="I15" s="1"/>
  <c r="F17"/>
  <c r="I17" s="1"/>
  <c r="F27"/>
  <c r="I27" s="1"/>
  <c r="F28"/>
  <c r="I28" s="1"/>
  <c r="F31"/>
  <c r="I31" s="1"/>
  <c r="F34"/>
  <c r="F35"/>
  <c r="I35" s="1"/>
  <c r="B39"/>
  <c r="F58"/>
  <c r="F59"/>
  <c r="I59" s="1"/>
  <c r="F60"/>
  <c r="I60" s="1"/>
  <c r="F61"/>
  <c r="I61" s="1"/>
  <c r="F62"/>
  <c r="I62" s="1"/>
  <c r="F63"/>
  <c r="I6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70"/>
  <c r="I270" s="1"/>
  <c r="F272"/>
  <c r="I272" s="1"/>
  <c r="F274"/>
  <c r="I274" s="1"/>
  <c r="F278"/>
  <c r="I278" s="1"/>
  <c r="F280"/>
  <c r="I280" s="1"/>
  <c r="F281"/>
  <c r="I281" s="1"/>
  <c r="F279"/>
  <c r="I279" s="1"/>
  <c r="F282"/>
  <c r="I282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48"/>
  <c r="B39"/>
  <c r="B7" i="17"/>
  <c r="F13"/>
  <c r="I13" s="1"/>
  <c r="F15"/>
  <c r="I15" s="1"/>
  <c r="F14"/>
  <c r="I14" s="1"/>
  <c r="F17"/>
  <c r="I17" s="1"/>
  <c r="F20"/>
  <c r="F23"/>
  <c r="I23" s="1"/>
  <c r="F24"/>
  <c r="I24" s="1"/>
  <c r="F27"/>
  <c r="I27" s="1"/>
  <c r="F28"/>
  <c r="I28" s="1"/>
  <c r="F31"/>
  <c r="I31" s="1"/>
  <c r="F34"/>
  <c r="I34" s="1"/>
  <c r="F35"/>
  <c r="I35" s="1"/>
  <c r="B39"/>
  <c r="F45"/>
  <c r="F47"/>
  <c r="I47" s="1"/>
  <c r="F48"/>
  <c r="I48" s="1"/>
  <c r="F49"/>
  <c r="I49" s="1"/>
  <c r="F50"/>
  <c r="I50" s="1"/>
  <c r="F52"/>
  <c r="I52" s="1"/>
  <c r="F53"/>
  <c r="I53" s="1"/>
  <c r="F46"/>
  <c r="I46" s="1"/>
  <c r="F51"/>
  <c r="I51" s="1"/>
  <c r="F58"/>
  <c r="F59"/>
  <c r="I59" s="1"/>
  <c r="F60"/>
  <c r="I60" s="1"/>
  <c r="F62"/>
  <c r="I62" s="1"/>
  <c r="F63"/>
  <c r="I63" s="1"/>
  <c r="F61"/>
  <c r="I61" s="1"/>
  <c r="F82"/>
  <c r="I82" s="1"/>
  <c r="F83"/>
  <c r="I83" s="1"/>
  <c r="F85"/>
  <c r="I85" s="1"/>
  <c r="F78"/>
  <c r="F79"/>
  <c r="I79" s="1"/>
  <c r="F80"/>
  <c r="I80" s="1"/>
  <c r="F81"/>
  <c r="I81" s="1"/>
  <c r="F84"/>
  <c r="I84" s="1"/>
  <c r="F86"/>
  <c r="I86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48"/>
  <c r="I248" s="1"/>
  <c r="F246"/>
  <c r="I246" s="1"/>
  <c r="F247"/>
  <c r="I247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18"/>
  <c r="F13"/>
  <c r="I13" s="1"/>
  <c r="F14"/>
  <c r="I14" s="1"/>
  <c r="F15"/>
  <c r="I15" s="1"/>
  <c r="F17"/>
  <c r="I17" s="1"/>
  <c r="F20"/>
  <c r="I20" s="1"/>
  <c r="F23"/>
  <c r="I23" s="1"/>
  <c r="F24"/>
  <c r="I24" s="1"/>
  <c r="F27"/>
  <c r="I27" s="1"/>
  <c r="F28"/>
  <c r="I28" s="1"/>
  <c r="F31"/>
  <c r="I31" s="1"/>
  <c r="F34"/>
  <c r="I34" s="1"/>
  <c r="F35"/>
  <c r="I35" s="1"/>
  <c r="B39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58"/>
  <c r="F59"/>
  <c r="I59" s="1"/>
  <c r="F60"/>
  <c r="I60" s="1"/>
  <c r="F61"/>
  <c r="I61" s="1"/>
  <c r="F62"/>
  <c r="I62" s="1"/>
  <c r="F63"/>
  <c r="I6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46"/>
  <c r="I246" s="1"/>
  <c r="F247"/>
  <c r="I247" s="1"/>
  <c r="F248"/>
  <c r="I24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98"/>
  <c r="I298" s="1"/>
  <c r="B7" i="19"/>
  <c r="F13"/>
  <c r="I13" s="1"/>
  <c r="F15"/>
  <c r="I15" s="1"/>
  <c r="F14"/>
  <c r="I14" s="1"/>
  <c r="F17"/>
  <c r="I17" s="1"/>
  <c r="F31"/>
  <c r="I31" s="1"/>
  <c r="F34"/>
  <c r="I34" s="1"/>
  <c r="F35"/>
  <c r="I35" s="1"/>
  <c r="F20"/>
  <c r="I20" s="1"/>
  <c r="F23"/>
  <c r="I23" s="1"/>
  <c r="F24"/>
  <c r="I24" s="1"/>
  <c r="F27"/>
  <c r="I27" s="1"/>
  <c r="F28"/>
  <c r="I28" s="1"/>
  <c r="B39"/>
  <c r="F45"/>
  <c r="F46"/>
  <c r="I46" s="1"/>
  <c r="F47"/>
  <c r="I47" s="1"/>
  <c r="F48"/>
  <c r="I48" s="1"/>
  <c r="F49"/>
  <c r="I49" s="1"/>
  <c r="F50"/>
  <c r="I50" s="1"/>
  <c r="F52"/>
  <c r="I52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107"/>
  <c r="I107" s="1"/>
  <c r="F108"/>
  <c r="I108" s="1"/>
  <c r="F109"/>
  <c r="I109" s="1"/>
  <c r="F110"/>
  <c r="I110" s="1"/>
  <c r="F103"/>
  <c r="F104"/>
  <c r="I104" s="1"/>
  <c r="F105"/>
  <c r="I105" s="1"/>
  <c r="F106"/>
  <c r="I106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20"/>
  <c r="F13"/>
  <c r="I13" s="1"/>
  <c r="F15"/>
  <c r="I15" s="1"/>
  <c r="F14"/>
  <c r="I14" s="1"/>
  <c r="F17"/>
  <c r="I17" s="1"/>
  <c r="F20"/>
  <c r="F24"/>
  <c r="I24" s="1"/>
  <c r="F23"/>
  <c r="I23" s="1"/>
  <c r="F34"/>
  <c r="I34" s="1"/>
  <c r="F35"/>
  <c r="I35" s="1"/>
  <c r="F27"/>
  <c r="I27" s="1"/>
  <c r="F28"/>
  <c r="I28" s="1"/>
  <c r="F31"/>
  <c r="I31" s="1"/>
  <c r="B39"/>
  <c r="F49"/>
  <c r="I49" s="1"/>
  <c r="F50"/>
  <c r="I50" s="1"/>
  <c r="F52"/>
  <c r="I52" s="1"/>
  <c r="F45"/>
  <c r="F46"/>
  <c r="I46" s="1"/>
  <c r="F47"/>
  <c r="I47" s="1"/>
  <c r="F48"/>
  <c r="I48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82"/>
  <c r="I82" s="1"/>
  <c r="F83"/>
  <c r="I83" s="1"/>
  <c r="F85"/>
  <c r="I85" s="1"/>
  <c r="F78"/>
  <c r="F79"/>
  <c r="I79" s="1"/>
  <c r="F80"/>
  <c r="I80" s="1"/>
  <c r="F81"/>
  <c r="I81" s="1"/>
  <c r="F84"/>
  <c r="I84" s="1"/>
  <c r="F86"/>
  <c r="I86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21"/>
  <c r="F13"/>
  <c r="I13" s="1"/>
  <c r="F15"/>
  <c r="I15" s="1"/>
  <c r="F14"/>
  <c r="I14" s="1"/>
  <c r="F17"/>
  <c r="I17" s="1"/>
  <c r="F20"/>
  <c r="F28"/>
  <c r="I28" s="1"/>
  <c r="F27"/>
  <c r="I27" s="1"/>
  <c r="F23"/>
  <c r="I23" s="1"/>
  <c r="F24"/>
  <c r="I24" s="1"/>
  <c r="F31"/>
  <c r="I31" s="1"/>
  <c r="F34"/>
  <c r="I34" s="1"/>
  <c r="F35"/>
  <c r="I35" s="1"/>
  <c r="B39"/>
  <c r="F52"/>
  <c r="I52" s="1"/>
  <c r="F45"/>
  <c r="F46"/>
  <c r="I46" s="1"/>
  <c r="F47"/>
  <c r="I47" s="1"/>
  <c r="F48"/>
  <c r="I48" s="1"/>
  <c r="F49"/>
  <c r="I49" s="1"/>
  <c r="F50"/>
  <c r="I50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22"/>
  <c r="F13"/>
  <c r="I13" s="1"/>
  <c r="F15"/>
  <c r="I15" s="1"/>
  <c r="F14"/>
  <c r="I14" s="1"/>
  <c r="F17"/>
  <c r="I17" s="1"/>
  <c r="F20"/>
  <c r="I20" s="1"/>
  <c r="F31"/>
  <c r="I31" s="1"/>
  <c r="F23"/>
  <c r="I23" s="1"/>
  <c r="F24"/>
  <c r="I24" s="1"/>
  <c r="F27"/>
  <c r="I27" s="1"/>
  <c r="F28"/>
  <c r="I28" s="1"/>
  <c r="F34"/>
  <c r="I34" s="1"/>
  <c r="F35"/>
  <c r="I35" s="1"/>
  <c r="B39"/>
  <c r="F53"/>
  <c r="I53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8"/>
  <c r="F59"/>
  <c r="I59" s="1"/>
  <c r="F60"/>
  <c r="I60" s="1"/>
  <c r="F62"/>
  <c r="I62" s="1"/>
  <c r="F63"/>
  <c r="I63" s="1"/>
  <c r="F61"/>
  <c r="I61" s="1"/>
  <c r="F81"/>
  <c r="I81" s="1"/>
  <c r="F82"/>
  <c r="I82" s="1"/>
  <c r="F83"/>
  <c r="I83" s="1"/>
  <c r="F84"/>
  <c r="I84" s="1"/>
  <c r="F85"/>
  <c r="I85" s="1"/>
  <c r="F78"/>
  <c r="F79"/>
  <c r="I79" s="1"/>
  <c r="F80"/>
  <c r="I80" s="1"/>
  <c r="F86"/>
  <c r="I86" s="1"/>
  <c r="F97"/>
  <c r="I97" s="1"/>
  <c r="F91"/>
  <c r="F92"/>
  <c r="I92" s="1"/>
  <c r="F93"/>
  <c r="I93" s="1"/>
  <c r="F94"/>
  <c r="I94" s="1"/>
  <c r="F95"/>
  <c r="I95" s="1"/>
  <c r="F96"/>
  <c r="I96" s="1"/>
  <c r="F98"/>
  <c r="I98" s="1"/>
  <c r="F99"/>
  <c r="I99" s="1"/>
  <c r="F100"/>
  <c r="I100" s="1"/>
  <c r="F106"/>
  <c r="I106" s="1"/>
  <c r="F108"/>
  <c r="I108" s="1"/>
  <c r="F110"/>
  <c r="I110" s="1"/>
  <c r="F103"/>
  <c r="F104"/>
  <c r="I104" s="1"/>
  <c r="F105"/>
  <c r="I105" s="1"/>
  <c r="F107"/>
  <c r="I107" s="1"/>
  <c r="F109"/>
  <c r="I109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23"/>
  <c r="F13"/>
  <c r="I13" s="1"/>
  <c r="F15"/>
  <c r="I15" s="1"/>
  <c r="F14"/>
  <c r="I14" s="1"/>
  <c r="F17"/>
  <c r="I17" s="1"/>
  <c r="F20"/>
  <c r="F31"/>
  <c r="I31" s="1"/>
  <c r="F23"/>
  <c r="I23" s="1"/>
  <c r="F24"/>
  <c r="I24" s="1"/>
  <c r="F27"/>
  <c r="I27" s="1"/>
  <c r="F28"/>
  <c r="I28" s="1"/>
  <c r="F34"/>
  <c r="I34" s="1"/>
  <c r="F35"/>
  <c r="I35" s="1"/>
  <c r="B39"/>
  <c r="F50"/>
  <c r="I50" s="1"/>
  <c r="F45"/>
  <c r="F46"/>
  <c r="I46" s="1"/>
  <c r="F47"/>
  <c r="I47" s="1"/>
  <c r="F48"/>
  <c r="I48" s="1"/>
  <c r="F49"/>
  <c r="I49" s="1"/>
  <c r="F51"/>
  <c r="I51" s="1"/>
  <c r="F52"/>
  <c r="I52" s="1"/>
  <c r="F53"/>
  <c r="I53" s="1"/>
  <c r="F58"/>
  <c r="F59"/>
  <c r="I59" s="1"/>
  <c r="F60"/>
  <c r="I60" s="1"/>
  <c r="F62"/>
  <c r="I62" s="1"/>
  <c r="F63"/>
  <c r="I63" s="1"/>
  <c r="F61"/>
  <c r="I61" s="1"/>
  <c r="F83"/>
  <c r="I83" s="1"/>
  <c r="F78"/>
  <c r="F79"/>
  <c r="I79" s="1"/>
  <c r="F80"/>
  <c r="I80" s="1"/>
  <c r="F81"/>
  <c r="I81" s="1"/>
  <c r="F82"/>
  <c r="I82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92"/>
  <c r="I292" s="1"/>
  <c r="F286"/>
  <c r="F287"/>
  <c r="I287" s="1"/>
  <c r="F288"/>
  <c r="I288" s="1"/>
  <c r="F290"/>
  <c r="I290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48"/>
  <c r="I248" s="1"/>
  <c r="F246"/>
  <c r="I246" s="1"/>
  <c r="F247"/>
  <c r="I247" s="1"/>
  <c r="F298"/>
  <c r="I298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B7" i="24"/>
  <c r="F13"/>
  <c r="I13" s="1"/>
  <c r="F14"/>
  <c r="I14" s="1"/>
  <c r="F15"/>
  <c r="I15" s="1"/>
  <c r="F17"/>
  <c r="I17" s="1"/>
  <c r="F20"/>
  <c r="I20" s="1"/>
  <c r="F23"/>
  <c r="I23" s="1"/>
  <c r="F24"/>
  <c r="I24" s="1"/>
  <c r="F28"/>
  <c r="I28" s="1"/>
  <c r="F27"/>
  <c r="I27" s="1"/>
  <c r="F31"/>
  <c r="F34"/>
  <c r="I34" s="1"/>
  <c r="F35"/>
  <c r="I35" s="1"/>
  <c r="B39"/>
  <c r="F52"/>
  <c r="I52" s="1"/>
  <c r="F45"/>
  <c r="F46"/>
  <c r="I46" s="1"/>
  <c r="F47"/>
  <c r="I47" s="1"/>
  <c r="F48"/>
  <c r="I48" s="1"/>
  <c r="F49"/>
  <c r="I49" s="1"/>
  <c r="F50"/>
  <c r="I50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83"/>
  <c r="I83" s="1"/>
  <c r="F78"/>
  <c r="F79"/>
  <c r="I79" s="1"/>
  <c r="F80"/>
  <c r="I80" s="1"/>
  <c r="F81"/>
  <c r="I81" s="1"/>
  <c r="F82"/>
  <c r="I82" s="1"/>
  <c r="F84"/>
  <c r="I84" s="1"/>
  <c r="F85"/>
  <c r="I85" s="1"/>
  <c r="F86"/>
  <c r="I86" s="1"/>
  <c r="F97"/>
  <c r="I97" s="1"/>
  <c r="F91"/>
  <c r="F92"/>
  <c r="I92" s="1"/>
  <c r="F93"/>
  <c r="I93" s="1"/>
  <c r="F94"/>
  <c r="I94" s="1"/>
  <c r="F95"/>
  <c r="I95" s="1"/>
  <c r="F96"/>
  <c r="I96" s="1"/>
  <c r="F98"/>
  <c r="I98" s="1"/>
  <c r="F99"/>
  <c r="I99" s="1"/>
  <c r="F100"/>
  <c r="I100" s="1"/>
  <c r="F106"/>
  <c r="I106" s="1"/>
  <c r="F110"/>
  <c r="I110" s="1"/>
  <c r="F103"/>
  <c r="F104"/>
  <c r="I104" s="1"/>
  <c r="F105"/>
  <c r="I105" s="1"/>
  <c r="F107"/>
  <c r="I107" s="1"/>
  <c r="F108"/>
  <c r="I108" s="1"/>
  <c r="F109"/>
  <c r="I109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247"/>
  <c r="I247" s="1"/>
  <c r="F248"/>
  <c r="I248" s="1"/>
  <c r="F246"/>
  <c r="I246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26"/>
  <c r="F13"/>
  <c r="I13" s="1"/>
  <c r="F15"/>
  <c r="I15" s="1"/>
  <c r="F14"/>
  <c r="I14" s="1"/>
  <c r="F17"/>
  <c r="I17" s="1"/>
  <c r="F20"/>
  <c r="I20" s="1"/>
  <c r="F23"/>
  <c r="I23" s="1"/>
  <c r="F24"/>
  <c r="I24" s="1"/>
  <c r="F31"/>
  <c r="I31" s="1"/>
  <c r="F34"/>
  <c r="I34" s="1"/>
  <c r="F35"/>
  <c r="I35" s="1"/>
  <c r="F27"/>
  <c r="I27" s="1"/>
  <c r="F28"/>
  <c r="I28" s="1"/>
  <c r="B39"/>
  <c r="F58"/>
  <c r="F59"/>
  <c r="I59" s="1"/>
  <c r="F60"/>
  <c r="I60" s="1"/>
  <c r="F61"/>
  <c r="I61" s="1"/>
  <c r="F62"/>
  <c r="I62" s="1"/>
  <c r="F63"/>
  <c r="I63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74"/>
  <c r="I274" s="1"/>
  <c r="F270"/>
  <c r="I270" s="1"/>
  <c r="F272"/>
  <c r="I272" s="1"/>
  <c r="F281"/>
  <c r="I281" s="1"/>
  <c r="F278"/>
  <c r="I278" s="1"/>
  <c r="F279"/>
  <c r="I279" s="1"/>
  <c r="F280"/>
  <c r="I280" s="1"/>
  <c r="F282"/>
  <c r="I282" s="1"/>
  <c r="F286"/>
  <c r="F287"/>
  <c r="I287" s="1"/>
  <c r="F288"/>
  <c r="I288" s="1"/>
  <c r="F290"/>
  <c r="I290" s="1"/>
  <c r="F292"/>
  <c r="I292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48"/>
  <c r="I248" s="1"/>
  <c r="F246"/>
  <c r="I246" s="1"/>
  <c r="F247"/>
  <c r="I247" s="1"/>
  <c r="F298"/>
  <c r="I298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B7" i="27"/>
  <c r="F13"/>
  <c r="I13" s="1"/>
  <c r="F15"/>
  <c r="I15" s="1"/>
  <c r="F14"/>
  <c r="I14" s="1"/>
  <c r="F17"/>
  <c r="I17" s="1"/>
  <c r="F20"/>
  <c r="I20" s="1"/>
  <c r="F31"/>
  <c r="F34"/>
  <c r="I34" s="1"/>
  <c r="F35"/>
  <c r="I35" s="1"/>
  <c r="F23"/>
  <c r="I23" s="1"/>
  <c r="F24"/>
  <c r="I24" s="1"/>
  <c r="F27"/>
  <c r="F28"/>
  <c r="I28" s="1"/>
  <c r="B39"/>
  <c r="F58"/>
  <c r="F59"/>
  <c r="I59" s="1"/>
  <c r="F60"/>
  <c r="I60" s="1"/>
  <c r="F62"/>
  <c r="I62" s="1"/>
  <c r="F63"/>
  <c r="I63" s="1"/>
  <c r="F61"/>
  <c r="I61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74"/>
  <c r="I274" s="1"/>
  <c r="F270"/>
  <c r="I270" s="1"/>
  <c r="F272"/>
  <c r="I272" s="1"/>
  <c r="F290"/>
  <c r="I290" s="1"/>
  <c r="F286"/>
  <c r="F287"/>
  <c r="I287" s="1"/>
  <c r="F288"/>
  <c r="I288" s="1"/>
  <c r="F292"/>
  <c r="I292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8"/>
  <c r="I278" s="1"/>
  <c r="F279"/>
  <c r="I279" s="1"/>
  <c r="F280"/>
  <c r="I280" s="1"/>
  <c r="F281"/>
  <c r="I281" s="1"/>
  <c r="F282"/>
  <c r="I282" s="1"/>
  <c r="F248"/>
  <c r="I248" s="1"/>
  <c r="F246"/>
  <c r="I246" s="1"/>
  <c r="F247"/>
  <c r="I247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28"/>
  <c r="F13"/>
  <c r="I13" s="1"/>
  <c r="F15"/>
  <c r="I15" s="1"/>
  <c r="F14"/>
  <c r="I14" s="1"/>
  <c r="F17"/>
  <c r="I17" s="1"/>
  <c r="F20"/>
  <c r="F31"/>
  <c r="I31" s="1"/>
  <c r="F23"/>
  <c r="I23" s="1"/>
  <c r="F24"/>
  <c r="I24" s="1"/>
  <c r="F27"/>
  <c r="I27" s="1"/>
  <c r="F28"/>
  <c r="I28" s="1"/>
  <c r="F34"/>
  <c r="I34" s="1"/>
  <c r="F35"/>
  <c r="I35" s="1"/>
  <c r="B39"/>
  <c r="F49"/>
  <c r="I49" s="1"/>
  <c r="F45"/>
  <c r="F46"/>
  <c r="I46" s="1"/>
  <c r="F47"/>
  <c r="I47" s="1"/>
  <c r="F48"/>
  <c r="I48" s="1"/>
  <c r="F50"/>
  <c r="I50" s="1"/>
  <c r="F51"/>
  <c r="I51" s="1"/>
  <c r="F52"/>
  <c r="I52" s="1"/>
  <c r="F53"/>
  <c r="I53" s="1"/>
  <c r="F58"/>
  <c r="F59"/>
  <c r="I59" s="1"/>
  <c r="F60"/>
  <c r="I60" s="1"/>
  <c r="F62"/>
  <c r="I62" s="1"/>
  <c r="F63"/>
  <c r="I63" s="1"/>
  <c r="F61"/>
  <c r="I61" s="1"/>
  <c r="F82"/>
  <c r="I82" s="1"/>
  <c r="F78"/>
  <c r="F79"/>
  <c r="I79" s="1"/>
  <c r="F80"/>
  <c r="I80" s="1"/>
  <c r="F81"/>
  <c r="I81" s="1"/>
  <c r="F83"/>
  <c r="I83" s="1"/>
  <c r="F84"/>
  <c r="I84" s="1"/>
  <c r="F85"/>
  <c r="I85" s="1"/>
  <c r="F86"/>
  <c r="I86" s="1"/>
  <c r="F107"/>
  <c r="I107" s="1"/>
  <c r="F103"/>
  <c r="F104"/>
  <c r="I104" s="1"/>
  <c r="F105"/>
  <c r="I105" s="1"/>
  <c r="F106"/>
  <c r="I106" s="1"/>
  <c r="F108"/>
  <c r="I108" s="1"/>
  <c r="F109"/>
  <c r="I109" s="1"/>
  <c r="F110"/>
  <c r="I110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29"/>
  <c r="F13"/>
  <c r="I13" s="1"/>
  <c r="F15"/>
  <c r="I15" s="1"/>
  <c r="F14"/>
  <c r="I14" s="1"/>
  <c r="F17"/>
  <c r="I17" s="1"/>
  <c r="F20"/>
  <c r="I20" s="1"/>
  <c r="F23"/>
  <c r="I23" s="1"/>
  <c r="F24"/>
  <c r="I24" s="1"/>
  <c r="F27"/>
  <c r="I27" s="1"/>
  <c r="F28"/>
  <c r="I28" s="1"/>
  <c r="F31"/>
  <c r="I31" s="1"/>
  <c r="F34"/>
  <c r="I34" s="1"/>
  <c r="F35"/>
  <c r="I35" s="1"/>
  <c r="B39"/>
  <c r="F45"/>
  <c r="F47"/>
  <c r="I47" s="1"/>
  <c r="F48"/>
  <c r="I48" s="1"/>
  <c r="F49"/>
  <c r="I49" s="1"/>
  <c r="F50"/>
  <c r="I50" s="1"/>
  <c r="F52"/>
  <c r="I52" s="1"/>
  <c r="F46"/>
  <c r="I46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85"/>
  <c r="I85" s="1"/>
  <c r="F78"/>
  <c r="F79"/>
  <c r="I79" s="1"/>
  <c r="F80"/>
  <c r="I80" s="1"/>
  <c r="F81"/>
  <c r="I81" s="1"/>
  <c r="F82"/>
  <c r="I82" s="1"/>
  <c r="F83"/>
  <c r="I83" s="1"/>
  <c r="F84"/>
  <c r="I84" s="1"/>
  <c r="F86"/>
  <c r="I86" s="1"/>
  <c r="F93"/>
  <c r="I93" s="1"/>
  <c r="F91"/>
  <c r="F92"/>
  <c r="I92" s="1"/>
  <c r="F94"/>
  <c r="I94" s="1"/>
  <c r="F95"/>
  <c r="I95" s="1"/>
  <c r="F96"/>
  <c r="I96" s="1"/>
  <c r="F97"/>
  <c r="I97" s="1"/>
  <c r="F98"/>
  <c r="I98" s="1"/>
  <c r="F99"/>
  <c r="I99" s="1"/>
  <c r="F100"/>
  <c r="I100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30"/>
  <c r="F13"/>
  <c r="I13" s="1"/>
  <c r="F15"/>
  <c r="I15" s="1"/>
  <c r="F14"/>
  <c r="I14" s="1"/>
  <c r="F17"/>
  <c r="I17" s="1"/>
  <c r="F20"/>
  <c r="I20" s="1"/>
  <c r="F24"/>
  <c r="I24" s="1"/>
  <c r="F23"/>
  <c r="I23" s="1"/>
  <c r="F27"/>
  <c r="I27" s="1"/>
  <c r="F28"/>
  <c r="I28" s="1"/>
  <c r="F31"/>
  <c r="F34"/>
  <c r="I34" s="1"/>
  <c r="F35"/>
  <c r="I35" s="1"/>
  <c r="B39"/>
  <c r="F45"/>
  <c r="F47"/>
  <c r="I47" s="1"/>
  <c r="F48"/>
  <c r="I48" s="1"/>
  <c r="F49"/>
  <c r="I49" s="1"/>
  <c r="F50"/>
  <c r="I50" s="1"/>
  <c r="F52"/>
  <c r="I52" s="1"/>
  <c r="F46"/>
  <c r="I46" s="1"/>
  <c r="F51"/>
  <c r="I51" s="1"/>
  <c r="F53"/>
  <c r="I53" s="1"/>
  <c r="F58"/>
  <c r="F59"/>
  <c r="I59" s="1"/>
  <c r="F60"/>
  <c r="I60" s="1"/>
  <c r="F61"/>
  <c r="I61" s="1"/>
  <c r="F62"/>
  <c r="I62" s="1"/>
  <c r="F63"/>
  <c r="I63" s="1"/>
  <c r="F81"/>
  <c r="I81" s="1"/>
  <c r="F82"/>
  <c r="I82" s="1"/>
  <c r="F83"/>
  <c r="I83" s="1"/>
  <c r="F78"/>
  <c r="F79"/>
  <c r="I79" s="1"/>
  <c r="F80"/>
  <c r="I80" s="1"/>
  <c r="F84"/>
  <c r="I84" s="1"/>
  <c r="F85"/>
  <c r="I85" s="1"/>
  <c r="F86"/>
  <c r="I86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47"/>
  <c r="I247" s="1"/>
  <c r="F248"/>
  <c r="I248" s="1"/>
  <c r="F246"/>
  <c r="I246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135"/>
  <c r="I135" s="1"/>
  <c r="F136"/>
  <c r="I136" s="1"/>
  <c r="F137"/>
  <c r="I137" s="1"/>
  <c r="F138"/>
  <c r="I138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298"/>
  <c r="I298" s="1"/>
  <c r="B7" i="31"/>
  <c r="F13"/>
  <c r="I13" s="1"/>
  <c r="F14"/>
  <c r="I14" s="1"/>
  <c r="F15"/>
  <c r="I15" s="1"/>
  <c r="F17"/>
  <c r="I17" s="1"/>
  <c r="F20"/>
  <c r="I20" s="1"/>
  <c r="F31"/>
  <c r="I31" s="1"/>
  <c r="F34"/>
  <c r="F35"/>
  <c r="I35" s="1"/>
  <c r="F23"/>
  <c r="I23" s="1"/>
  <c r="F24"/>
  <c r="I24" s="1"/>
  <c r="F27"/>
  <c r="F28"/>
  <c r="I28" s="1"/>
  <c r="B39"/>
  <c r="F58"/>
  <c r="F59"/>
  <c r="I59" s="1"/>
  <c r="F60"/>
  <c r="I60" s="1"/>
  <c r="F61"/>
  <c r="I61" s="1"/>
  <c r="F62"/>
  <c r="I62" s="1"/>
  <c r="F63"/>
  <c r="I63" s="1"/>
  <c r="F78"/>
  <c r="F80"/>
  <c r="I80" s="1"/>
  <c r="F81"/>
  <c r="I81" s="1"/>
  <c r="F82"/>
  <c r="I82" s="1"/>
  <c r="F83"/>
  <c r="I83" s="1"/>
  <c r="F85"/>
  <c r="I85" s="1"/>
  <c r="F79"/>
  <c r="I79" s="1"/>
  <c r="F84"/>
  <c r="I84" s="1"/>
  <c r="F86"/>
  <c r="I86" s="1"/>
  <c r="F106"/>
  <c r="I106" s="1"/>
  <c r="F107"/>
  <c r="I107" s="1"/>
  <c r="F108"/>
  <c r="I108" s="1"/>
  <c r="F109"/>
  <c r="I109" s="1"/>
  <c r="F110"/>
  <c r="I110" s="1"/>
  <c r="F103"/>
  <c r="F104"/>
  <c r="I104" s="1"/>
  <c r="F105"/>
  <c r="I105" s="1"/>
  <c r="F111"/>
  <c r="I111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247"/>
  <c r="I247" s="1"/>
  <c r="F248"/>
  <c r="I248" s="1"/>
  <c r="F246"/>
  <c r="I246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32"/>
  <c r="F13"/>
  <c r="I13" s="1"/>
  <c r="F14"/>
  <c r="I14" s="1"/>
  <c r="F15"/>
  <c r="I15" s="1"/>
  <c r="F17"/>
  <c r="I17" s="1"/>
  <c r="F20"/>
  <c r="I20" s="1"/>
  <c r="F24"/>
  <c r="I24" s="1"/>
  <c r="F23"/>
  <c r="I23" s="1"/>
  <c r="F31"/>
  <c r="I31" s="1"/>
  <c r="F34"/>
  <c r="I34" s="1"/>
  <c r="F35"/>
  <c r="I35" s="1"/>
  <c r="F27"/>
  <c r="I27" s="1"/>
  <c r="F28"/>
  <c r="I28" s="1"/>
  <c r="B39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58"/>
  <c r="F59"/>
  <c r="I59" s="1"/>
  <c r="F60"/>
  <c r="I60" s="1"/>
  <c r="F61"/>
  <c r="I61" s="1"/>
  <c r="F62"/>
  <c r="I62" s="1"/>
  <c r="F63"/>
  <c r="I63" s="1"/>
  <c r="F78"/>
  <c r="F80"/>
  <c r="I80" s="1"/>
  <c r="F83"/>
  <c r="I83" s="1"/>
  <c r="F79"/>
  <c r="I79" s="1"/>
  <c r="F81"/>
  <c r="I81" s="1"/>
  <c r="F82"/>
  <c r="I82" s="1"/>
  <c r="F84"/>
  <c r="I84" s="1"/>
  <c r="F85"/>
  <c r="I85" s="1"/>
  <c r="F86"/>
  <c r="I86" s="1"/>
  <c r="F91"/>
  <c r="F93"/>
  <c r="I93" s="1"/>
  <c r="F94"/>
  <c r="I94" s="1"/>
  <c r="F95"/>
  <c r="I95" s="1"/>
  <c r="F96"/>
  <c r="I96" s="1"/>
  <c r="F97"/>
  <c r="I97" s="1"/>
  <c r="F98"/>
  <c r="I98" s="1"/>
  <c r="F92"/>
  <c r="I92" s="1"/>
  <c r="F99"/>
  <c r="I99" s="1"/>
  <c r="F100"/>
  <c r="I100" s="1"/>
  <c r="F106"/>
  <c r="I106" s="1"/>
  <c r="F107"/>
  <c r="I107" s="1"/>
  <c r="F108"/>
  <c r="I108" s="1"/>
  <c r="F109"/>
  <c r="I109" s="1"/>
  <c r="F110"/>
  <c r="I110" s="1"/>
  <c r="F103"/>
  <c r="F104"/>
  <c r="I104" s="1"/>
  <c r="F105"/>
  <c r="I105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247"/>
  <c r="I247" s="1"/>
  <c r="F248"/>
  <c r="I248" s="1"/>
  <c r="F246"/>
  <c r="I246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9"/>
  <c r="F14"/>
  <c r="I14" s="1"/>
  <c r="F15"/>
  <c r="I15" s="1"/>
  <c r="F17"/>
  <c r="I17" s="1"/>
  <c r="F20"/>
  <c r="F24"/>
  <c r="I24" s="1"/>
  <c r="F28"/>
  <c r="I28" s="1"/>
  <c r="F31"/>
  <c r="I31" s="1"/>
  <c r="F35"/>
  <c r="I35" s="1"/>
  <c r="B39"/>
  <c r="F53"/>
  <c r="I53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8"/>
  <c r="F59"/>
  <c r="I59" s="1"/>
  <c r="F60"/>
  <c r="I60" s="1"/>
  <c r="F62"/>
  <c r="I62" s="1"/>
  <c r="F63"/>
  <c r="I63" s="1"/>
  <c r="F61"/>
  <c r="I61" s="1"/>
  <c r="F81"/>
  <c r="I81" s="1"/>
  <c r="F85"/>
  <c r="I85" s="1"/>
  <c r="F82"/>
  <c r="I82" s="1"/>
  <c r="F83"/>
  <c r="F78"/>
  <c r="F79"/>
  <c r="F80"/>
  <c r="F84"/>
  <c r="I84" s="1"/>
  <c r="F86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I269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B7" i="11"/>
  <c r="F13"/>
  <c r="I13" s="1"/>
  <c r="F15"/>
  <c r="I15" s="1"/>
  <c r="F14"/>
  <c r="I14" s="1"/>
  <c r="F17"/>
  <c r="I17" s="1"/>
  <c r="F20"/>
  <c r="I20" s="1"/>
  <c r="F23"/>
  <c r="I23" s="1"/>
  <c r="F24"/>
  <c r="I24" s="1"/>
  <c r="F31"/>
  <c r="I31" s="1"/>
  <c r="F34"/>
  <c r="I34" s="1"/>
  <c r="F35"/>
  <c r="I35" s="1"/>
  <c r="F27"/>
  <c r="I27" s="1"/>
  <c r="F28"/>
  <c r="I28" s="1"/>
  <c r="B39"/>
  <c r="F50"/>
  <c r="I50" s="1"/>
  <c r="F45"/>
  <c r="F46"/>
  <c r="I46" s="1"/>
  <c r="F47"/>
  <c r="I47" s="1"/>
  <c r="F48"/>
  <c r="I48" s="1"/>
  <c r="F49"/>
  <c r="I49" s="1"/>
  <c r="F51"/>
  <c r="I51" s="1"/>
  <c r="F52"/>
  <c r="I52" s="1"/>
  <c r="F53"/>
  <c r="I53" s="1"/>
  <c r="F58"/>
  <c r="F59"/>
  <c r="I59" s="1"/>
  <c r="F60"/>
  <c r="I60" s="1"/>
  <c r="F61"/>
  <c r="I61" s="1"/>
  <c r="F62"/>
  <c r="I62" s="1"/>
  <c r="F63"/>
  <c r="I63" s="1"/>
  <c r="F82"/>
  <c r="I82" s="1"/>
  <c r="F83"/>
  <c r="I83" s="1"/>
  <c r="F78"/>
  <c r="F79"/>
  <c r="I79" s="1"/>
  <c r="F80"/>
  <c r="I80" s="1"/>
  <c r="F81"/>
  <c r="I81" s="1"/>
  <c r="F84"/>
  <c r="I84" s="1"/>
  <c r="F85"/>
  <c r="I85" s="1"/>
  <c r="F86"/>
  <c r="I86" s="1"/>
  <c r="F97"/>
  <c r="I97" s="1"/>
  <c r="F91"/>
  <c r="F92"/>
  <c r="I92" s="1"/>
  <c r="F93"/>
  <c r="I93" s="1"/>
  <c r="F94"/>
  <c r="I94" s="1"/>
  <c r="F95"/>
  <c r="I95" s="1"/>
  <c r="F96"/>
  <c r="I96" s="1"/>
  <c r="F98"/>
  <c r="I98" s="1"/>
  <c r="F99"/>
  <c r="I99" s="1"/>
  <c r="F100"/>
  <c r="I100" s="1"/>
  <c r="F110"/>
  <c r="I110" s="1"/>
  <c r="F103"/>
  <c r="F104"/>
  <c r="I104" s="1"/>
  <c r="F105"/>
  <c r="I105" s="1"/>
  <c r="F106"/>
  <c r="I106" s="1"/>
  <c r="F107"/>
  <c r="I107" s="1"/>
  <c r="F108"/>
  <c r="I108" s="1"/>
  <c r="F109"/>
  <c r="I109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298"/>
  <c r="I298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I269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B7" i="12"/>
  <c r="F13"/>
  <c r="I13" s="1"/>
  <c r="F14"/>
  <c r="I14" s="1"/>
  <c r="F15"/>
  <c r="I15" s="1"/>
  <c r="F17"/>
  <c r="I17" s="1"/>
  <c r="F31"/>
  <c r="I31" s="1"/>
  <c r="F20"/>
  <c r="I20" s="1"/>
  <c r="F23"/>
  <c r="I23" s="1"/>
  <c r="F24"/>
  <c r="I24" s="1"/>
  <c r="F27"/>
  <c r="I27" s="1"/>
  <c r="F28"/>
  <c r="I28" s="1"/>
  <c r="F34"/>
  <c r="I34" s="1"/>
  <c r="F35"/>
  <c r="I35" s="1"/>
  <c r="B39"/>
  <c r="F53"/>
  <c r="I53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8"/>
  <c r="F59"/>
  <c r="I59" s="1"/>
  <c r="F60"/>
  <c r="I60" s="1"/>
  <c r="F62"/>
  <c r="I62" s="1"/>
  <c r="F63"/>
  <c r="I63" s="1"/>
  <c r="F61"/>
  <c r="I61" s="1"/>
  <c r="F108"/>
  <c r="I108" s="1"/>
  <c r="F103"/>
  <c r="F104"/>
  <c r="I104" s="1"/>
  <c r="F105"/>
  <c r="I105" s="1"/>
  <c r="F106"/>
  <c r="I106" s="1"/>
  <c r="F107"/>
  <c r="I107" s="1"/>
  <c r="F109"/>
  <c r="I109" s="1"/>
  <c r="F110"/>
  <c r="I110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13"/>
  <c r="F13"/>
  <c r="F15"/>
  <c r="I15" s="1"/>
  <c r="F14"/>
  <c r="I14" s="1"/>
  <c r="F17"/>
  <c r="I17" s="1"/>
  <c r="F20"/>
  <c r="I20" s="1"/>
  <c r="F24"/>
  <c r="I24" s="1"/>
  <c r="F23"/>
  <c r="I23" s="1"/>
  <c r="F28"/>
  <c r="I28" s="1"/>
  <c r="F27"/>
  <c r="I27" s="1"/>
  <c r="F31"/>
  <c r="I31" s="1"/>
  <c r="F34"/>
  <c r="I34" s="1"/>
  <c r="F35"/>
  <c r="I35" s="1"/>
  <c r="B39"/>
  <c r="F58"/>
  <c r="F59"/>
  <c r="I59" s="1"/>
  <c r="F60"/>
  <c r="I60" s="1"/>
  <c r="F62"/>
  <c r="I62" s="1"/>
  <c r="F63"/>
  <c r="I63" s="1"/>
  <c r="F61"/>
  <c r="I61" s="1"/>
  <c r="F81"/>
  <c r="I81" s="1"/>
  <c r="F78"/>
  <c r="F79"/>
  <c r="I79" s="1"/>
  <c r="F80"/>
  <c r="I80" s="1"/>
  <c r="F82"/>
  <c r="I82" s="1"/>
  <c r="F83"/>
  <c r="I83" s="1"/>
  <c r="F84"/>
  <c r="I84" s="1"/>
  <c r="F85"/>
  <c r="I85" s="1"/>
  <c r="F86"/>
  <c r="I86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58"/>
  <c r="I258" s="1"/>
  <c r="F254"/>
  <c r="I254" s="1"/>
  <c r="F255"/>
  <c r="I255" s="1"/>
  <c r="F256"/>
  <c r="I256" s="1"/>
  <c r="F263"/>
  <c r="I263" s="1"/>
  <c r="F264"/>
  <c r="I264" s="1"/>
  <c r="F266"/>
  <c r="I266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14"/>
  <c r="F13"/>
  <c r="I13" s="1"/>
  <c r="F14"/>
  <c r="I14" s="1"/>
  <c r="F15"/>
  <c r="I15" s="1"/>
  <c r="F17"/>
  <c r="I17" s="1"/>
  <c r="F20"/>
  <c r="I20" s="1"/>
  <c r="F23"/>
  <c r="I23" s="1"/>
  <c r="F24"/>
  <c r="I24" s="1"/>
  <c r="F31"/>
  <c r="I31" s="1"/>
  <c r="F27"/>
  <c r="I27" s="1"/>
  <c r="F28"/>
  <c r="I28" s="1"/>
  <c r="F34"/>
  <c r="I34" s="1"/>
  <c r="F35"/>
  <c r="I35" s="1"/>
  <c r="B39"/>
  <c r="F53"/>
  <c r="I53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8"/>
  <c r="F59"/>
  <c r="I59" s="1"/>
  <c r="F60"/>
  <c r="I60" s="1"/>
  <c r="F62"/>
  <c r="I62" s="1"/>
  <c r="F63"/>
  <c r="I63" s="1"/>
  <c r="F61"/>
  <c r="I61" s="1"/>
  <c r="F82"/>
  <c r="I82" s="1"/>
  <c r="F83"/>
  <c r="I83" s="1"/>
  <c r="F85"/>
  <c r="I85" s="1"/>
  <c r="F78"/>
  <c r="F79"/>
  <c r="I79" s="1"/>
  <c r="F80"/>
  <c r="I80" s="1"/>
  <c r="F81"/>
  <c r="I81" s="1"/>
  <c r="F84"/>
  <c r="I84" s="1"/>
  <c r="F86"/>
  <c r="I86" s="1"/>
  <c r="F97"/>
  <c r="I97" s="1"/>
  <c r="F91"/>
  <c r="F92"/>
  <c r="I92" s="1"/>
  <c r="F93"/>
  <c r="I93" s="1"/>
  <c r="F94"/>
  <c r="I94" s="1"/>
  <c r="F95"/>
  <c r="I95" s="1"/>
  <c r="F96"/>
  <c r="I96" s="1"/>
  <c r="F98"/>
  <c r="I98" s="1"/>
  <c r="F99"/>
  <c r="I99" s="1"/>
  <c r="F100"/>
  <c r="I100" s="1"/>
  <c r="F106"/>
  <c r="I106" s="1"/>
  <c r="F110"/>
  <c r="I110" s="1"/>
  <c r="F103"/>
  <c r="F104"/>
  <c r="I104" s="1"/>
  <c r="F105"/>
  <c r="I105" s="1"/>
  <c r="F107"/>
  <c r="I107" s="1"/>
  <c r="F108"/>
  <c r="I108" s="1"/>
  <c r="F109"/>
  <c r="I109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298"/>
  <c r="I298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I269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B7" i="15"/>
  <c r="F13"/>
  <c r="I13" s="1"/>
  <c r="F15"/>
  <c r="I15" s="1"/>
  <c r="F14"/>
  <c r="I14" s="1"/>
  <c r="F17"/>
  <c r="I17" s="1"/>
  <c r="F20"/>
  <c r="I20" s="1"/>
  <c r="F31"/>
  <c r="I31" s="1"/>
  <c r="F23"/>
  <c r="I23" s="1"/>
  <c r="F24"/>
  <c r="I24" s="1"/>
  <c r="F27"/>
  <c r="I27" s="1"/>
  <c r="F28"/>
  <c r="I28" s="1"/>
  <c r="F34"/>
  <c r="I34" s="1"/>
  <c r="F35"/>
  <c r="I35" s="1"/>
  <c r="B39"/>
  <c r="F58"/>
  <c r="F59"/>
  <c r="I59" s="1"/>
  <c r="F60"/>
  <c r="I60" s="1"/>
  <c r="F62"/>
  <c r="I62" s="1"/>
  <c r="F63"/>
  <c r="I63" s="1"/>
  <c r="F61"/>
  <c r="I61" s="1"/>
  <c r="F82"/>
  <c r="I82" s="1"/>
  <c r="F83"/>
  <c r="I83" s="1"/>
  <c r="F85"/>
  <c r="I85" s="1"/>
  <c r="F78"/>
  <c r="F79"/>
  <c r="I79" s="1"/>
  <c r="F80"/>
  <c r="I80" s="1"/>
  <c r="F81"/>
  <c r="I81" s="1"/>
  <c r="F84"/>
  <c r="I84" s="1"/>
  <c r="F86"/>
  <c r="I86" s="1"/>
  <c r="F108"/>
  <c r="I108" s="1"/>
  <c r="F103"/>
  <c r="F104"/>
  <c r="I104" s="1"/>
  <c r="F105"/>
  <c r="I105" s="1"/>
  <c r="F106"/>
  <c r="I106" s="1"/>
  <c r="F107"/>
  <c r="I107" s="1"/>
  <c r="F109"/>
  <c r="I109" s="1"/>
  <c r="F110"/>
  <c r="I110" s="1"/>
  <c r="F111"/>
  <c r="I111" s="1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16"/>
  <c r="F13"/>
  <c r="I13" s="1"/>
  <c r="F15"/>
  <c r="I15" s="1"/>
  <c r="F14"/>
  <c r="I14" s="1"/>
  <c r="F17"/>
  <c r="I17" s="1"/>
  <c r="F20"/>
  <c r="I20" s="1"/>
  <c r="F24"/>
  <c r="I24" s="1"/>
  <c r="F23"/>
  <c r="I23" s="1"/>
  <c r="F28"/>
  <c r="I28" s="1"/>
  <c r="F27"/>
  <c r="I27" s="1"/>
  <c r="F31"/>
  <c r="F34"/>
  <c r="I34" s="1"/>
  <c r="F35"/>
  <c r="I35" s="1"/>
  <c r="B39"/>
  <c r="F45"/>
  <c r="F46"/>
  <c r="I46" s="1"/>
  <c r="F47"/>
  <c r="I47" s="1"/>
  <c r="F48"/>
  <c r="I48" s="1"/>
  <c r="F49"/>
  <c r="I49" s="1"/>
  <c r="F50"/>
  <c r="I50" s="1"/>
  <c r="F52"/>
  <c r="I52" s="1"/>
  <c r="F53"/>
  <c r="I53" s="1"/>
  <c r="F51"/>
  <c r="I51" s="1"/>
  <c r="F58"/>
  <c r="F59"/>
  <c r="I59" s="1"/>
  <c r="F60"/>
  <c r="I60" s="1"/>
  <c r="F62"/>
  <c r="I62" s="1"/>
  <c r="F63"/>
  <c r="I63" s="1"/>
  <c r="F61"/>
  <c r="I6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87"/>
  <c r="I287" s="1"/>
  <c r="F288"/>
  <c r="I288" s="1"/>
  <c r="F286"/>
  <c r="F290"/>
  <c r="I290" s="1"/>
  <c r="F292"/>
  <c r="I292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I269" s="1"/>
  <c r="F274"/>
  <c r="I274" s="1"/>
  <c r="F278"/>
  <c r="I278" s="1"/>
  <c r="F279"/>
  <c r="I279" s="1"/>
  <c r="F280"/>
  <c r="I280" s="1"/>
  <c r="F281"/>
  <c r="I281" s="1"/>
  <c r="F282"/>
  <c r="I282" s="1"/>
  <c r="F248"/>
  <c r="I248" s="1"/>
  <c r="F246"/>
  <c r="I246" s="1"/>
  <c r="F247"/>
  <c r="I247" s="1"/>
  <c r="F298"/>
  <c r="I298" s="1"/>
  <c r="B7" i="5"/>
  <c r="F13"/>
  <c r="I13" s="1"/>
  <c r="F15"/>
  <c r="I15" s="1"/>
  <c r="F14"/>
  <c r="I14" s="1"/>
  <c r="F17"/>
  <c r="I17" s="1"/>
  <c r="F20"/>
  <c r="I20" s="1"/>
  <c r="F28"/>
  <c r="I28" s="1"/>
  <c r="F27"/>
  <c r="I27" s="1"/>
  <c r="F31"/>
  <c r="I31" s="1"/>
  <c r="F34"/>
  <c r="I34" s="1"/>
  <c r="F35"/>
  <c r="I35" s="1"/>
  <c r="F23"/>
  <c r="I23" s="1"/>
  <c r="F24"/>
  <c r="I24" s="1"/>
  <c r="B39"/>
  <c r="F45"/>
  <c r="F47"/>
  <c r="I47" s="1"/>
  <c r="F50"/>
  <c r="I50" s="1"/>
  <c r="F52"/>
  <c r="I52" s="1"/>
  <c r="F46"/>
  <c r="I46" s="1"/>
  <c r="F48"/>
  <c r="I48" s="1"/>
  <c r="F49"/>
  <c r="I49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83"/>
  <c r="I83" s="1"/>
  <c r="F85"/>
  <c r="I85" s="1"/>
  <c r="F78"/>
  <c r="F79"/>
  <c r="I79" s="1"/>
  <c r="F80"/>
  <c r="I80" s="1"/>
  <c r="F81"/>
  <c r="I81" s="1"/>
  <c r="F82"/>
  <c r="I82" s="1"/>
  <c r="F84"/>
  <c r="I84" s="1"/>
  <c r="F86"/>
  <c r="I86" s="1"/>
  <c r="F106"/>
  <c r="I106" s="1"/>
  <c r="F107"/>
  <c r="I107" s="1"/>
  <c r="F103"/>
  <c r="F104"/>
  <c r="I104" s="1"/>
  <c r="F105"/>
  <c r="I105" s="1"/>
  <c r="F108"/>
  <c r="I108" s="1"/>
  <c r="F109"/>
  <c r="I109" s="1"/>
  <c r="F110"/>
  <c r="I110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246"/>
  <c r="I246" s="1"/>
  <c r="F247"/>
  <c r="I247" s="1"/>
  <c r="F248"/>
  <c r="I24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I269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6"/>
  <c r="F13"/>
  <c r="I13" s="1"/>
  <c r="F14"/>
  <c r="I14" s="1"/>
  <c r="F15"/>
  <c r="I15" s="1"/>
  <c r="F17"/>
  <c r="I17" s="1"/>
  <c r="F28"/>
  <c r="I28" s="1"/>
  <c r="F27"/>
  <c r="I27" s="1"/>
  <c r="F31"/>
  <c r="F20"/>
  <c r="I20" s="1"/>
  <c r="F23"/>
  <c r="I23" s="1"/>
  <c r="F24"/>
  <c r="I24" s="1"/>
  <c r="F34"/>
  <c r="I34" s="1"/>
  <c r="F35"/>
  <c r="I35" s="1"/>
  <c r="B39"/>
  <c r="B7" i="7"/>
  <c r="F13"/>
  <c r="I13" s="1"/>
  <c r="F15"/>
  <c r="I15" s="1"/>
  <c r="F14"/>
  <c r="I14" s="1"/>
  <c r="F17"/>
  <c r="I17" s="1"/>
  <c r="F20"/>
  <c r="I20" s="1"/>
  <c r="F23"/>
  <c r="I23" s="1"/>
  <c r="F24"/>
  <c r="I24" s="1"/>
  <c r="F27"/>
  <c r="I27" s="1"/>
  <c r="F28"/>
  <c r="I28" s="1"/>
  <c r="F31"/>
  <c r="I31" s="1"/>
  <c r="F34"/>
  <c r="I34" s="1"/>
  <c r="F35"/>
  <c r="I35" s="1"/>
  <c r="B39"/>
  <c r="F45"/>
  <c r="F46"/>
  <c r="I46" s="1"/>
  <c r="F47"/>
  <c r="I47" s="1"/>
  <c r="F48"/>
  <c r="I48" s="1"/>
  <c r="F49"/>
  <c r="I49" s="1"/>
  <c r="F50"/>
  <c r="I50" s="1"/>
  <c r="F52"/>
  <c r="I52" s="1"/>
  <c r="F53"/>
  <c r="I53" s="1"/>
  <c r="F51"/>
  <c r="I51" s="1"/>
  <c r="F58"/>
  <c r="F59"/>
  <c r="I59" s="1"/>
  <c r="F60"/>
  <c r="I60" s="1"/>
  <c r="F62"/>
  <c r="I62" s="1"/>
  <c r="F63"/>
  <c r="I63" s="1"/>
  <c r="F61"/>
  <c r="I6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8"/>
  <c r="F13"/>
  <c r="I13" s="1"/>
  <c r="F15"/>
  <c r="I15" s="1"/>
  <c r="F14"/>
  <c r="I14" s="1"/>
  <c r="F17"/>
  <c r="I17" s="1"/>
  <c r="F20"/>
  <c r="I20" s="1"/>
  <c r="F31"/>
  <c r="F34"/>
  <c r="I34" s="1"/>
  <c r="F35"/>
  <c r="I35" s="1"/>
  <c r="F23"/>
  <c r="I23" s="1"/>
  <c r="F24"/>
  <c r="I24" s="1"/>
  <c r="F27"/>
  <c r="I27" s="1"/>
  <c r="F28"/>
  <c r="I28" s="1"/>
  <c r="B39"/>
  <c r="F45"/>
  <c r="F52"/>
  <c r="I52" s="1"/>
  <c r="F46"/>
  <c r="I46" s="1"/>
  <c r="F47"/>
  <c r="I47" s="1"/>
  <c r="F48"/>
  <c r="I48" s="1"/>
  <c r="F49"/>
  <c r="I49" s="1"/>
  <c r="F50"/>
  <c r="I50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85"/>
  <c r="I85" s="1"/>
  <c r="F78"/>
  <c r="F79"/>
  <c r="I79" s="1"/>
  <c r="F80"/>
  <c r="I80" s="1"/>
  <c r="F81"/>
  <c r="I81" s="1"/>
  <c r="F82"/>
  <c r="I82" s="1"/>
  <c r="F83"/>
  <c r="I83" s="1"/>
  <c r="F84"/>
  <c r="I84" s="1"/>
  <c r="F86"/>
  <c r="I86" s="1"/>
  <c r="F106"/>
  <c r="I106" s="1"/>
  <c r="F103"/>
  <c r="F104"/>
  <c r="I104" s="1"/>
  <c r="F105"/>
  <c r="I105" s="1"/>
  <c r="F107"/>
  <c r="I107" s="1"/>
  <c r="F108"/>
  <c r="I108" s="1"/>
  <c r="F109"/>
  <c r="I109" s="1"/>
  <c r="F110"/>
  <c r="I110" s="1"/>
  <c r="F111"/>
  <c r="I11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248"/>
  <c r="I248" s="1"/>
  <c r="F246"/>
  <c r="I246" s="1"/>
  <c r="F247"/>
  <c r="I247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98"/>
  <c r="I298" s="1"/>
  <c r="B7" i="3"/>
  <c r="F15"/>
  <c r="I15" s="1"/>
  <c r="F13"/>
  <c r="I13" s="1"/>
  <c r="F14"/>
  <c r="I14" s="1"/>
  <c r="F17"/>
  <c r="I17" s="1"/>
  <c r="F31"/>
  <c r="I31" s="1"/>
  <c r="F34"/>
  <c r="I34" s="1"/>
  <c r="F35"/>
  <c r="I35" s="1"/>
  <c r="F20"/>
  <c r="I20" s="1"/>
  <c r="F23"/>
  <c r="I23" s="1"/>
  <c r="F24"/>
  <c r="I24" s="1"/>
  <c r="F27"/>
  <c r="I27" s="1"/>
  <c r="F28"/>
  <c r="I28" s="1"/>
  <c r="B39"/>
  <c r="F45"/>
  <c r="F46"/>
  <c r="I46" s="1"/>
  <c r="F47"/>
  <c r="I47" s="1"/>
  <c r="F48"/>
  <c r="I48" s="1"/>
  <c r="F49"/>
  <c r="I49" s="1"/>
  <c r="F50"/>
  <c r="I50" s="1"/>
  <c r="F52"/>
  <c r="I52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286"/>
  <c r="F288"/>
  <c r="I288" s="1"/>
  <c r="F290"/>
  <c r="I290" s="1"/>
  <c r="F287"/>
  <c r="I287" s="1"/>
  <c r="F292"/>
  <c r="I292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I269" s="1"/>
  <c r="F274"/>
  <c r="I274" s="1"/>
  <c r="F278"/>
  <c r="I278" s="1"/>
  <c r="F279"/>
  <c r="I279" s="1"/>
  <c r="F280"/>
  <c r="I280" s="1"/>
  <c r="F281"/>
  <c r="I281" s="1"/>
  <c r="F282"/>
  <c r="I282" s="1"/>
  <c r="F248"/>
  <c r="I248" s="1"/>
  <c r="F246"/>
  <c r="I246" s="1"/>
  <c r="F247"/>
  <c r="F298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B7" i="4"/>
  <c r="F13"/>
  <c r="I13" s="1"/>
  <c r="F15"/>
  <c r="I15" s="1"/>
  <c r="F14"/>
  <c r="I14" s="1"/>
  <c r="F17"/>
  <c r="I17" s="1"/>
  <c r="F20"/>
  <c r="I20" s="1"/>
  <c r="F23"/>
  <c r="I23" s="1"/>
  <c r="F24"/>
  <c r="I24" s="1"/>
  <c r="F27"/>
  <c r="I27" s="1"/>
  <c r="F28"/>
  <c r="I28" s="1"/>
  <c r="F31"/>
  <c r="I31" s="1"/>
  <c r="F34"/>
  <c r="I34" s="1"/>
  <c r="F35"/>
  <c r="I35" s="1"/>
  <c r="B39"/>
  <c r="F45"/>
  <c r="F47"/>
  <c r="I47" s="1"/>
  <c r="F48"/>
  <c r="I48" s="1"/>
  <c r="F49"/>
  <c r="I49" s="1"/>
  <c r="F50"/>
  <c r="I50" s="1"/>
  <c r="F52"/>
  <c r="I52" s="1"/>
  <c r="F46"/>
  <c r="I46" s="1"/>
  <c r="F51"/>
  <c r="I51" s="1"/>
  <c r="F53"/>
  <c r="I53" s="1"/>
  <c r="F58"/>
  <c r="F59"/>
  <c r="I59" s="1"/>
  <c r="F60"/>
  <c r="I60" s="1"/>
  <c r="F62"/>
  <c r="I62" s="1"/>
  <c r="F63"/>
  <c r="I63" s="1"/>
  <c r="F61"/>
  <c r="I61" s="1"/>
  <c r="F82"/>
  <c r="I82" s="1"/>
  <c r="F85"/>
  <c r="I85" s="1"/>
  <c r="F78"/>
  <c r="F79"/>
  <c r="I79" s="1"/>
  <c r="F80"/>
  <c r="I80" s="1"/>
  <c r="F81"/>
  <c r="I81" s="1"/>
  <c r="F83"/>
  <c r="I83" s="1"/>
  <c r="F84"/>
  <c r="I84" s="1"/>
  <c r="F86"/>
  <c r="I86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9"/>
  <c r="I129" s="1"/>
  <c r="F130"/>
  <c r="I130" s="1"/>
  <c r="F128"/>
  <c r="I128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2"/>
  <c r="F13"/>
  <c r="I13" s="1"/>
  <c r="F15"/>
  <c r="I15" s="1"/>
  <c r="F14"/>
  <c r="I14" s="1"/>
  <c r="F17"/>
  <c r="I17" s="1"/>
  <c r="F34"/>
  <c r="I34" s="1"/>
  <c r="F35"/>
  <c r="I35" s="1"/>
  <c r="F20"/>
  <c r="I20" s="1"/>
  <c r="F23"/>
  <c r="I23" s="1"/>
  <c r="F24"/>
  <c r="I24" s="1"/>
  <c r="F27"/>
  <c r="I27" s="1"/>
  <c r="F28"/>
  <c r="I28" s="1"/>
  <c r="F31"/>
  <c r="I31" s="1"/>
  <c r="B39"/>
  <c r="F58"/>
  <c r="F59"/>
  <c r="I59" s="1"/>
  <c r="F60"/>
  <c r="I60" s="1"/>
  <c r="F62"/>
  <c r="I62" s="1"/>
  <c r="F63"/>
  <c r="I63" s="1"/>
  <c r="F61"/>
  <c r="I61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63"/>
  <c r="I263" s="1"/>
  <c r="F264"/>
  <c r="I264" s="1"/>
  <c r="F266"/>
  <c r="I266" s="1"/>
  <c r="F270"/>
  <c r="I270" s="1"/>
  <c r="F272"/>
  <c r="I272" s="1"/>
  <c r="I269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48"/>
  <c r="I248" s="1"/>
  <c r="F246"/>
  <c r="I246" s="1"/>
  <c r="F247"/>
  <c r="I247" s="1"/>
  <c r="F298"/>
  <c r="I298" s="1"/>
  <c r="B7" i="1"/>
  <c r="F13"/>
  <c r="I13" s="1"/>
  <c r="F15"/>
  <c r="I15" s="1"/>
  <c r="F14"/>
  <c r="I14" s="1"/>
  <c r="F17"/>
  <c r="I17" s="1"/>
  <c r="F20"/>
  <c r="I20" s="1"/>
  <c r="F31"/>
  <c r="F23"/>
  <c r="I23" s="1"/>
  <c r="F24"/>
  <c r="I24" s="1"/>
  <c r="F27"/>
  <c r="I27" s="1"/>
  <c r="F28"/>
  <c r="I28" s="1"/>
  <c r="F34"/>
  <c r="I34" s="1"/>
  <c r="F35"/>
  <c r="I35" s="1"/>
  <c r="B39"/>
  <c r="F45"/>
  <c r="F46"/>
  <c r="I46" s="1"/>
  <c r="F47"/>
  <c r="I47" s="1"/>
  <c r="F48"/>
  <c r="I48" s="1"/>
  <c r="F49"/>
  <c r="I49" s="1"/>
  <c r="F50"/>
  <c r="I50" s="1"/>
  <c r="F51"/>
  <c r="I51" s="1"/>
  <c r="F52"/>
  <c r="I52" s="1"/>
  <c r="F53"/>
  <c r="I53" s="1"/>
  <c r="F65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59"/>
  <c r="I59" s="1"/>
  <c r="F60"/>
  <c r="I60" s="1"/>
  <c r="F61"/>
  <c r="I61" s="1"/>
  <c r="F62"/>
  <c r="I62" s="1"/>
  <c r="F63"/>
  <c r="I63" s="1"/>
  <c r="F58"/>
  <c r="F78"/>
  <c r="F79"/>
  <c r="I79" s="1"/>
  <c r="F80"/>
  <c r="I80" s="1"/>
  <c r="F81"/>
  <c r="I81" s="1"/>
  <c r="F82"/>
  <c r="I82" s="1"/>
  <c r="F83"/>
  <c r="I83" s="1"/>
  <c r="F84"/>
  <c r="I84" s="1"/>
  <c r="F85"/>
  <c r="I85" s="1"/>
  <c r="F86"/>
  <c r="I86" s="1"/>
  <c r="F91"/>
  <c r="F92"/>
  <c r="I92" s="1"/>
  <c r="F93"/>
  <c r="I93" s="1"/>
  <c r="F94"/>
  <c r="I94" s="1"/>
  <c r="F95"/>
  <c r="I95" s="1"/>
  <c r="F96"/>
  <c r="I96" s="1"/>
  <c r="F97"/>
  <c r="I97" s="1"/>
  <c r="F98"/>
  <c r="I98" s="1"/>
  <c r="F99"/>
  <c r="I99" s="1"/>
  <c r="F100"/>
  <c r="I100" s="1"/>
  <c r="F103"/>
  <c r="F104"/>
  <c r="I104" s="1"/>
  <c r="F105"/>
  <c r="I105" s="1"/>
  <c r="F106"/>
  <c r="I106" s="1"/>
  <c r="F107"/>
  <c r="I107" s="1"/>
  <c r="F108"/>
  <c r="I108" s="1"/>
  <c r="F109"/>
  <c r="I109" s="1"/>
  <c r="F110"/>
  <c r="I110" s="1"/>
  <c r="F111"/>
  <c r="I111" s="1"/>
  <c r="F122"/>
  <c r="I122" s="1"/>
  <c r="F123"/>
  <c r="I123" s="1"/>
  <c r="F124"/>
  <c r="I124" s="1"/>
  <c r="F125"/>
  <c r="I125" s="1"/>
  <c r="F126"/>
  <c r="I126" s="1"/>
  <c r="F128"/>
  <c r="I128" s="1"/>
  <c r="F129"/>
  <c r="I129" s="1"/>
  <c r="F130"/>
  <c r="I130" s="1"/>
  <c r="F131"/>
  <c r="I131" s="1"/>
  <c r="F132"/>
  <c r="I132" s="1"/>
  <c r="F135"/>
  <c r="I135" s="1"/>
  <c r="F136"/>
  <c r="I136" s="1"/>
  <c r="F137"/>
  <c r="I137" s="1"/>
  <c r="F138"/>
  <c r="I138" s="1"/>
  <c r="F246"/>
  <c r="I246" s="1"/>
  <c r="F247"/>
  <c r="I247" s="1"/>
  <c r="F248"/>
  <c r="I248" s="1"/>
  <c r="F263"/>
  <c r="I263" s="1"/>
  <c r="F264"/>
  <c r="I264" s="1"/>
  <c r="F266"/>
  <c r="I266" s="1"/>
  <c r="F254"/>
  <c r="I254" s="1"/>
  <c r="F255"/>
  <c r="I255" s="1"/>
  <c r="F256"/>
  <c r="I256" s="1"/>
  <c r="F258"/>
  <c r="I258" s="1"/>
  <c r="F270"/>
  <c r="I270" s="1"/>
  <c r="F272"/>
  <c r="I272" s="1"/>
  <c r="F274"/>
  <c r="I274" s="1"/>
  <c r="F278"/>
  <c r="I278" s="1"/>
  <c r="F279"/>
  <c r="I279" s="1"/>
  <c r="F280"/>
  <c r="I280" s="1"/>
  <c r="F281"/>
  <c r="I281" s="1"/>
  <c r="F282"/>
  <c r="I282" s="1"/>
  <c r="F286"/>
  <c r="F287"/>
  <c r="I287" s="1"/>
  <c r="F288"/>
  <c r="I288" s="1"/>
  <c r="F290"/>
  <c r="I290" s="1"/>
  <c r="F292"/>
  <c r="I292" s="1"/>
  <c r="F298"/>
  <c r="I298" s="1"/>
  <c r="F216" i="21"/>
  <c r="I216" s="1"/>
  <c r="F13" i="9"/>
  <c r="I13" s="1"/>
  <c r="F27"/>
  <c r="I27" s="1"/>
  <c r="F34"/>
  <c r="I34" s="1"/>
  <c r="F23"/>
  <c r="I23" s="1"/>
  <c r="I731" i="11"/>
  <c r="I733"/>
  <c r="I736"/>
  <c r="I738"/>
  <c r="I740"/>
  <c r="I763"/>
  <c r="I769"/>
  <c r="I746"/>
  <c r="I762"/>
  <c r="I773"/>
  <c r="I781"/>
  <c r="I785"/>
  <c r="I750"/>
  <c r="I727"/>
  <c r="I729"/>
  <c r="I755"/>
  <c r="I759"/>
  <c r="I770"/>
  <c r="I644" i="9"/>
  <c r="I766" i="24"/>
  <c r="E30" i="48"/>
  <c r="I570" i="9"/>
  <c r="I601"/>
  <c r="I608"/>
  <c r="I669"/>
  <c r="I620"/>
  <c r="I630"/>
  <c r="I634"/>
  <c r="I653"/>
  <c r="I719"/>
  <c r="I662"/>
  <c r="I677"/>
  <c r="I625"/>
  <c r="I688"/>
  <c r="I892"/>
  <c r="I885"/>
  <c r="I602"/>
  <c r="I658"/>
  <c r="I621"/>
  <c r="I627"/>
  <c r="I640"/>
  <c r="I649"/>
  <c r="I698"/>
  <c r="I709"/>
  <c r="I723"/>
  <c r="I901"/>
  <c r="I907"/>
  <c r="I597"/>
  <c r="I600"/>
  <c r="I612"/>
  <c r="I631"/>
  <c r="I814"/>
  <c r="I692"/>
  <c r="I694"/>
  <c r="I706"/>
  <c r="I715"/>
  <c r="I888"/>
  <c r="I902"/>
  <c r="I906"/>
  <c r="I820"/>
  <c r="I822"/>
  <c r="I710"/>
  <c r="I684"/>
  <c r="I729" i="12"/>
  <c r="I673" i="9"/>
  <c r="I615"/>
  <c r="I742" i="11"/>
  <c r="I757"/>
  <c r="I761"/>
  <c r="I902" i="34"/>
  <c r="I748" i="11"/>
  <c r="I752"/>
  <c r="I783"/>
  <c r="I673"/>
  <c r="I771"/>
  <c r="I779"/>
  <c r="I634"/>
  <c r="I597"/>
  <c r="I601"/>
  <c r="I767"/>
  <c r="I625"/>
  <c r="I677"/>
  <c r="I621"/>
  <c r="I630"/>
  <c r="I687"/>
  <c r="I598"/>
  <c r="I602"/>
  <c r="I608"/>
  <c r="I612"/>
  <c r="I669"/>
  <c r="I718" i="9"/>
  <c r="I684" i="11"/>
  <c r="I688" i="12"/>
  <c r="I694" i="11"/>
  <c r="I698"/>
  <c r="I706"/>
  <c r="I710"/>
  <c r="I908"/>
  <c r="I563" i="36" l="1"/>
  <c r="I540" s="1"/>
  <c r="I745" i="2"/>
  <c r="I744" s="1"/>
  <c r="I42" s="1"/>
  <c r="I706" i="16"/>
  <c r="F706" i="48"/>
  <c r="I706" s="1"/>
  <c r="I710" i="16"/>
  <c r="F710" i="48"/>
  <c r="I710" s="1"/>
  <c r="I704" i="16"/>
  <c r="F704" i="48"/>
  <c r="I704" s="1"/>
  <c r="F703" i="16"/>
  <c r="I709"/>
  <c r="F709" i="48"/>
  <c r="I709" s="1"/>
  <c r="I708" i="16"/>
  <c r="F708" i="48"/>
  <c r="I708" s="1"/>
  <c r="I712" i="16"/>
  <c r="F712" i="48"/>
  <c r="I712" s="1"/>
  <c r="I707" i="16"/>
  <c r="F707" i="48"/>
  <c r="I707" s="1"/>
  <c r="I711" i="16"/>
  <c r="F711" i="48"/>
  <c r="I711" s="1"/>
  <c r="I721" i="16"/>
  <c r="F721" i="48"/>
  <c r="I721" s="1"/>
  <c r="I719" i="16"/>
  <c r="F719" i="48"/>
  <c r="I719" s="1"/>
  <c r="I718" i="16"/>
  <c r="F718" i="48"/>
  <c r="I718" s="1"/>
  <c r="I716" i="16"/>
  <c r="F716" i="48"/>
  <c r="I716" s="1"/>
  <c r="I715" i="16"/>
  <c r="F715" i="48"/>
  <c r="I715" s="1"/>
  <c r="F714" i="16"/>
  <c r="F702" s="1"/>
  <c r="F42" s="1"/>
  <c r="I601" i="35"/>
  <c r="I596" s="1"/>
  <c r="F596"/>
  <c r="F601" i="48"/>
  <c r="I601" s="1"/>
  <c r="I610" i="35"/>
  <c r="I606" s="1"/>
  <c r="I595" s="1"/>
  <c r="I42" s="1"/>
  <c r="F610" i="48"/>
  <c r="I610" s="1"/>
  <c r="F606" i="35"/>
  <c r="F595" s="1"/>
  <c r="F42" s="1"/>
  <c r="F584" i="48"/>
  <c r="I499" i="44"/>
  <c r="I498" s="1"/>
  <c r="I497" s="1"/>
  <c r="F498"/>
  <c r="F497" s="1"/>
  <c r="I499" i="40"/>
  <c r="I498" s="1"/>
  <c r="I497" s="1"/>
  <c r="F498"/>
  <c r="F497" s="1"/>
  <c r="I499" i="37"/>
  <c r="I498" s="1"/>
  <c r="I497" s="1"/>
  <c r="F498"/>
  <c r="F497" s="1"/>
  <c r="I499" i="32"/>
  <c r="I498" s="1"/>
  <c r="I497" s="1"/>
  <c r="F498"/>
  <c r="F497" s="1"/>
  <c r="I499" i="28"/>
  <c r="I498" s="1"/>
  <c r="I497" s="1"/>
  <c r="F498"/>
  <c r="F497" s="1"/>
  <c r="I499" i="23"/>
  <c r="I498" s="1"/>
  <c r="I497" s="1"/>
  <c r="F498"/>
  <c r="F497" s="1"/>
  <c r="I499" i="19"/>
  <c r="I498" s="1"/>
  <c r="I497" s="1"/>
  <c r="F498"/>
  <c r="F497" s="1"/>
  <c r="I499" i="7"/>
  <c r="I498" s="1"/>
  <c r="I497" s="1"/>
  <c r="F498"/>
  <c r="F497" s="1"/>
  <c r="I499" i="3"/>
  <c r="I498" s="1"/>
  <c r="I497" s="1"/>
  <c r="F498"/>
  <c r="F497" s="1"/>
  <c r="I499" i="15"/>
  <c r="I498" s="1"/>
  <c r="I497" s="1"/>
  <c r="F498"/>
  <c r="F497" s="1"/>
  <c r="I499" i="11"/>
  <c r="I498" s="1"/>
  <c r="I497" s="1"/>
  <c r="F498"/>
  <c r="F497" s="1"/>
  <c r="I507" i="43"/>
  <c r="I507" i="18"/>
  <c r="I499" i="46"/>
  <c r="I498" s="1"/>
  <c r="I497" s="1"/>
  <c r="F498"/>
  <c r="F497" s="1"/>
  <c r="I499" i="41"/>
  <c r="I498" s="1"/>
  <c r="I497" s="1"/>
  <c r="F498"/>
  <c r="F497" s="1"/>
  <c r="I499" i="36"/>
  <c r="I498" s="1"/>
  <c r="I497" s="1"/>
  <c r="F498"/>
  <c r="F497" s="1"/>
  <c r="I499" i="33"/>
  <c r="I498" s="1"/>
  <c r="I497" s="1"/>
  <c r="F498"/>
  <c r="F497" s="1"/>
  <c r="I499" i="29"/>
  <c r="I498" s="1"/>
  <c r="I497" s="1"/>
  <c r="F498"/>
  <c r="F497" s="1"/>
  <c r="I499" i="24"/>
  <c r="I498" s="1"/>
  <c r="I497" s="1"/>
  <c r="F498"/>
  <c r="F497" s="1"/>
  <c r="I499" i="20"/>
  <c r="I498" s="1"/>
  <c r="I497" s="1"/>
  <c r="F498"/>
  <c r="F497" s="1"/>
  <c r="I499" i="8"/>
  <c r="I498" s="1"/>
  <c r="I497" s="1"/>
  <c r="F498"/>
  <c r="F497" s="1"/>
  <c r="I499" i="4"/>
  <c r="I498" s="1"/>
  <c r="I497" s="1"/>
  <c r="F498"/>
  <c r="F497" s="1"/>
  <c r="I499" i="16"/>
  <c r="I498" s="1"/>
  <c r="I497" s="1"/>
  <c r="F498"/>
  <c r="F497" s="1"/>
  <c r="I499" i="12"/>
  <c r="I498" s="1"/>
  <c r="I497" s="1"/>
  <c r="F498"/>
  <c r="F497" s="1"/>
  <c r="F916" i="48"/>
  <c r="I508" i="46"/>
  <c r="I507" s="1"/>
  <c r="I508" i="1"/>
  <c r="I507" s="1"/>
  <c r="I508" i="16"/>
  <c r="I507" s="1"/>
  <c r="I508" i="14"/>
  <c r="I507" s="1"/>
  <c r="I508" i="35"/>
  <c r="I507" s="1"/>
  <c r="I508" i="23"/>
  <c r="I507" s="1"/>
  <c r="I508" i="20"/>
  <c r="I507" s="1"/>
  <c r="I508" i="36"/>
  <c r="I507" s="1"/>
  <c r="I508" i="37"/>
  <c r="I507" s="1"/>
  <c r="I508" i="24"/>
  <c r="I507" s="1"/>
  <c r="I514" i="30"/>
  <c r="I514" i="22"/>
  <c r="I514" i="21"/>
  <c r="I514" i="38"/>
  <c r="I514" i="15"/>
  <c r="I514" i="44"/>
  <c r="I514" i="7"/>
  <c r="I514" i="3"/>
  <c r="I514" i="11"/>
  <c r="I499" i="42"/>
  <c r="I498" s="1"/>
  <c r="I497" s="1"/>
  <c r="F498"/>
  <c r="F497" s="1"/>
  <c r="I499" i="38"/>
  <c r="I498" s="1"/>
  <c r="I497" s="1"/>
  <c r="F498"/>
  <c r="F497" s="1"/>
  <c r="I499" i="34"/>
  <c r="I498" s="1"/>
  <c r="I497" s="1"/>
  <c r="F498"/>
  <c r="F497" s="1"/>
  <c r="I499" i="30"/>
  <c r="I498" s="1"/>
  <c r="I497" s="1"/>
  <c r="F498"/>
  <c r="F497" s="1"/>
  <c r="I499" i="26"/>
  <c r="I498" s="1"/>
  <c r="I497" s="1"/>
  <c r="F498"/>
  <c r="F497" s="1"/>
  <c r="I499" i="21"/>
  <c r="I498" s="1"/>
  <c r="I497" s="1"/>
  <c r="F498"/>
  <c r="F497" s="1"/>
  <c r="I499" i="17"/>
  <c r="I498" s="1"/>
  <c r="I497" s="1"/>
  <c r="F498"/>
  <c r="F497" s="1"/>
  <c r="I499" i="5"/>
  <c r="I498" s="1"/>
  <c r="I497" s="1"/>
  <c r="F498"/>
  <c r="F497" s="1"/>
  <c r="I499" i="1"/>
  <c r="I498" s="1"/>
  <c r="I497" s="1"/>
  <c r="F498"/>
  <c r="F497" s="1"/>
  <c r="I499" i="13"/>
  <c r="I498" s="1"/>
  <c r="I497" s="1"/>
  <c r="F498"/>
  <c r="F497" s="1"/>
  <c r="I507" i="27"/>
  <c r="I507" i="6"/>
  <c r="I507" i="31"/>
  <c r="I507" i="2"/>
  <c r="I499" i="43"/>
  <c r="I498" s="1"/>
  <c r="I497" s="1"/>
  <c r="F498"/>
  <c r="F497" s="1"/>
  <c r="I499" i="39"/>
  <c r="I498" s="1"/>
  <c r="I497" s="1"/>
  <c r="F498"/>
  <c r="F497" s="1"/>
  <c r="I499" i="35"/>
  <c r="I498" s="1"/>
  <c r="I497" s="1"/>
  <c r="F498"/>
  <c r="F497" s="1"/>
  <c r="I499" i="31"/>
  <c r="I498" s="1"/>
  <c r="I497" s="1"/>
  <c r="F498"/>
  <c r="F497" s="1"/>
  <c r="I499" i="27"/>
  <c r="I498" s="1"/>
  <c r="I497" s="1"/>
  <c r="F498"/>
  <c r="F497" s="1"/>
  <c r="I499" i="22"/>
  <c r="I498" s="1"/>
  <c r="I497" s="1"/>
  <c r="F498"/>
  <c r="F497" s="1"/>
  <c r="I499" i="18"/>
  <c r="I498" s="1"/>
  <c r="I497" s="1"/>
  <c r="F498"/>
  <c r="F497" s="1"/>
  <c r="I499" i="6"/>
  <c r="I498" s="1"/>
  <c r="I497" s="1"/>
  <c r="F498"/>
  <c r="F497" s="1"/>
  <c r="I499" i="2"/>
  <c r="I498" s="1"/>
  <c r="I497" s="1"/>
  <c r="F498"/>
  <c r="F497" s="1"/>
  <c r="I499" i="14"/>
  <c r="I498" s="1"/>
  <c r="I497" s="1"/>
  <c r="F498"/>
  <c r="F497" s="1"/>
  <c r="F498" i="9"/>
  <c r="I269" i="43"/>
  <c r="I269" i="38"/>
  <c r="I10" i="9"/>
  <c r="I9" s="1"/>
  <c r="I8" s="1"/>
  <c r="I7" s="1"/>
  <c r="I269" i="4"/>
  <c r="I253"/>
  <c r="I261"/>
  <c r="I269" i="7"/>
  <c r="I253"/>
  <c r="I261"/>
  <c r="I269" i="17"/>
  <c r="I253"/>
  <c r="I261"/>
  <c r="I269" i="46"/>
  <c r="I269" i="8"/>
  <c r="I269" i="44"/>
  <c r="I269" i="42"/>
  <c r="I269" i="37"/>
  <c r="I269" i="6"/>
  <c r="I133" i="1"/>
  <c r="I127"/>
  <c r="I261" i="2"/>
  <c r="I133"/>
  <c r="I127"/>
  <c r="I277" i="4"/>
  <c r="I127"/>
  <c r="I121"/>
  <c r="I121" i="3"/>
  <c r="I253"/>
  <c r="I261"/>
  <c r="I133" i="8"/>
  <c r="I127"/>
  <c r="I277" i="7"/>
  <c r="I121"/>
  <c r="I10" i="6"/>
  <c r="I9" s="1"/>
  <c r="I8" s="1"/>
  <c r="I7" s="1"/>
  <c r="I253" i="5"/>
  <c r="I261"/>
  <c r="I10"/>
  <c r="I9" s="1"/>
  <c r="I8" s="1"/>
  <c r="I7" s="1"/>
  <c r="I253" i="16"/>
  <c r="I261"/>
  <c r="I10"/>
  <c r="I9" s="1"/>
  <c r="I8" s="1"/>
  <c r="I7" s="1"/>
  <c r="I10" i="15"/>
  <c r="I9" s="1"/>
  <c r="I8" s="1"/>
  <c r="I7" s="1"/>
  <c r="I253" i="14"/>
  <c r="I261"/>
  <c r="I133"/>
  <c r="I127"/>
  <c r="I10"/>
  <c r="I9" s="1"/>
  <c r="I8" s="1"/>
  <c r="I7" s="1"/>
  <c r="I277" i="13"/>
  <c r="I10" i="12"/>
  <c r="I9" s="1"/>
  <c r="I8" s="1"/>
  <c r="I7" s="1"/>
  <c r="I253" i="11"/>
  <c r="I261"/>
  <c r="I133"/>
  <c r="I127"/>
  <c r="I10"/>
  <c r="I9" s="1"/>
  <c r="I8" s="1"/>
  <c r="I7" s="1"/>
  <c r="I253" i="9"/>
  <c r="I261"/>
  <c r="I133"/>
  <c r="I127"/>
  <c r="I277" i="32"/>
  <c r="I277" i="31"/>
  <c r="I269" i="27"/>
  <c r="I269" i="26"/>
  <c r="E593" i="49"/>
  <c r="D589"/>
  <c r="I269" i="23"/>
  <c r="I269" i="18"/>
  <c r="I269" i="41"/>
  <c r="I269" i="40"/>
  <c r="I269" i="36"/>
  <c r="I269" i="35"/>
  <c r="I269" i="34"/>
  <c r="D593" i="49"/>
  <c r="H589"/>
  <c r="F45"/>
  <c r="I253" i="27"/>
  <c r="I253" i="44"/>
  <c r="I261"/>
  <c r="I253" i="43"/>
  <c r="I261"/>
  <c r="I253" i="42"/>
  <c r="I261"/>
  <c r="I269" i="39"/>
  <c r="I253" i="38"/>
  <c r="I261"/>
  <c r="I253" i="37"/>
  <c r="I261"/>
  <c r="I253" i="6"/>
  <c r="I323" i="42"/>
  <c r="I318"/>
  <c r="I323" i="38"/>
  <c r="I318"/>
  <c r="I323" i="34"/>
  <c r="I318"/>
  <c r="I323" i="29"/>
  <c r="I318"/>
  <c r="I323" i="24"/>
  <c r="I318"/>
  <c r="I323" i="20"/>
  <c r="I318"/>
  <c r="I323" i="8"/>
  <c r="I318"/>
  <c r="I323" i="4"/>
  <c r="I318"/>
  <c r="I323" i="16"/>
  <c r="I318"/>
  <c r="I323" i="12"/>
  <c r="I318"/>
  <c r="F405" i="9"/>
  <c r="F382" s="1"/>
  <c r="E589" i="49"/>
  <c r="I269" i="32"/>
  <c r="I253"/>
  <c r="I261"/>
  <c r="I269" i="31"/>
  <c r="I253"/>
  <c r="I261"/>
  <c r="I269" i="30"/>
  <c r="I253"/>
  <c r="I261"/>
  <c r="I10"/>
  <c r="I9" s="1"/>
  <c r="I8" s="1"/>
  <c r="I7" s="1"/>
  <c r="I10" i="29"/>
  <c r="I9" s="1"/>
  <c r="I8" s="1"/>
  <c r="I7" s="1"/>
  <c r="I10" i="28"/>
  <c r="I9" s="1"/>
  <c r="I8" s="1"/>
  <c r="I7" s="1"/>
  <c r="I10" i="27"/>
  <c r="I9" s="1"/>
  <c r="I8" s="1"/>
  <c r="I7" s="1"/>
  <c r="I10" i="26"/>
  <c r="I9" s="1"/>
  <c r="I8" s="1"/>
  <c r="I7" s="1"/>
  <c r="I269" i="24"/>
  <c r="I253"/>
  <c r="I261"/>
  <c r="I10"/>
  <c r="I9" s="1"/>
  <c r="I8" s="1"/>
  <c r="I7" s="1"/>
  <c r="I10" i="23"/>
  <c r="I9" s="1"/>
  <c r="I8" s="1"/>
  <c r="I7" s="1"/>
  <c r="I10" i="22"/>
  <c r="I9" s="1"/>
  <c r="I8" s="1"/>
  <c r="I7" s="1"/>
  <c r="I10" i="21"/>
  <c r="I9" s="1"/>
  <c r="I8" s="1"/>
  <c r="I7" s="1"/>
  <c r="I10" i="20"/>
  <c r="I9" s="1"/>
  <c r="I8" s="1"/>
  <c r="I7" s="1"/>
  <c r="I10" i="19"/>
  <c r="I9" s="1"/>
  <c r="I8" s="1"/>
  <c r="I7" s="1"/>
  <c r="I10" i="18"/>
  <c r="I9" s="1"/>
  <c r="I8" s="1"/>
  <c r="I7" s="1"/>
  <c r="I10" i="17"/>
  <c r="I9" s="1"/>
  <c r="I8" s="1"/>
  <c r="I7" s="1"/>
  <c r="I133" i="46"/>
  <c r="I127"/>
  <c r="I277" i="44"/>
  <c r="I133"/>
  <c r="I277" i="43"/>
  <c r="I277" i="42"/>
  <c r="I121"/>
  <c r="I133" i="41"/>
  <c r="I127"/>
  <c r="I133" i="39"/>
  <c r="I127"/>
  <c r="I277" i="38"/>
  <c r="I121"/>
  <c r="I277" i="37"/>
  <c r="I121"/>
  <c r="I133" i="36"/>
  <c r="I127"/>
  <c r="I133" i="35"/>
  <c r="I127"/>
  <c r="I10" i="33"/>
  <c r="I9" s="1"/>
  <c r="I8" s="1"/>
  <c r="I7" s="1"/>
  <c r="I277" i="6"/>
  <c r="I333" i="43"/>
  <c r="I323"/>
  <c r="I318"/>
  <c r="I333" i="35"/>
  <c r="I323"/>
  <c r="I318"/>
  <c r="I323" i="30"/>
  <c r="I318"/>
  <c r="I323" i="26"/>
  <c r="I318"/>
  <c r="I323" i="21"/>
  <c r="I318"/>
  <c r="I323" i="17"/>
  <c r="I318"/>
  <c r="I323" i="5"/>
  <c r="I318"/>
  <c r="I323" i="1"/>
  <c r="I318"/>
  <c r="I323" i="13"/>
  <c r="I318"/>
  <c r="I115" i="43"/>
  <c r="I115" i="39"/>
  <c r="I115" i="35"/>
  <c r="I115" i="31"/>
  <c r="I115" i="27"/>
  <c r="I115" i="22"/>
  <c r="I115" i="18"/>
  <c r="I115" i="6"/>
  <c r="I115" i="1"/>
  <c r="I115" i="13"/>
  <c r="I58" i="3"/>
  <c r="I57" s="1"/>
  <c r="F57"/>
  <c r="I103" i="8"/>
  <c r="I102" s="1"/>
  <c r="F102"/>
  <c r="I286" i="7"/>
  <c r="I285" s="1"/>
  <c r="F285"/>
  <c r="F242" s="1"/>
  <c r="I91"/>
  <c r="I90" s="1"/>
  <c r="F90"/>
  <c r="I58"/>
  <c r="I57" s="1"/>
  <c r="F57"/>
  <c r="I103" i="16"/>
  <c r="F102"/>
  <c r="I65"/>
  <c r="I64" s="1"/>
  <c r="F64"/>
  <c r="I65" i="14"/>
  <c r="I64" s="1"/>
  <c r="F64"/>
  <c r="I286" i="13"/>
  <c r="I285" s="1"/>
  <c r="F285"/>
  <c r="F242" s="1"/>
  <c r="I103"/>
  <c r="I102" s="1"/>
  <c r="F102"/>
  <c r="F44"/>
  <c r="I78"/>
  <c r="I77" s="1"/>
  <c r="F77"/>
  <c r="I65" i="11"/>
  <c r="I64" s="1"/>
  <c r="F64"/>
  <c r="I103"/>
  <c r="I102" s="1"/>
  <c r="F102"/>
  <c r="I286" i="32"/>
  <c r="I285" s="1"/>
  <c r="F285"/>
  <c r="F242" s="1"/>
  <c r="I286" i="31"/>
  <c r="I285" s="1"/>
  <c r="F285"/>
  <c r="F242" s="1"/>
  <c r="I91"/>
  <c r="I90" s="1"/>
  <c r="F90"/>
  <c r="I78"/>
  <c r="I77" s="1"/>
  <c r="F77"/>
  <c r="I58" i="4"/>
  <c r="I57" s="1"/>
  <c r="F57"/>
  <c r="I91" i="3"/>
  <c r="I90" s="1"/>
  <c r="F90"/>
  <c r="I269" i="1"/>
  <c r="I253"/>
  <c r="I261"/>
  <c r="I121"/>
  <c r="I91"/>
  <c r="I90" s="1"/>
  <c r="F90"/>
  <c r="I65"/>
  <c r="I64" s="1"/>
  <c r="F64"/>
  <c r="I286" i="2"/>
  <c r="I285" s="1"/>
  <c r="F285"/>
  <c r="F242" s="1"/>
  <c r="I277"/>
  <c r="I121"/>
  <c r="I91"/>
  <c r="I90" s="1"/>
  <c r="F90"/>
  <c r="I58"/>
  <c r="I57" s="1"/>
  <c r="F57"/>
  <c r="I65" i="4"/>
  <c r="I64" s="1"/>
  <c r="F64"/>
  <c r="I45"/>
  <c r="I44" s="1"/>
  <c r="F44"/>
  <c r="I277" i="3"/>
  <c r="I286"/>
  <c r="I285" s="1"/>
  <c r="F285"/>
  <c r="F242" s="1"/>
  <c r="I78"/>
  <c r="I77" s="1"/>
  <c r="F77"/>
  <c r="I45"/>
  <c r="I44" s="1"/>
  <c r="F44"/>
  <c r="I10"/>
  <c r="I9" s="1"/>
  <c r="I8" s="1"/>
  <c r="I7" s="1"/>
  <c r="I121" i="8"/>
  <c r="I78"/>
  <c r="I77" s="1"/>
  <c r="F77"/>
  <c r="I45"/>
  <c r="I44" s="1"/>
  <c r="F44"/>
  <c r="I78" i="7"/>
  <c r="I77" s="1"/>
  <c r="F77"/>
  <c r="I45"/>
  <c r="I44" s="1"/>
  <c r="F44"/>
  <c r="I286" i="5"/>
  <c r="I285" s="1"/>
  <c r="F285"/>
  <c r="F242" s="1"/>
  <c r="I277"/>
  <c r="I91"/>
  <c r="I90" s="1"/>
  <c r="F90"/>
  <c r="I103"/>
  <c r="I102" s="1"/>
  <c r="F102"/>
  <c r="I277" i="16"/>
  <c r="I133"/>
  <c r="I127"/>
  <c r="I269" i="15"/>
  <c r="I253"/>
  <c r="I261"/>
  <c r="I133"/>
  <c r="I127"/>
  <c r="I91"/>
  <c r="I90" s="1"/>
  <c r="F90"/>
  <c r="I286" i="14"/>
  <c r="I285" s="1"/>
  <c r="F285"/>
  <c r="F242" s="1"/>
  <c r="I277"/>
  <c r="I121"/>
  <c r="I78"/>
  <c r="I77" s="1"/>
  <c r="F77"/>
  <c r="I253" i="13"/>
  <c r="I269" i="12"/>
  <c r="I253"/>
  <c r="I261"/>
  <c r="I133"/>
  <c r="I127"/>
  <c r="I91"/>
  <c r="I90" s="1"/>
  <c r="F90"/>
  <c r="I286" i="11"/>
  <c r="I285" s="1"/>
  <c r="F285"/>
  <c r="F242" s="1"/>
  <c r="I277"/>
  <c r="I121"/>
  <c r="I286" i="9"/>
  <c r="I285" s="1"/>
  <c r="F285"/>
  <c r="F242" s="1"/>
  <c r="I277"/>
  <c r="I121"/>
  <c r="I91"/>
  <c r="I90" s="1"/>
  <c r="F90"/>
  <c r="I58"/>
  <c r="I57" s="1"/>
  <c r="F57"/>
  <c r="I45"/>
  <c r="I44" s="1"/>
  <c r="F44"/>
  <c r="I133" i="32"/>
  <c r="I127"/>
  <c r="I58"/>
  <c r="I57" s="1"/>
  <c r="F57"/>
  <c r="I133" i="31"/>
  <c r="I127"/>
  <c r="I65"/>
  <c r="I64" s="1"/>
  <c r="F64"/>
  <c r="I127" i="30"/>
  <c r="I78" i="4"/>
  <c r="I77" s="1"/>
  <c r="F77"/>
  <c r="I65" i="8"/>
  <c r="I64" s="1"/>
  <c r="F64"/>
  <c r="I58"/>
  <c r="I57" s="1"/>
  <c r="F57"/>
  <c r="I286" i="1"/>
  <c r="I285" s="1"/>
  <c r="F285"/>
  <c r="F242" s="1"/>
  <c r="I277"/>
  <c r="I78"/>
  <c r="I77" s="1"/>
  <c r="F77"/>
  <c r="I45"/>
  <c r="I44" s="1"/>
  <c r="F44"/>
  <c r="I78" i="2"/>
  <c r="I77" s="1"/>
  <c r="F77"/>
  <c r="I10"/>
  <c r="I9" s="1"/>
  <c r="I8" s="1"/>
  <c r="I7" s="1"/>
  <c r="I103" i="4"/>
  <c r="I102" s="1"/>
  <c r="F102"/>
  <c r="I10"/>
  <c r="I9" s="1"/>
  <c r="I8" s="1"/>
  <c r="I7" s="1"/>
  <c r="I103" i="3"/>
  <c r="I102" s="1"/>
  <c r="F102"/>
  <c r="I65"/>
  <c r="I64" s="1"/>
  <c r="F64"/>
  <c r="I253" i="8"/>
  <c r="I261"/>
  <c r="I10"/>
  <c r="I9" s="1"/>
  <c r="I8" s="1"/>
  <c r="I7" s="1"/>
  <c r="I103" i="7"/>
  <c r="I102" s="1"/>
  <c r="F102"/>
  <c r="I65"/>
  <c r="I64" s="1"/>
  <c r="F64"/>
  <c r="I10"/>
  <c r="I9" s="1"/>
  <c r="I8" s="1"/>
  <c r="I7" s="1"/>
  <c r="I133" i="5"/>
  <c r="I127"/>
  <c r="I65"/>
  <c r="I64" s="1"/>
  <c r="F64"/>
  <c r="I78"/>
  <c r="I77" s="1"/>
  <c r="F77"/>
  <c r="I58"/>
  <c r="I57" s="1"/>
  <c r="F57"/>
  <c r="I121" i="16"/>
  <c r="I91"/>
  <c r="I90" s="1"/>
  <c r="F90"/>
  <c r="I58"/>
  <c r="I57" s="1"/>
  <c r="F57"/>
  <c r="I286" i="15"/>
  <c r="I285" s="1"/>
  <c r="F285"/>
  <c r="F242" s="1"/>
  <c r="I277"/>
  <c r="I121"/>
  <c r="I65"/>
  <c r="I64" s="1"/>
  <c r="F64"/>
  <c r="I78"/>
  <c r="I77" s="1"/>
  <c r="F77"/>
  <c r="I91" i="14"/>
  <c r="I90" s="1"/>
  <c r="F90"/>
  <c r="I58"/>
  <c r="I57" s="1"/>
  <c r="F57"/>
  <c r="I45"/>
  <c r="I44" s="1"/>
  <c r="F44"/>
  <c r="I133" i="13"/>
  <c r="I127"/>
  <c r="I91"/>
  <c r="I90" s="1"/>
  <c r="F90"/>
  <c r="I286" i="12"/>
  <c r="I285" s="1"/>
  <c r="F285"/>
  <c r="F242" s="1"/>
  <c r="I277"/>
  <c r="I121"/>
  <c r="I78"/>
  <c r="I77" s="1"/>
  <c r="F77"/>
  <c r="I58"/>
  <c r="I57" s="1"/>
  <c r="F57"/>
  <c r="I45"/>
  <c r="I44" s="1"/>
  <c r="F44"/>
  <c r="I91" i="11"/>
  <c r="I90" s="1"/>
  <c r="F90"/>
  <c r="I78"/>
  <c r="I77" s="1"/>
  <c r="F77"/>
  <c r="I58"/>
  <c r="I57" s="1"/>
  <c r="F57"/>
  <c r="I45"/>
  <c r="I44" s="1"/>
  <c r="F44"/>
  <c r="I65" i="9"/>
  <c r="I64" s="1"/>
  <c r="F64"/>
  <c r="I121" i="32"/>
  <c r="I91"/>
  <c r="I90" s="1"/>
  <c r="F90"/>
  <c r="I45"/>
  <c r="I44" s="1"/>
  <c r="F44"/>
  <c r="I121" i="31"/>
  <c r="I45"/>
  <c r="I44" s="1"/>
  <c r="F44"/>
  <c r="I103"/>
  <c r="I102" s="1"/>
  <c r="F102"/>
  <c r="I58"/>
  <c r="I57" s="1"/>
  <c r="F57"/>
  <c r="I286" i="4"/>
  <c r="I285" s="1"/>
  <c r="F285"/>
  <c r="F242" s="1"/>
  <c r="I91"/>
  <c r="I90" s="1"/>
  <c r="F90"/>
  <c r="I103" i="1"/>
  <c r="I102" s="1"/>
  <c r="F102"/>
  <c r="I58"/>
  <c r="I57" s="1"/>
  <c r="F57"/>
  <c r="I10"/>
  <c r="I9" s="1"/>
  <c r="I8" s="1"/>
  <c r="I7" s="1"/>
  <c r="I103" i="2"/>
  <c r="I102" s="1"/>
  <c r="F102"/>
  <c r="I65"/>
  <c r="I64" s="1"/>
  <c r="F64"/>
  <c r="I133" i="4"/>
  <c r="I133" i="3"/>
  <c r="I127"/>
  <c r="I286" i="8"/>
  <c r="I285" s="1"/>
  <c r="F285"/>
  <c r="F242" s="1"/>
  <c r="I277"/>
  <c r="I91"/>
  <c r="I90" s="1"/>
  <c r="F90"/>
  <c r="I133" i="7"/>
  <c r="I127"/>
  <c r="I121" i="5"/>
  <c r="I45"/>
  <c r="I44" s="1"/>
  <c r="F44"/>
  <c r="I286" i="16"/>
  <c r="I285" s="1"/>
  <c r="F285"/>
  <c r="F242" s="1"/>
  <c r="I78"/>
  <c r="I77" s="1"/>
  <c r="F77"/>
  <c r="I45"/>
  <c r="I44" s="1"/>
  <c r="F44"/>
  <c r="I45" i="15"/>
  <c r="I44" s="1"/>
  <c r="F44"/>
  <c r="I103"/>
  <c r="I102" s="1"/>
  <c r="F102"/>
  <c r="I58"/>
  <c r="I57" s="1"/>
  <c r="F57"/>
  <c r="I103" i="14"/>
  <c r="I102" s="1"/>
  <c r="F102"/>
  <c r="I121" i="13"/>
  <c r="I269"/>
  <c r="I261"/>
  <c r="I65"/>
  <c r="I64" s="1"/>
  <c r="F64"/>
  <c r="I58"/>
  <c r="I57" s="1"/>
  <c r="F57"/>
  <c r="I65" i="12"/>
  <c r="I64" s="1"/>
  <c r="F64"/>
  <c r="I103"/>
  <c r="I102" s="1"/>
  <c r="F102"/>
  <c r="I103" i="9"/>
  <c r="I102" s="1"/>
  <c r="F102"/>
  <c r="F77"/>
  <c r="I65" i="32"/>
  <c r="I64" s="1"/>
  <c r="F64"/>
  <c r="I103"/>
  <c r="I102" s="1"/>
  <c r="F102"/>
  <c r="I78"/>
  <c r="I77" s="1"/>
  <c r="F77"/>
  <c r="I10"/>
  <c r="I9" s="1"/>
  <c r="I8" s="1"/>
  <c r="I7" s="1"/>
  <c r="I10" i="31"/>
  <c r="I9" s="1"/>
  <c r="I8" s="1"/>
  <c r="I7" s="1"/>
  <c r="I103" i="30"/>
  <c r="I102" s="1"/>
  <c r="F102"/>
  <c r="I103" i="29"/>
  <c r="I102" s="1"/>
  <c r="F102"/>
  <c r="I121" i="30"/>
  <c r="I65"/>
  <c r="I64" s="1"/>
  <c r="F64"/>
  <c r="I45"/>
  <c r="I44" s="1"/>
  <c r="F44"/>
  <c r="I78" i="29"/>
  <c r="I77" s="1"/>
  <c r="F77"/>
  <c r="I45"/>
  <c r="I44" s="1"/>
  <c r="F44"/>
  <c r="I78" i="28"/>
  <c r="I77" s="1"/>
  <c r="F77"/>
  <c r="I121" i="27"/>
  <c r="I277"/>
  <c r="I261"/>
  <c r="I286"/>
  <c r="I285" s="1"/>
  <c r="F285"/>
  <c r="F242" s="1"/>
  <c r="I78"/>
  <c r="I77" s="1"/>
  <c r="F77"/>
  <c r="I58"/>
  <c r="I57" s="1"/>
  <c r="F57"/>
  <c r="I286" i="26"/>
  <c r="I285" s="1"/>
  <c r="F285"/>
  <c r="F242" s="1"/>
  <c r="I78"/>
  <c r="I77" s="1"/>
  <c r="F77"/>
  <c r="I58"/>
  <c r="I57" s="1"/>
  <c r="F57"/>
  <c r="I121" i="24"/>
  <c r="I103"/>
  <c r="I102" s="1"/>
  <c r="F102"/>
  <c r="I78"/>
  <c r="I77" s="1"/>
  <c r="F77"/>
  <c r="I277" i="23"/>
  <c r="I286"/>
  <c r="I285" s="1"/>
  <c r="F285"/>
  <c r="F242" s="1"/>
  <c r="I91"/>
  <c r="I90" s="1"/>
  <c r="F90"/>
  <c r="I78"/>
  <c r="I77" s="1"/>
  <c r="F77"/>
  <c r="I78" i="22"/>
  <c r="I77" s="1"/>
  <c r="F77"/>
  <c r="I78" i="21"/>
  <c r="I77" s="1"/>
  <c r="F77"/>
  <c r="I65" i="20"/>
  <c r="I64" s="1"/>
  <c r="F64"/>
  <c r="I65" i="19"/>
  <c r="I64" s="1"/>
  <c r="F64"/>
  <c r="I45"/>
  <c r="I44" s="1"/>
  <c r="F44"/>
  <c r="I286" i="18"/>
  <c r="I285" s="1"/>
  <c r="F285"/>
  <c r="F242" s="1"/>
  <c r="I277"/>
  <c r="I78"/>
  <c r="I77" s="1"/>
  <c r="F77"/>
  <c r="I45"/>
  <c r="I44" s="1"/>
  <c r="F44"/>
  <c r="I121" i="17"/>
  <c r="I65"/>
  <c r="I64" s="1"/>
  <c r="F64"/>
  <c r="I45"/>
  <c r="I44" s="1"/>
  <c r="F44"/>
  <c r="I277" i="46"/>
  <c r="I78"/>
  <c r="I77" s="1"/>
  <c r="F77"/>
  <c r="I10"/>
  <c r="I9" s="1"/>
  <c r="I8" s="1"/>
  <c r="I7" s="1"/>
  <c r="I127" i="44"/>
  <c r="I45"/>
  <c r="I44" s="1"/>
  <c r="F44"/>
  <c r="I133" i="43"/>
  <c r="I127"/>
  <c r="I133" i="42"/>
  <c r="I127"/>
  <c r="I78"/>
  <c r="I77" s="1"/>
  <c r="F77"/>
  <c r="I45"/>
  <c r="I44" s="1"/>
  <c r="F44"/>
  <c r="I286" i="41"/>
  <c r="I285" s="1"/>
  <c r="F285"/>
  <c r="F242" s="1"/>
  <c r="I277"/>
  <c r="F285" i="40"/>
  <c r="F242" s="1"/>
  <c r="I277"/>
  <c r="I121"/>
  <c r="I78"/>
  <c r="I77" s="1"/>
  <c r="F77"/>
  <c r="I286" i="39"/>
  <c r="I285" s="1"/>
  <c r="F285"/>
  <c r="F242" s="1"/>
  <c r="I133" i="38"/>
  <c r="I127"/>
  <c r="I91"/>
  <c r="I90" s="1"/>
  <c r="F90"/>
  <c r="I133" i="37"/>
  <c r="I127"/>
  <c r="I286" i="36"/>
  <c r="I285" s="1"/>
  <c r="F285"/>
  <c r="F242" s="1"/>
  <c r="I277"/>
  <c r="I91"/>
  <c r="I90" s="1"/>
  <c r="F90"/>
  <c r="I286" i="35"/>
  <c r="I285" s="1"/>
  <c r="F285"/>
  <c r="F242" s="1"/>
  <c r="I277"/>
  <c r="I286" i="34"/>
  <c r="I285" s="1"/>
  <c r="F285"/>
  <c r="F242" s="1"/>
  <c r="I277"/>
  <c r="I121"/>
  <c r="I91"/>
  <c r="I90" s="1"/>
  <c r="F90"/>
  <c r="I58"/>
  <c r="I57" s="1"/>
  <c r="F57"/>
  <c r="I45"/>
  <c r="I44" s="1"/>
  <c r="F44"/>
  <c r="I65" i="33"/>
  <c r="I64" s="1"/>
  <c r="F64"/>
  <c r="I103"/>
  <c r="I102" s="1"/>
  <c r="F102"/>
  <c r="I65" i="23"/>
  <c r="I64" s="1"/>
  <c r="F64"/>
  <c r="I261" i="6"/>
  <c r="I121"/>
  <c r="I91"/>
  <c r="I90" s="1"/>
  <c r="F90"/>
  <c r="I65"/>
  <c r="I64" s="1"/>
  <c r="F64"/>
  <c r="I153" i="46"/>
  <c r="I152" s="1"/>
  <c r="F152"/>
  <c r="I178"/>
  <c r="I177" s="1"/>
  <c r="F177"/>
  <c r="I141"/>
  <c r="I140" s="1"/>
  <c r="F140"/>
  <c r="I234" i="43"/>
  <c r="I233" s="1"/>
  <c r="I925" s="1"/>
  <c r="F233"/>
  <c r="F925" s="1"/>
  <c r="I221"/>
  <c r="I220" s="1"/>
  <c r="F220"/>
  <c r="I207"/>
  <c r="I206" s="1"/>
  <c r="F206"/>
  <c r="I192"/>
  <c r="I191" s="1"/>
  <c r="F191"/>
  <c r="I153" i="41"/>
  <c r="I152" s="1"/>
  <c r="F152"/>
  <c r="I178"/>
  <c r="I177" s="1"/>
  <c r="F177"/>
  <c r="I141"/>
  <c r="I140" s="1"/>
  <c r="F140"/>
  <c r="I234" i="39"/>
  <c r="I233" s="1"/>
  <c r="I925" s="1"/>
  <c r="F233"/>
  <c r="F925" s="1"/>
  <c r="I221"/>
  <c r="I220" s="1"/>
  <c r="F220"/>
  <c r="I207"/>
  <c r="I206" s="1"/>
  <c r="F206"/>
  <c r="I192"/>
  <c r="I191" s="1"/>
  <c r="F191"/>
  <c r="I153" i="37"/>
  <c r="I152" s="1"/>
  <c r="F152"/>
  <c r="I178"/>
  <c r="I177" s="1"/>
  <c r="F177"/>
  <c r="I141"/>
  <c r="I140" s="1"/>
  <c r="F140"/>
  <c r="I234" i="35"/>
  <c r="I233" s="1"/>
  <c r="I925" s="1"/>
  <c r="F233"/>
  <c r="F925" s="1"/>
  <c r="I221"/>
  <c r="I220" s="1"/>
  <c r="F220"/>
  <c r="I207"/>
  <c r="I206" s="1"/>
  <c r="F206"/>
  <c r="I192"/>
  <c r="I191" s="1"/>
  <c r="F191"/>
  <c r="I153" i="33"/>
  <c r="I152" s="1"/>
  <c r="F152"/>
  <c r="I178"/>
  <c r="I177" s="1"/>
  <c r="F177"/>
  <c r="I141"/>
  <c r="I140" s="1"/>
  <c r="F140"/>
  <c r="I234" i="31"/>
  <c r="I233" s="1"/>
  <c r="I925" s="1"/>
  <c r="F233"/>
  <c r="F925" s="1"/>
  <c r="I221"/>
  <c r="I220" s="1"/>
  <c r="F220"/>
  <c r="I207"/>
  <c r="I206" s="1"/>
  <c r="F206"/>
  <c r="I192"/>
  <c r="I191" s="1"/>
  <c r="F191"/>
  <c r="I153" i="29"/>
  <c r="I152" s="1"/>
  <c r="F152"/>
  <c r="I178"/>
  <c r="I177" s="1"/>
  <c r="F177"/>
  <c r="I141"/>
  <c r="I140" s="1"/>
  <c r="F140"/>
  <c r="I234" i="27"/>
  <c r="I233" s="1"/>
  <c r="I925" s="1"/>
  <c r="F233"/>
  <c r="F925" s="1"/>
  <c r="I221"/>
  <c r="I220" s="1"/>
  <c r="F220"/>
  <c r="I207"/>
  <c r="I206" s="1"/>
  <c r="F206"/>
  <c r="I192"/>
  <c r="I191" s="1"/>
  <c r="F191"/>
  <c r="I153" i="24"/>
  <c r="I152" s="1"/>
  <c r="F152"/>
  <c r="I178"/>
  <c r="I177" s="1"/>
  <c r="F177"/>
  <c r="I141"/>
  <c r="I140" s="1"/>
  <c r="F140"/>
  <c r="I234" i="22"/>
  <c r="I233" s="1"/>
  <c r="I925" s="1"/>
  <c r="F233"/>
  <c r="F925" s="1"/>
  <c r="I221"/>
  <c r="I220" s="1"/>
  <c r="F220"/>
  <c r="I207"/>
  <c r="I206" s="1"/>
  <c r="F206"/>
  <c r="I192"/>
  <c r="I191" s="1"/>
  <c r="F191"/>
  <c r="I153" i="21"/>
  <c r="I152" s="1"/>
  <c r="F152"/>
  <c r="I178"/>
  <c r="I177" s="1"/>
  <c r="F177"/>
  <c r="I141"/>
  <c r="I140" s="1"/>
  <c r="F140"/>
  <c r="I234" i="19"/>
  <c r="I233" s="1"/>
  <c r="I925" s="1"/>
  <c r="F233"/>
  <c r="F925" s="1"/>
  <c r="I221"/>
  <c r="I220" s="1"/>
  <c r="F220"/>
  <c r="I207"/>
  <c r="I206" s="1"/>
  <c r="F206"/>
  <c r="I192"/>
  <c r="I191" s="1"/>
  <c r="F191"/>
  <c r="I153" i="17"/>
  <c r="I152" s="1"/>
  <c r="F152"/>
  <c r="I178"/>
  <c r="I177" s="1"/>
  <c r="F177"/>
  <c r="I141"/>
  <c r="I140" s="1"/>
  <c r="F140"/>
  <c r="I234" i="7"/>
  <c r="I233" s="1"/>
  <c r="I925" s="1"/>
  <c r="F233"/>
  <c r="F925" s="1"/>
  <c r="I221"/>
  <c r="I220" s="1"/>
  <c r="F220"/>
  <c r="I207"/>
  <c r="I206" s="1"/>
  <c r="F206"/>
  <c r="I192"/>
  <c r="I191" s="1"/>
  <c r="F191"/>
  <c r="I153" i="5"/>
  <c r="I152" s="1"/>
  <c r="F152"/>
  <c r="I178"/>
  <c r="I177" s="1"/>
  <c r="F177"/>
  <c r="I141"/>
  <c r="I140" s="1"/>
  <c r="F140"/>
  <c r="I234" i="3"/>
  <c r="I233" s="1"/>
  <c r="I925" s="1"/>
  <c r="F233"/>
  <c r="F925" s="1"/>
  <c r="I221"/>
  <c r="I220" s="1"/>
  <c r="F220"/>
  <c r="I207"/>
  <c r="I206" s="1"/>
  <c r="F206"/>
  <c r="I192"/>
  <c r="I191" s="1"/>
  <c r="F191"/>
  <c r="I153" i="1"/>
  <c r="I152" s="1"/>
  <c r="F152"/>
  <c r="I178"/>
  <c r="I177" s="1"/>
  <c r="F177"/>
  <c r="I141"/>
  <c r="I140" s="1"/>
  <c r="F140"/>
  <c r="I234" i="15"/>
  <c r="I233" s="1"/>
  <c r="I925" s="1"/>
  <c r="F233"/>
  <c r="F925" s="1"/>
  <c r="I221"/>
  <c r="I220" s="1"/>
  <c r="F220"/>
  <c r="I207"/>
  <c r="I206" s="1"/>
  <c r="F206"/>
  <c r="I192"/>
  <c r="I191" s="1"/>
  <c r="F191"/>
  <c r="I153" i="13"/>
  <c r="I152" s="1"/>
  <c r="F152"/>
  <c r="I178"/>
  <c r="I177" s="1"/>
  <c r="F177"/>
  <c r="I141"/>
  <c r="I140" s="1"/>
  <c r="F140"/>
  <c r="I234" i="11"/>
  <c r="I233" s="1"/>
  <c r="I925" s="1"/>
  <c r="F233"/>
  <c r="F925" s="1"/>
  <c r="I221"/>
  <c r="I220" s="1"/>
  <c r="F220"/>
  <c r="I207"/>
  <c r="I206" s="1"/>
  <c r="F206"/>
  <c r="I192"/>
  <c r="I191" s="1"/>
  <c r="F191"/>
  <c r="D317" i="46"/>
  <c r="D317" i="41"/>
  <c r="D317" i="37"/>
  <c r="D317" i="33"/>
  <c r="D317" i="29"/>
  <c r="D317" i="24"/>
  <c r="D317" i="20"/>
  <c r="D317" i="8"/>
  <c r="D317" i="4"/>
  <c r="D317" i="15"/>
  <c r="D317" i="11"/>
  <c r="D317" i="16"/>
  <c r="D114" i="44"/>
  <c r="D114" i="40"/>
  <c r="D114" i="37"/>
  <c r="D41" s="1"/>
  <c r="D40" s="1"/>
  <c r="D39" s="1"/>
  <c r="D114" i="32"/>
  <c r="D114" i="28"/>
  <c r="D114" i="23"/>
  <c r="D114" i="19"/>
  <c r="D114" i="7"/>
  <c r="D114" i="3"/>
  <c r="D114" i="15"/>
  <c r="D41" s="1"/>
  <c r="D40" s="1"/>
  <c r="D39" s="1"/>
  <c r="D114" i="11"/>
  <c r="D41" s="1"/>
  <c r="D40" s="1"/>
  <c r="D39" s="1"/>
  <c r="I115" i="44"/>
  <c r="I115" i="40"/>
  <c r="I115" i="32"/>
  <c r="I115" i="28"/>
  <c r="I115" i="23"/>
  <c r="I115" i="19"/>
  <c r="I115" i="7"/>
  <c r="I114" s="1"/>
  <c r="I115" i="3"/>
  <c r="I114" s="1"/>
  <c r="I115" i="14"/>
  <c r="I328" i="9"/>
  <c r="I328" i="42"/>
  <c r="I328" i="38"/>
  <c r="I328" i="34"/>
  <c r="I328" i="30"/>
  <c r="I328" i="26"/>
  <c r="I328" i="21"/>
  <c r="I328" i="17"/>
  <c r="I328" i="5"/>
  <c r="I328" i="1"/>
  <c r="I328" i="13"/>
  <c r="I337" i="44"/>
  <c r="I337" i="43"/>
  <c r="I337" i="38"/>
  <c r="I337" i="34"/>
  <c r="I337" i="30"/>
  <c r="I337" i="26"/>
  <c r="I337" i="21"/>
  <c r="I337" i="17"/>
  <c r="I337" i="4"/>
  <c r="I337" i="16"/>
  <c r="I337" i="12"/>
  <c r="I343" i="46"/>
  <c r="I343" i="40"/>
  <c r="I343" i="37"/>
  <c r="I343" i="32"/>
  <c r="I343" i="28"/>
  <c r="I343" i="19"/>
  <c r="I343" i="7"/>
  <c r="I343" i="3"/>
  <c r="I343" i="15"/>
  <c r="I343" i="11"/>
  <c r="I148" i="9"/>
  <c r="I148" i="42"/>
  <c r="I913" s="1"/>
  <c r="I148" i="38"/>
  <c r="I913" s="1"/>
  <c r="I148" i="34"/>
  <c r="I913" s="1"/>
  <c r="I148" i="30"/>
  <c r="I913" s="1"/>
  <c r="I148" i="26"/>
  <c r="I913" s="1"/>
  <c r="I148" i="21"/>
  <c r="I913" s="1"/>
  <c r="I148" i="5"/>
  <c r="I913" s="1"/>
  <c r="I148" i="1"/>
  <c r="I913" s="1"/>
  <c r="I148" i="13"/>
  <c r="I913" s="1"/>
  <c r="I171" i="44"/>
  <c r="F167"/>
  <c r="I171" i="40"/>
  <c r="F167"/>
  <c r="I171" i="37"/>
  <c r="I167" s="1"/>
  <c r="F167"/>
  <c r="I171" i="32"/>
  <c r="I167" s="1"/>
  <c r="F167"/>
  <c r="I171" i="28"/>
  <c r="F167"/>
  <c r="I171" i="23"/>
  <c r="I167" s="1"/>
  <c r="F167"/>
  <c r="I171" i="19"/>
  <c r="F167"/>
  <c r="I171" i="7"/>
  <c r="F167"/>
  <c r="I171" i="3"/>
  <c r="F167"/>
  <c r="I171" i="15"/>
  <c r="F167"/>
  <c r="I171" i="11"/>
  <c r="F167"/>
  <c r="I369" i="46"/>
  <c r="I367" s="1"/>
  <c r="I349" s="1"/>
  <c r="F367"/>
  <c r="I369" i="43"/>
  <c r="I367" s="1"/>
  <c r="I349" s="1"/>
  <c r="F367"/>
  <c r="I369" i="41"/>
  <c r="I367" s="1"/>
  <c r="I349" s="1"/>
  <c r="F367"/>
  <c r="I369" i="39"/>
  <c r="F367"/>
  <c r="I369" i="36"/>
  <c r="I367" s="1"/>
  <c r="I349" s="1"/>
  <c r="F367"/>
  <c r="I369" i="35"/>
  <c r="I367" s="1"/>
  <c r="I349" s="1"/>
  <c r="F367"/>
  <c r="I369" i="33"/>
  <c r="I367" s="1"/>
  <c r="I349" s="1"/>
  <c r="F367"/>
  <c r="I369" i="31"/>
  <c r="I367" s="1"/>
  <c r="I349" s="1"/>
  <c r="F367"/>
  <c r="I369" i="29"/>
  <c r="I367" s="1"/>
  <c r="I349" s="1"/>
  <c r="F367"/>
  <c r="I369" i="27"/>
  <c r="I367" s="1"/>
  <c r="I349" s="1"/>
  <c r="F367"/>
  <c r="I369" i="24"/>
  <c r="I367" s="1"/>
  <c r="I349" s="1"/>
  <c r="F367"/>
  <c r="I369" i="22"/>
  <c r="I367" s="1"/>
  <c r="I349" s="1"/>
  <c r="F367"/>
  <c r="I369" i="20"/>
  <c r="I367" s="1"/>
  <c r="I349" s="1"/>
  <c r="F367"/>
  <c r="I369" i="18"/>
  <c r="I367" s="1"/>
  <c r="I349" s="1"/>
  <c r="F367"/>
  <c r="I369" i="8"/>
  <c r="I367" s="1"/>
  <c r="I349" s="1"/>
  <c r="F367"/>
  <c r="I369" i="6"/>
  <c r="I367" s="1"/>
  <c r="I349" s="1"/>
  <c r="F367"/>
  <c r="I369" i="4"/>
  <c r="I367" s="1"/>
  <c r="I349" s="1"/>
  <c r="F367"/>
  <c r="I369" i="2"/>
  <c r="I367" s="1"/>
  <c r="I349" s="1"/>
  <c r="F367"/>
  <c r="I369" i="16"/>
  <c r="I367" s="1"/>
  <c r="I349" s="1"/>
  <c r="F367"/>
  <c r="I369" i="14"/>
  <c r="I367" s="1"/>
  <c r="I349" s="1"/>
  <c r="F367"/>
  <c r="I369" i="12"/>
  <c r="I367" s="1"/>
  <c r="I349" s="1"/>
  <c r="F367"/>
  <c r="I407" i="44"/>
  <c r="I405" s="1"/>
  <c r="I382" s="1"/>
  <c r="F405"/>
  <c r="F382" s="1"/>
  <c r="I407" i="42"/>
  <c r="I405" s="1"/>
  <c r="I382" s="1"/>
  <c r="F405"/>
  <c r="F382" s="1"/>
  <c r="I407" i="40"/>
  <c r="I405" s="1"/>
  <c r="I382" s="1"/>
  <c r="F405"/>
  <c r="F382" s="1"/>
  <c r="I407" i="38"/>
  <c r="I405" s="1"/>
  <c r="I382" s="1"/>
  <c r="F405"/>
  <c r="F382" s="1"/>
  <c r="I407" i="37"/>
  <c r="I405" s="1"/>
  <c r="I382" s="1"/>
  <c r="F405"/>
  <c r="F382" s="1"/>
  <c r="I407" i="32"/>
  <c r="I405" s="1"/>
  <c r="I382" s="1"/>
  <c r="F405"/>
  <c r="F382" s="1"/>
  <c r="I407" i="30"/>
  <c r="I405" s="1"/>
  <c r="I382" s="1"/>
  <c r="F405"/>
  <c r="F382" s="1"/>
  <c r="I407" i="28"/>
  <c r="I405" s="1"/>
  <c r="I382" s="1"/>
  <c r="F405"/>
  <c r="F382" s="1"/>
  <c r="I407" i="26"/>
  <c r="I405" s="1"/>
  <c r="I382" s="1"/>
  <c r="F405"/>
  <c r="F382" s="1"/>
  <c r="I407" i="23"/>
  <c r="I405" s="1"/>
  <c r="I382" s="1"/>
  <c r="F405"/>
  <c r="F382" s="1"/>
  <c r="I407" i="21"/>
  <c r="I405" s="1"/>
  <c r="I382" s="1"/>
  <c r="F405"/>
  <c r="F382" s="1"/>
  <c r="I407" i="19"/>
  <c r="I405" s="1"/>
  <c r="I382" s="1"/>
  <c r="F405"/>
  <c r="F382" s="1"/>
  <c r="I407" i="17"/>
  <c r="I405" s="1"/>
  <c r="I382" s="1"/>
  <c r="F405"/>
  <c r="F382" s="1"/>
  <c r="I407" i="7"/>
  <c r="I405" s="1"/>
  <c r="I382" s="1"/>
  <c r="F405"/>
  <c r="F382" s="1"/>
  <c r="I407" i="5"/>
  <c r="I405" s="1"/>
  <c r="I382" s="1"/>
  <c r="F405"/>
  <c r="F382" s="1"/>
  <c r="I407" i="3"/>
  <c r="I405" s="1"/>
  <c r="I382" s="1"/>
  <c r="F405"/>
  <c r="F382" s="1"/>
  <c r="I407" i="1"/>
  <c r="I405" s="1"/>
  <c r="I382" s="1"/>
  <c r="F405"/>
  <c r="F382" s="1"/>
  <c r="I407" i="15"/>
  <c r="I405" s="1"/>
  <c r="I382" s="1"/>
  <c r="F405"/>
  <c r="F382" s="1"/>
  <c r="I407" i="13"/>
  <c r="I405" s="1"/>
  <c r="I382" s="1"/>
  <c r="F405"/>
  <c r="F382" s="1"/>
  <c r="I407" i="11"/>
  <c r="I405" s="1"/>
  <c r="I382" s="1"/>
  <c r="F405"/>
  <c r="F382" s="1"/>
  <c r="H495" i="49"/>
  <c r="I103" i="27"/>
  <c r="F102"/>
  <c r="F924" s="1"/>
  <c r="I65"/>
  <c r="I64" s="1"/>
  <c r="F64"/>
  <c r="I103" i="26"/>
  <c r="I102" s="1"/>
  <c r="F102"/>
  <c r="I65"/>
  <c r="I64" s="1"/>
  <c r="F64"/>
  <c r="I65" i="24"/>
  <c r="I64" s="1"/>
  <c r="I920" s="1"/>
  <c r="F64"/>
  <c r="F920" s="1"/>
  <c r="I65" i="22"/>
  <c r="I64" s="1"/>
  <c r="F64"/>
  <c r="I103" i="21"/>
  <c r="I102" s="1"/>
  <c r="F102"/>
  <c r="I65"/>
  <c r="I64" s="1"/>
  <c r="F64"/>
  <c r="F920" s="1"/>
  <c r="I103" i="20"/>
  <c r="I102" s="1"/>
  <c r="F102"/>
  <c r="I45"/>
  <c r="I44" s="1"/>
  <c r="F44"/>
  <c r="I103" i="19"/>
  <c r="I102" s="1"/>
  <c r="F102"/>
  <c r="I103" i="18"/>
  <c r="I102" s="1"/>
  <c r="F102"/>
  <c r="I103" i="17"/>
  <c r="I102" s="1"/>
  <c r="F102"/>
  <c r="I91" i="46"/>
  <c r="I90" s="1"/>
  <c r="F90"/>
  <c r="I286" i="44"/>
  <c r="I285" s="1"/>
  <c r="F285"/>
  <c r="F242" s="1"/>
  <c r="I91"/>
  <c r="I90" s="1"/>
  <c r="F90"/>
  <c r="I58"/>
  <c r="I57" s="1"/>
  <c r="F57"/>
  <c r="F915" s="1"/>
  <c r="I286" i="43"/>
  <c r="I285" s="1"/>
  <c r="F285"/>
  <c r="F242" s="1"/>
  <c r="I91"/>
  <c r="I90" s="1"/>
  <c r="I922" s="1"/>
  <c r="F90"/>
  <c r="F922" s="1"/>
  <c r="I58"/>
  <c r="I57" s="1"/>
  <c r="F57"/>
  <c r="I286" i="42"/>
  <c r="I285" s="1"/>
  <c r="F285"/>
  <c r="F242" s="1"/>
  <c r="I65"/>
  <c r="I64" s="1"/>
  <c r="F64"/>
  <c r="I58"/>
  <c r="I57" s="1"/>
  <c r="F57"/>
  <c r="I91" i="41"/>
  <c r="I90" s="1"/>
  <c r="F90"/>
  <c r="I58"/>
  <c r="I57" s="1"/>
  <c r="F57"/>
  <c r="I45"/>
  <c r="I44" s="1"/>
  <c r="F44"/>
  <c r="F919" s="1"/>
  <c r="I65" i="40"/>
  <c r="I64" s="1"/>
  <c r="F64"/>
  <c r="I277" i="39"/>
  <c r="I91"/>
  <c r="I90" s="1"/>
  <c r="I922" s="1"/>
  <c r="F90"/>
  <c r="F922" s="1"/>
  <c r="I58"/>
  <c r="I57" s="1"/>
  <c r="F57"/>
  <c r="I286" i="38"/>
  <c r="I285" s="1"/>
  <c r="F285"/>
  <c r="F242" s="1"/>
  <c r="I65"/>
  <c r="I64" s="1"/>
  <c r="F64"/>
  <c r="I78"/>
  <c r="I77" s="1"/>
  <c r="F77"/>
  <c r="I58"/>
  <c r="I57" s="1"/>
  <c r="F57"/>
  <c r="I286" i="37"/>
  <c r="I285" s="1"/>
  <c r="F285"/>
  <c r="F242" s="1"/>
  <c r="I91"/>
  <c r="I90" s="1"/>
  <c r="F90"/>
  <c r="I58"/>
  <c r="I57" s="1"/>
  <c r="F57"/>
  <c r="F915" s="1"/>
  <c r="I45"/>
  <c r="I44" s="1"/>
  <c r="F44"/>
  <c r="F919" s="1"/>
  <c r="I78" i="36"/>
  <c r="I77" s="1"/>
  <c r="F77"/>
  <c r="I58"/>
  <c r="I57" s="1"/>
  <c r="F57"/>
  <c r="I45"/>
  <c r="I44" s="1"/>
  <c r="F44"/>
  <c r="I91" i="35"/>
  <c r="I90" s="1"/>
  <c r="F90"/>
  <c r="F922" s="1"/>
  <c r="I58"/>
  <c r="I57" s="1"/>
  <c r="F57"/>
  <c r="I65" i="34"/>
  <c r="I64" s="1"/>
  <c r="F64"/>
  <c r="I78"/>
  <c r="I77" s="1"/>
  <c r="F77"/>
  <c r="I286" i="6"/>
  <c r="I285" s="1"/>
  <c r="F285"/>
  <c r="F242" s="1"/>
  <c r="I78"/>
  <c r="I77" s="1"/>
  <c r="F77"/>
  <c r="I45"/>
  <c r="I44" s="1"/>
  <c r="F44"/>
  <c r="I234" i="44"/>
  <c r="I233" s="1"/>
  <c r="I925" s="1"/>
  <c r="F233"/>
  <c r="F925" s="1"/>
  <c r="F220"/>
  <c r="I207"/>
  <c r="I206" s="1"/>
  <c r="F206"/>
  <c r="I192"/>
  <c r="I191" s="1"/>
  <c r="F191"/>
  <c r="I153" i="42"/>
  <c r="I152" s="1"/>
  <c r="F152"/>
  <c r="I178"/>
  <c r="I177" s="1"/>
  <c r="F177"/>
  <c r="I141"/>
  <c r="I140" s="1"/>
  <c r="F140"/>
  <c r="I234" i="40"/>
  <c r="I233" s="1"/>
  <c r="I925" s="1"/>
  <c r="F233"/>
  <c r="F925" s="1"/>
  <c r="I221"/>
  <c r="I220" s="1"/>
  <c r="F220"/>
  <c r="I207"/>
  <c r="I206" s="1"/>
  <c r="F206"/>
  <c r="I192"/>
  <c r="I191" s="1"/>
  <c r="F191"/>
  <c r="I153" i="38"/>
  <c r="I152" s="1"/>
  <c r="F152"/>
  <c r="I178"/>
  <c r="I177" s="1"/>
  <c r="F177"/>
  <c r="I141"/>
  <c r="I140" s="1"/>
  <c r="F140"/>
  <c r="I234" i="36"/>
  <c r="I233" s="1"/>
  <c r="I925" s="1"/>
  <c r="F233"/>
  <c r="F925" s="1"/>
  <c r="I221"/>
  <c r="I220" s="1"/>
  <c r="F220"/>
  <c r="F206"/>
  <c r="I192"/>
  <c r="I191" s="1"/>
  <c r="F191"/>
  <c r="I153" i="34"/>
  <c r="I152" s="1"/>
  <c r="F152"/>
  <c r="I178"/>
  <c r="I177" s="1"/>
  <c r="F177"/>
  <c r="I141"/>
  <c r="I140" s="1"/>
  <c r="F140"/>
  <c r="I234" i="32"/>
  <c r="I233" s="1"/>
  <c r="I925" s="1"/>
  <c r="F233"/>
  <c r="F925" s="1"/>
  <c r="I221"/>
  <c r="I220" s="1"/>
  <c r="F220"/>
  <c r="I207"/>
  <c r="I206" s="1"/>
  <c r="F206"/>
  <c r="I192"/>
  <c r="I191" s="1"/>
  <c r="F191"/>
  <c r="I153" i="30"/>
  <c r="I152" s="1"/>
  <c r="F152"/>
  <c r="I178"/>
  <c r="I177" s="1"/>
  <c r="F177"/>
  <c r="I141"/>
  <c r="I140" s="1"/>
  <c r="F140"/>
  <c r="I234" i="28"/>
  <c r="I233" s="1"/>
  <c r="I925" s="1"/>
  <c r="F233"/>
  <c r="F925" s="1"/>
  <c r="I221"/>
  <c r="I220" s="1"/>
  <c r="F220"/>
  <c r="I207"/>
  <c r="I206" s="1"/>
  <c r="F206"/>
  <c r="I192"/>
  <c r="I191" s="1"/>
  <c r="F191"/>
  <c r="I153" i="26"/>
  <c r="I152" s="1"/>
  <c r="F152"/>
  <c r="I178"/>
  <c r="I177" s="1"/>
  <c r="F177"/>
  <c r="I141"/>
  <c r="I140" s="1"/>
  <c r="F140"/>
  <c r="I234" i="23"/>
  <c r="I233" s="1"/>
  <c r="I925" s="1"/>
  <c r="F233"/>
  <c r="F925" s="1"/>
  <c r="I221"/>
  <c r="I220" s="1"/>
  <c r="F220"/>
  <c r="I207"/>
  <c r="I206" s="1"/>
  <c r="F206"/>
  <c r="I192"/>
  <c r="I191" s="1"/>
  <c r="F191"/>
  <c r="I234" i="20"/>
  <c r="I233" s="1"/>
  <c r="I925" s="1"/>
  <c r="F233"/>
  <c r="F925" s="1"/>
  <c r="I221"/>
  <c r="I220" s="1"/>
  <c r="F220"/>
  <c r="I207"/>
  <c r="I206" s="1"/>
  <c r="F206"/>
  <c r="I192"/>
  <c r="I191" s="1"/>
  <c r="F191"/>
  <c r="I153" i="18"/>
  <c r="I152" s="1"/>
  <c r="F152"/>
  <c r="I178"/>
  <c r="I177" s="1"/>
  <c r="F177"/>
  <c r="I141"/>
  <c r="I140" s="1"/>
  <c r="F140"/>
  <c r="I234" i="8"/>
  <c r="I233" s="1"/>
  <c r="I925" s="1"/>
  <c r="F233"/>
  <c r="F925" s="1"/>
  <c r="I221"/>
  <c r="I220" s="1"/>
  <c r="F220"/>
  <c r="I207"/>
  <c r="I206" s="1"/>
  <c r="F206"/>
  <c r="I192"/>
  <c r="I191" s="1"/>
  <c r="F191"/>
  <c r="I179" i="7"/>
  <c r="I177" s="1"/>
  <c r="F177"/>
  <c r="I153" i="6"/>
  <c r="I152" s="1"/>
  <c r="F152"/>
  <c r="I178"/>
  <c r="I177" s="1"/>
  <c r="F177"/>
  <c r="I141"/>
  <c r="I140" s="1"/>
  <c r="F140"/>
  <c r="I234" i="4"/>
  <c r="I233" s="1"/>
  <c r="I925" s="1"/>
  <c r="F233"/>
  <c r="F925" s="1"/>
  <c r="I221"/>
  <c r="I220" s="1"/>
  <c r="F220"/>
  <c r="I207"/>
  <c r="I206" s="1"/>
  <c r="F206"/>
  <c r="I192"/>
  <c r="I191" s="1"/>
  <c r="F191"/>
  <c r="I178" i="2"/>
  <c r="I177" s="1"/>
  <c r="F177"/>
  <c r="I141"/>
  <c r="I140" s="1"/>
  <c r="F140"/>
  <c r="I234" i="16"/>
  <c r="I233" s="1"/>
  <c r="I925" s="1"/>
  <c r="F233"/>
  <c r="F925" s="1"/>
  <c r="I221"/>
  <c r="I220" s="1"/>
  <c r="F220"/>
  <c r="I207"/>
  <c r="I206" s="1"/>
  <c r="F206"/>
  <c r="I192"/>
  <c r="I191" s="1"/>
  <c r="F191"/>
  <c r="I153" i="14"/>
  <c r="I152" s="1"/>
  <c r="F152"/>
  <c r="I178"/>
  <c r="I177" s="1"/>
  <c r="F177"/>
  <c r="I141"/>
  <c r="I140" s="1"/>
  <c r="F140"/>
  <c r="I234" i="12"/>
  <c r="I233" s="1"/>
  <c r="I925" s="1"/>
  <c r="F233"/>
  <c r="F925" s="1"/>
  <c r="I221"/>
  <c r="I220" s="1"/>
  <c r="F220"/>
  <c r="I207"/>
  <c r="I206" s="1"/>
  <c r="F206"/>
  <c r="I192"/>
  <c r="I191" s="1"/>
  <c r="F191"/>
  <c r="I153" i="9"/>
  <c r="I152" s="1"/>
  <c r="F152"/>
  <c r="I178"/>
  <c r="I177" s="1"/>
  <c r="F177"/>
  <c r="I141"/>
  <c r="I140" s="1"/>
  <c r="F140"/>
  <c r="D317" i="44"/>
  <c r="D317" i="40"/>
  <c r="D317" i="36"/>
  <c r="D317" i="32"/>
  <c r="D317" i="28"/>
  <c r="D317" i="23"/>
  <c r="D317" i="19"/>
  <c r="D317" i="7"/>
  <c r="D317" i="3"/>
  <c r="D317" i="14"/>
  <c r="I243" i="44"/>
  <c r="I243" i="42"/>
  <c r="I243" i="40"/>
  <c r="I243" i="38"/>
  <c r="I242" s="1"/>
  <c r="I243" i="37"/>
  <c r="I242" s="1"/>
  <c r="I243" i="34"/>
  <c r="I243" i="32"/>
  <c r="I243" i="30"/>
  <c r="I243" i="28"/>
  <c r="I243" i="26"/>
  <c r="I243" i="23"/>
  <c r="I243" i="21"/>
  <c r="I243" i="19"/>
  <c r="I243" i="17"/>
  <c r="I243" i="7"/>
  <c r="I243" i="5"/>
  <c r="I242" s="1"/>
  <c r="I243" i="1"/>
  <c r="I243" i="15"/>
  <c r="I243" i="13"/>
  <c r="I243" i="11"/>
  <c r="I242" s="1"/>
  <c r="D114" i="43"/>
  <c r="D114" i="39"/>
  <c r="D114" i="35"/>
  <c r="D114" i="31"/>
  <c r="D114" i="27"/>
  <c r="D114" i="22"/>
  <c r="D114" i="18"/>
  <c r="D114" i="6"/>
  <c r="D114" i="2"/>
  <c r="D114" i="14"/>
  <c r="I114" i="31"/>
  <c r="I328" i="43"/>
  <c r="I328" i="35"/>
  <c r="I328" i="31"/>
  <c r="I328" i="27"/>
  <c r="I328" i="22"/>
  <c r="I328" i="18"/>
  <c r="I328" i="6"/>
  <c r="I328" i="2"/>
  <c r="I328" i="14"/>
  <c r="I337" i="42"/>
  <c r="I337" i="36"/>
  <c r="I337" i="33"/>
  <c r="I337" i="29"/>
  <c r="I337" i="24"/>
  <c r="I337" i="20"/>
  <c r="I337" i="8"/>
  <c r="I337" i="3"/>
  <c r="I337" i="11"/>
  <c r="I343" i="43"/>
  <c r="I343" i="35"/>
  <c r="I343" i="31"/>
  <c r="I343" i="27"/>
  <c r="I343" i="22"/>
  <c r="I343" i="18"/>
  <c r="I343" i="6"/>
  <c r="I343" i="2"/>
  <c r="I343" i="14"/>
  <c r="I343" i="9"/>
  <c r="I148" i="29"/>
  <c r="I913" s="1"/>
  <c r="I148" i="24"/>
  <c r="I913" s="1"/>
  <c r="I148" i="20"/>
  <c r="I913" s="1"/>
  <c r="I148" i="8"/>
  <c r="I913" s="1"/>
  <c r="I148" i="4"/>
  <c r="I913" s="1"/>
  <c r="I148" i="16"/>
  <c r="I913" s="1"/>
  <c r="I148" i="12"/>
  <c r="I913" s="1"/>
  <c r="I171" i="43"/>
  <c r="F167"/>
  <c r="I171" i="39"/>
  <c r="I167" s="1"/>
  <c r="F167"/>
  <c r="I171" i="35"/>
  <c r="I167" s="1"/>
  <c r="F167"/>
  <c r="I171" i="31"/>
  <c r="F167"/>
  <c r="I171" i="27"/>
  <c r="F167"/>
  <c r="I171" i="22"/>
  <c r="I167" s="1"/>
  <c r="F167"/>
  <c r="I171" i="18"/>
  <c r="I167" s="1"/>
  <c r="F167"/>
  <c r="I171" i="6"/>
  <c r="I167" s="1"/>
  <c r="F167"/>
  <c r="I171" i="2"/>
  <c r="I167" s="1"/>
  <c r="F167"/>
  <c r="I171" i="14"/>
  <c r="I167" s="1"/>
  <c r="F167"/>
  <c r="I367" i="39"/>
  <c r="I45" i="49"/>
  <c r="I44" s="1"/>
  <c r="F44"/>
  <c r="M45"/>
  <c r="I286" i="30"/>
  <c r="I285" s="1"/>
  <c r="F285"/>
  <c r="F242" s="1"/>
  <c r="I133"/>
  <c r="I277"/>
  <c r="I78"/>
  <c r="I77" s="1"/>
  <c r="F77"/>
  <c r="I269" i="29"/>
  <c r="I253"/>
  <c r="I261"/>
  <c r="I133"/>
  <c r="I127"/>
  <c r="I65"/>
  <c r="I64" s="1"/>
  <c r="I920" s="1"/>
  <c r="F64"/>
  <c r="F920" s="1"/>
  <c r="I269" i="28"/>
  <c r="I253"/>
  <c r="I261"/>
  <c r="I133"/>
  <c r="I127"/>
  <c r="I91"/>
  <c r="I90" s="1"/>
  <c r="F90"/>
  <c r="F922" s="1"/>
  <c r="I45" i="27"/>
  <c r="I44" s="1"/>
  <c r="F44"/>
  <c r="I133" i="26"/>
  <c r="I127"/>
  <c r="I45"/>
  <c r="I44" s="1"/>
  <c r="F44"/>
  <c r="F919" s="1"/>
  <c r="I286" i="24"/>
  <c r="I285" s="1"/>
  <c r="F285"/>
  <c r="F242" s="1"/>
  <c r="I277"/>
  <c r="I133" i="23"/>
  <c r="I127"/>
  <c r="I103"/>
  <c r="I102" s="1"/>
  <c r="I924" s="1"/>
  <c r="F102"/>
  <c r="F924" s="1"/>
  <c r="I269" i="22"/>
  <c r="I253"/>
  <c r="I261"/>
  <c r="I133"/>
  <c r="I127"/>
  <c r="I269" i="21"/>
  <c r="I253"/>
  <c r="I261"/>
  <c r="I133"/>
  <c r="I127"/>
  <c r="I269" i="20"/>
  <c r="I253"/>
  <c r="I261"/>
  <c r="I133"/>
  <c r="I78"/>
  <c r="I77" s="1"/>
  <c r="F77"/>
  <c r="F921" s="1"/>
  <c r="I269" i="19"/>
  <c r="I253"/>
  <c r="I261"/>
  <c r="I133"/>
  <c r="I127"/>
  <c r="I91"/>
  <c r="I90" s="1"/>
  <c r="F90"/>
  <c r="F922" s="1"/>
  <c r="I133" i="18"/>
  <c r="I127"/>
  <c r="I58"/>
  <c r="I57" s="1"/>
  <c r="F57"/>
  <c r="F915" s="1"/>
  <c r="I286" i="17"/>
  <c r="I285" s="1"/>
  <c r="F285"/>
  <c r="F242" s="1"/>
  <c r="I277"/>
  <c r="I78"/>
  <c r="I77" s="1"/>
  <c r="F77"/>
  <c r="I121" i="46"/>
  <c r="I253"/>
  <c r="I261"/>
  <c r="I65"/>
  <c r="I64" s="1"/>
  <c r="F64"/>
  <c r="F920" s="1"/>
  <c r="I58"/>
  <c r="I57" s="1"/>
  <c r="F57"/>
  <c r="I121" i="44"/>
  <c r="I65"/>
  <c r="I64" s="1"/>
  <c r="F64"/>
  <c r="I121" i="43"/>
  <c r="I114" s="1"/>
  <c r="I78"/>
  <c r="I77" s="1"/>
  <c r="I921" s="1"/>
  <c r="F77"/>
  <c r="F921" s="1"/>
  <c r="I45"/>
  <c r="I44" s="1"/>
  <c r="F44"/>
  <c r="I91" i="42"/>
  <c r="I90" s="1"/>
  <c r="F90"/>
  <c r="I121" i="41"/>
  <c r="I78"/>
  <c r="I77" s="1"/>
  <c r="I921" s="1"/>
  <c r="F77"/>
  <c r="I45" i="40"/>
  <c r="I44" s="1"/>
  <c r="I919" s="1"/>
  <c r="F44"/>
  <c r="I58"/>
  <c r="I57" s="1"/>
  <c r="F57"/>
  <c r="F915" s="1"/>
  <c r="I121" i="39"/>
  <c r="I114" s="1"/>
  <c r="I78"/>
  <c r="I77" s="1"/>
  <c r="I921" s="1"/>
  <c r="F77"/>
  <c r="F921" s="1"/>
  <c r="I45"/>
  <c r="I44" s="1"/>
  <c r="F44"/>
  <c r="F919" s="1"/>
  <c r="I45" i="38"/>
  <c r="I44" s="1"/>
  <c r="F44"/>
  <c r="F919" s="1"/>
  <c r="I78" i="37"/>
  <c r="I77" s="1"/>
  <c r="F77"/>
  <c r="F921" s="1"/>
  <c r="I121" i="36"/>
  <c r="I65"/>
  <c r="I64" s="1"/>
  <c r="F64"/>
  <c r="I103"/>
  <c r="I102" s="1"/>
  <c r="I924" s="1"/>
  <c r="F102"/>
  <c r="F924" s="1"/>
  <c r="I121" i="35"/>
  <c r="I78"/>
  <c r="F77"/>
  <c r="F921" s="1"/>
  <c r="I45"/>
  <c r="I44" s="1"/>
  <c r="F44"/>
  <c r="I10"/>
  <c r="I9" s="1"/>
  <c r="I8" s="1"/>
  <c r="I7" s="1"/>
  <c r="I103" i="34"/>
  <c r="I102" s="1"/>
  <c r="I924" s="1"/>
  <c r="F102"/>
  <c r="I10"/>
  <c r="I9" s="1"/>
  <c r="I8" s="1"/>
  <c r="I7" s="1"/>
  <c r="I269" i="33"/>
  <c r="I253"/>
  <c r="I261"/>
  <c r="I133"/>
  <c r="I127"/>
  <c r="I91"/>
  <c r="I90" s="1"/>
  <c r="I922" s="1"/>
  <c r="F90"/>
  <c r="I45"/>
  <c r="I44" s="1"/>
  <c r="F44"/>
  <c r="F919" s="1"/>
  <c r="I103" i="6"/>
  <c r="I102" s="1"/>
  <c r="I924" s="1"/>
  <c r="F102"/>
  <c r="I234" i="46"/>
  <c r="I233" s="1"/>
  <c r="I925" s="1"/>
  <c r="F233"/>
  <c r="F925" s="1"/>
  <c r="I221"/>
  <c r="I220" s="1"/>
  <c r="F220"/>
  <c r="I207"/>
  <c r="I206" s="1"/>
  <c r="F206"/>
  <c r="I192"/>
  <c r="I191" s="1"/>
  <c r="F191"/>
  <c r="I167" i="43"/>
  <c r="I153"/>
  <c r="I152" s="1"/>
  <c r="F152"/>
  <c r="I178"/>
  <c r="I177" s="1"/>
  <c r="F177"/>
  <c r="I141"/>
  <c r="I140" s="1"/>
  <c r="F140"/>
  <c r="I234" i="41"/>
  <c r="I233" s="1"/>
  <c r="I925" s="1"/>
  <c r="F233"/>
  <c r="F925" s="1"/>
  <c r="I221"/>
  <c r="I220" s="1"/>
  <c r="F220"/>
  <c r="I207"/>
  <c r="I206" s="1"/>
  <c r="F206"/>
  <c r="I192"/>
  <c r="I191" s="1"/>
  <c r="F191"/>
  <c r="I153" i="39"/>
  <c r="I152" s="1"/>
  <c r="F152"/>
  <c r="I178"/>
  <c r="I177" s="1"/>
  <c r="F177"/>
  <c r="I141"/>
  <c r="I140" s="1"/>
  <c r="F140"/>
  <c r="I234" i="37"/>
  <c r="I233" s="1"/>
  <c r="I925" s="1"/>
  <c r="F233"/>
  <c r="F925" s="1"/>
  <c r="I221"/>
  <c r="I220" s="1"/>
  <c r="F220"/>
  <c r="I207"/>
  <c r="I206" s="1"/>
  <c r="F206"/>
  <c r="I192"/>
  <c r="I191" s="1"/>
  <c r="F191"/>
  <c r="I153" i="35"/>
  <c r="I152" s="1"/>
  <c r="F152"/>
  <c r="I178"/>
  <c r="I177" s="1"/>
  <c r="F177"/>
  <c r="I141"/>
  <c r="I140" s="1"/>
  <c r="F140"/>
  <c r="I234" i="33"/>
  <c r="I233" s="1"/>
  <c r="I925" s="1"/>
  <c r="F233"/>
  <c r="F925" s="1"/>
  <c r="I221"/>
  <c r="I220" s="1"/>
  <c r="F220"/>
  <c r="I207"/>
  <c r="I206" s="1"/>
  <c r="F206"/>
  <c r="I192"/>
  <c r="I191" s="1"/>
  <c r="F191"/>
  <c r="I167" i="31"/>
  <c r="I153"/>
  <c r="I152" s="1"/>
  <c r="F152"/>
  <c r="I178"/>
  <c r="I177" s="1"/>
  <c r="F177"/>
  <c r="I141"/>
  <c r="I140" s="1"/>
  <c r="F140"/>
  <c r="I234" i="29"/>
  <c r="I233" s="1"/>
  <c r="I925" s="1"/>
  <c r="F233"/>
  <c r="F925" s="1"/>
  <c r="I221"/>
  <c r="I220" s="1"/>
  <c r="F220"/>
  <c r="I207"/>
  <c r="I206" s="1"/>
  <c r="F206"/>
  <c r="I192"/>
  <c r="I191" s="1"/>
  <c r="F191"/>
  <c r="I167" i="27"/>
  <c r="I153"/>
  <c r="I152" s="1"/>
  <c r="F152"/>
  <c r="I178"/>
  <c r="I177" s="1"/>
  <c r="F177"/>
  <c r="I141"/>
  <c r="I140" s="1"/>
  <c r="F140"/>
  <c r="I234" i="24"/>
  <c r="I233" s="1"/>
  <c r="I925" s="1"/>
  <c r="F233"/>
  <c r="F925" s="1"/>
  <c r="I221"/>
  <c r="I220" s="1"/>
  <c r="F220"/>
  <c r="I207"/>
  <c r="I206" s="1"/>
  <c r="F206"/>
  <c r="I192"/>
  <c r="I191" s="1"/>
  <c r="F191"/>
  <c r="I153" i="22"/>
  <c r="I152" s="1"/>
  <c r="F152"/>
  <c r="I178"/>
  <c r="I177" s="1"/>
  <c r="F177"/>
  <c r="I141"/>
  <c r="I140" s="1"/>
  <c r="F140"/>
  <c r="I207" i="21"/>
  <c r="I206" s="1"/>
  <c r="F206"/>
  <c r="I192"/>
  <c r="I191" s="1"/>
  <c r="F191"/>
  <c r="I167" i="19"/>
  <c r="I153"/>
  <c r="I152" s="1"/>
  <c r="F152"/>
  <c r="I178"/>
  <c r="I177" s="1"/>
  <c r="F177"/>
  <c r="I141"/>
  <c r="I140" s="1"/>
  <c r="F140"/>
  <c r="I234" i="17"/>
  <c r="I233" s="1"/>
  <c r="I925" s="1"/>
  <c r="F233"/>
  <c r="F925" s="1"/>
  <c r="I221"/>
  <c r="I220" s="1"/>
  <c r="F220"/>
  <c r="I207"/>
  <c r="I206" s="1"/>
  <c r="F206"/>
  <c r="I192"/>
  <c r="I191" s="1"/>
  <c r="F191"/>
  <c r="I167" i="7"/>
  <c r="I153"/>
  <c r="I152" s="1"/>
  <c r="F152"/>
  <c r="I141"/>
  <c r="I140" s="1"/>
  <c r="F140"/>
  <c r="I234" i="5"/>
  <c r="I233" s="1"/>
  <c r="I925" s="1"/>
  <c r="F233"/>
  <c r="F925" s="1"/>
  <c r="I221"/>
  <c r="I220" s="1"/>
  <c r="F220"/>
  <c r="I207"/>
  <c r="I206" s="1"/>
  <c r="F206"/>
  <c r="I192"/>
  <c r="I191" s="1"/>
  <c r="F191"/>
  <c r="I167" i="3"/>
  <c r="I153"/>
  <c r="I152" s="1"/>
  <c r="F152"/>
  <c r="I178"/>
  <c r="I177" s="1"/>
  <c r="F177"/>
  <c r="I141"/>
  <c r="I140" s="1"/>
  <c r="F140"/>
  <c r="I234" i="1"/>
  <c r="I233" s="1"/>
  <c r="I925" s="1"/>
  <c r="F233"/>
  <c r="F925" s="1"/>
  <c r="I221"/>
  <c r="I220" s="1"/>
  <c r="F220"/>
  <c r="I207"/>
  <c r="I206" s="1"/>
  <c r="F206"/>
  <c r="I192"/>
  <c r="I191" s="1"/>
  <c r="F191"/>
  <c r="I167" i="15"/>
  <c r="I153"/>
  <c r="I152" s="1"/>
  <c r="F152"/>
  <c r="I178"/>
  <c r="I177" s="1"/>
  <c r="F177"/>
  <c r="I141"/>
  <c r="I140" s="1"/>
  <c r="F140"/>
  <c r="I234" i="13"/>
  <c r="I233" s="1"/>
  <c r="I925" s="1"/>
  <c r="F233"/>
  <c r="F925" s="1"/>
  <c r="I221"/>
  <c r="I220" s="1"/>
  <c r="F220"/>
  <c r="I207"/>
  <c r="I206" s="1"/>
  <c r="F206"/>
  <c r="I192"/>
  <c r="I191" s="1"/>
  <c r="F191"/>
  <c r="I167" i="11"/>
  <c r="I153"/>
  <c r="I152" s="1"/>
  <c r="F152"/>
  <c r="I178"/>
  <c r="I177" s="1"/>
  <c r="F177"/>
  <c r="I141"/>
  <c r="I140" s="1"/>
  <c r="F140"/>
  <c r="I323" i="44"/>
  <c r="I318"/>
  <c r="I323" i="40"/>
  <c r="I318"/>
  <c r="I323" i="36"/>
  <c r="I318"/>
  <c r="I323" i="31"/>
  <c r="I318"/>
  <c r="I323" i="27"/>
  <c r="I318"/>
  <c r="I323" i="22"/>
  <c r="I318"/>
  <c r="I323" i="18"/>
  <c r="I318"/>
  <c r="I323" i="6"/>
  <c r="I318"/>
  <c r="I323" i="2"/>
  <c r="I318"/>
  <c r="I323" i="14"/>
  <c r="I318"/>
  <c r="I323" i="9"/>
  <c r="I318"/>
  <c r="D317" i="43"/>
  <c r="D317" i="39"/>
  <c r="D317" i="35"/>
  <c r="D317" i="31"/>
  <c r="D317" i="27"/>
  <c r="D317" i="22"/>
  <c r="D317" i="18"/>
  <c r="D317" i="6"/>
  <c r="D317" i="2"/>
  <c r="D317" i="13"/>
  <c r="I323" i="32"/>
  <c r="I318"/>
  <c r="D114" i="9"/>
  <c r="D114" i="42"/>
  <c r="D114" i="38"/>
  <c r="D114" i="34"/>
  <c r="D114" i="30"/>
  <c r="D114" i="26"/>
  <c r="D114" i="21"/>
  <c r="D114" i="17"/>
  <c r="D114" i="5"/>
  <c r="D114" i="1"/>
  <c r="D114" i="13"/>
  <c r="I115" i="9"/>
  <c r="I114" s="1"/>
  <c r="I115" i="42"/>
  <c r="I115" i="38"/>
  <c r="I115" i="34"/>
  <c r="I115" i="30"/>
  <c r="I115" i="26"/>
  <c r="I115" i="21"/>
  <c r="I115" i="17"/>
  <c r="I115" i="5"/>
  <c r="I115" i="16"/>
  <c r="I115" i="12"/>
  <c r="I328" i="44"/>
  <c r="I328" i="40"/>
  <c r="I328" i="37"/>
  <c r="I328" i="32"/>
  <c r="I328" i="28"/>
  <c r="I328" i="23"/>
  <c r="I328" i="19"/>
  <c r="I328" i="7"/>
  <c r="I328" i="3"/>
  <c r="I328" i="15"/>
  <c r="I328" i="11"/>
  <c r="I337" i="7"/>
  <c r="I337" i="41"/>
  <c r="I337" i="37"/>
  <c r="I337" i="32"/>
  <c r="I337" i="28"/>
  <c r="I337" i="23"/>
  <c r="I337" i="19"/>
  <c r="I337" i="6"/>
  <c r="I337" i="2"/>
  <c r="I337" i="14"/>
  <c r="I337" i="9"/>
  <c r="I343" i="42"/>
  <c r="I923" s="1"/>
  <c r="I343" i="38"/>
  <c r="I343" i="34"/>
  <c r="I343" i="30"/>
  <c r="I343" i="26"/>
  <c r="I923" s="1"/>
  <c r="I343" i="21"/>
  <c r="I343" i="17"/>
  <c r="I343" i="5"/>
  <c r="I343" i="1"/>
  <c r="I923" s="1"/>
  <c r="I343" i="13"/>
  <c r="F589" i="49"/>
  <c r="I253" i="2"/>
  <c r="I45"/>
  <c r="I44" s="1"/>
  <c r="F44"/>
  <c r="I148" i="44"/>
  <c r="I913" s="1"/>
  <c r="I148" i="40"/>
  <c r="I148" i="37"/>
  <c r="I913" s="1"/>
  <c r="I148" i="32"/>
  <c r="I148" i="28"/>
  <c r="I148" i="23"/>
  <c r="I148" i="19"/>
  <c r="I913" s="1"/>
  <c r="I148" i="7"/>
  <c r="I148" i="3"/>
  <c r="I148" i="15"/>
  <c r="I148" i="11"/>
  <c r="I913" s="1"/>
  <c r="I171" i="9"/>
  <c r="I167" s="1"/>
  <c r="F167"/>
  <c r="I171" i="42"/>
  <c r="I167" s="1"/>
  <c r="F167"/>
  <c r="I171" i="38"/>
  <c r="I167" s="1"/>
  <c r="F167"/>
  <c r="I171" i="34"/>
  <c r="I167" s="1"/>
  <c r="F167"/>
  <c r="I171" i="30"/>
  <c r="I167" s="1"/>
  <c r="F167"/>
  <c r="I171" i="26"/>
  <c r="I167" s="1"/>
  <c r="F167"/>
  <c r="I171" i="21"/>
  <c r="I167" s="1"/>
  <c r="F167"/>
  <c r="I171" i="17"/>
  <c r="I167" s="1"/>
  <c r="F167"/>
  <c r="I171" i="5"/>
  <c r="I167" s="1"/>
  <c r="F167"/>
  <c r="I171" i="1"/>
  <c r="I167" s="1"/>
  <c r="F167"/>
  <c r="I171" i="13"/>
  <c r="I167" s="1"/>
  <c r="F167"/>
  <c r="F367" i="9"/>
  <c r="F923" s="1"/>
  <c r="I369" i="44"/>
  <c r="I367" s="1"/>
  <c r="I349" s="1"/>
  <c r="F367"/>
  <c r="F923" s="1"/>
  <c r="I369" i="42"/>
  <c r="I367" s="1"/>
  <c r="I349" s="1"/>
  <c r="F367"/>
  <c r="F923" s="1"/>
  <c r="I369" i="40"/>
  <c r="I367" s="1"/>
  <c r="I349" s="1"/>
  <c r="F367"/>
  <c r="F923" s="1"/>
  <c r="I369" i="38"/>
  <c r="I367" s="1"/>
  <c r="I349" s="1"/>
  <c r="F367"/>
  <c r="F923" s="1"/>
  <c r="I369" i="37"/>
  <c r="I367" s="1"/>
  <c r="I349" s="1"/>
  <c r="F367"/>
  <c r="F923" s="1"/>
  <c r="I369" i="34"/>
  <c r="I367" s="1"/>
  <c r="I349" s="1"/>
  <c r="F367"/>
  <c r="F923" s="1"/>
  <c r="I369" i="32"/>
  <c r="I367" s="1"/>
  <c r="I349" s="1"/>
  <c r="F367"/>
  <c r="F923" s="1"/>
  <c r="I369" i="30"/>
  <c r="I367" s="1"/>
  <c r="I349" s="1"/>
  <c r="F367"/>
  <c r="F923" s="1"/>
  <c r="I369" i="28"/>
  <c r="I367" s="1"/>
  <c r="I349" s="1"/>
  <c r="F367"/>
  <c r="F923" s="1"/>
  <c r="I369" i="26"/>
  <c r="I367" s="1"/>
  <c r="I349" s="1"/>
  <c r="F367"/>
  <c r="F923" s="1"/>
  <c r="I369" i="23"/>
  <c r="I367" s="1"/>
  <c r="I349" s="1"/>
  <c r="F367"/>
  <c r="F923" s="1"/>
  <c r="I369" i="21"/>
  <c r="I367" s="1"/>
  <c r="I349" s="1"/>
  <c r="F367"/>
  <c r="F923" s="1"/>
  <c r="I369" i="19"/>
  <c r="I367" s="1"/>
  <c r="I349" s="1"/>
  <c r="F367"/>
  <c r="F923" s="1"/>
  <c r="I369" i="17"/>
  <c r="I367" s="1"/>
  <c r="I349" s="1"/>
  <c r="F367"/>
  <c r="F923" s="1"/>
  <c r="I369" i="7"/>
  <c r="I367" s="1"/>
  <c r="I349" s="1"/>
  <c r="F367"/>
  <c r="F923" s="1"/>
  <c r="I369" i="5"/>
  <c r="I367" s="1"/>
  <c r="I349" s="1"/>
  <c r="F367"/>
  <c r="F923" s="1"/>
  <c r="I369" i="3"/>
  <c r="I367" s="1"/>
  <c r="I349" s="1"/>
  <c r="F367"/>
  <c r="F923" s="1"/>
  <c r="I369" i="1"/>
  <c r="I367" s="1"/>
  <c r="I349" s="1"/>
  <c r="F367"/>
  <c r="F923" s="1"/>
  <c r="I369" i="15"/>
  <c r="I367" s="1"/>
  <c r="I349" s="1"/>
  <c r="F367"/>
  <c r="F923" s="1"/>
  <c r="I369" i="13"/>
  <c r="I367" s="1"/>
  <c r="I349" s="1"/>
  <c r="F367"/>
  <c r="F923" s="1"/>
  <c r="I369" i="11"/>
  <c r="I367" s="1"/>
  <c r="I349" s="1"/>
  <c r="F367"/>
  <c r="F923" s="1"/>
  <c r="I407" i="46"/>
  <c r="I405" s="1"/>
  <c r="I382" s="1"/>
  <c r="F405"/>
  <c r="F382" s="1"/>
  <c r="I407" i="43"/>
  <c r="I405" s="1"/>
  <c r="I382" s="1"/>
  <c r="F405"/>
  <c r="F382" s="1"/>
  <c r="I407" i="41"/>
  <c r="I405" s="1"/>
  <c r="I382" s="1"/>
  <c r="F405"/>
  <c r="F382" s="1"/>
  <c r="I407" i="39"/>
  <c r="I405" s="1"/>
  <c r="I382" s="1"/>
  <c r="F405"/>
  <c r="F382" s="1"/>
  <c r="I407" i="36"/>
  <c r="I405" s="1"/>
  <c r="I382" s="1"/>
  <c r="F405"/>
  <c r="F382" s="1"/>
  <c r="I407" i="35"/>
  <c r="I405" s="1"/>
  <c r="I382" s="1"/>
  <c r="F405"/>
  <c r="F382" s="1"/>
  <c r="I407" i="33"/>
  <c r="I405" s="1"/>
  <c r="I382" s="1"/>
  <c r="F405"/>
  <c r="F382" s="1"/>
  <c r="I407" i="31"/>
  <c r="I405" s="1"/>
  <c r="I382" s="1"/>
  <c r="F405"/>
  <c r="F382" s="1"/>
  <c r="I407" i="29"/>
  <c r="I405" s="1"/>
  <c r="I382" s="1"/>
  <c r="F405"/>
  <c r="F382" s="1"/>
  <c r="I407" i="27"/>
  <c r="I405" s="1"/>
  <c r="I382" s="1"/>
  <c r="F405"/>
  <c r="F382" s="1"/>
  <c r="I407" i="24"/>
  <c r="I405" s="1"/>
  <c r="I382" s="1"/>
  <c r="F405"/>
  <c r="F382" s="1"/>
  <c r="I407" i="22"/>
  <c r="I405" s="1"/>
  <c r="I382" s="1"/>
  <c r="F405"/>
  <c r="F382" s="1"/>
  <c r="I407" i="20"/>
  <c r="I405" s="1"/>
  <c r="I382" s="1"/>
  <c r="F405"/>
  <c r="F382" s="1"/>
  <c r="I407" i="18"/>
  <c r="I405" s="1"/>
  <c r="I382" s="1"/>
  <c r="F405"/>
  <c r="F382" s="1"/>
  <c r="I407" i="8"/>
  <c r="I405" s="1"/>
  <c r="I382" s="1"/>
  <c r="F405"/>
  <c r="F382" s="1"/>
  <c r="I407" i="6"/>
  <c r="I405" s="1"/>
  <c r="I382" s="1"/>
  <c r="F405"/>
  <c r="F382" s="1"/>
  <c r="I407" i="4"/>
  <c r="I405" s="1"/>
  <c r="I382" s="1"/>
  <c r="F405"/>
  <c r="F382" s="1"/>
  <c r="I407" i="2"/>
  <c r="I405" s="1"/>
  <c r="I382" s="1"/>
  <c r="F405"/>
  <c r="F382" s="1"/>
  <c r="I407" i="16"/>
  <c r="I405" s="1"/>
  <c r="I382" s="1"/>
  <c r="F405"/>
  <c r="F382" s="1"/>
  <c r="I407" i="14"/>
  <c r="I405" s="1"/>
  <c r="I382" s="1"/>
  <c r="F405"/>
  <c r="F382" s="1"/>
  <c r="I407" i="12"/>
  <c r="I405" s="1"/>
  <c r="I382" s="1"/>
  <c r="F405"/>
  <c r="F382" s="1"/>
  <c r="H43" i="48"/>
  <c r="E43"/>
  <c r="I91" i="30"/>
  <c r="I90" s="1"/>
  <c r="F90"/>
  <c r="I58"/>
  <c r="I57" s="1"/>
  <c r="I915" s="1"/>
  <c r="F57"/>
  <c r="F915" s="1"/>
  <c r="I286" i="29"/>
  <c r="I285" s="1"/>
  <c r="F285"/>
  <c r="F242" s="1"/>
  <c r="I277"/>
  <c r="I121"/>
  <c r="I91"/>
  <c r="I90" s="1"/>
  <c r="F90"/>
  <c r="F922" s="1"/>
  <c r="I58"/>
  <c r="I57" s="1"/>
  <c r="I915" s="1"/>
  <c r="F57"/>
  <c r="I286" i="28"/>
  <c r="I285" s="1"/>
  <c r="F285"/>
  <c r="F242" s="1"/>
  <c r="I277"/>
  <c r="I121"/>
  <c r="I65"/>
  <c r="I64" s="1"/>
  <c r="F64"/>
  <c r="I103"/>
  <c r="I102" s="1"/>
  <c r="I924" s="1"/>
  <c r="F102"/>
  <c r="F924" s="1"/>
  <c r="I58"/>
  <c r="I57" s="1"/>
  <c r="F57"/>
  <c r="F915" s="1"/>
  <c r="I45"/>
  <c r="I44" s="1"/>
  <c r="I919" s="1"/>
  <c r="F44"/>
  <c r="F919" s="1"/>
  <c r="I133" i="27"/>
  <c r="I127"/>
  <c r="I91"/>
  <c r="I90" s="1"/>
  <c r="I922" s="1"/>
  <c r="F90"/>
  <c r="F922" s="1"/>
  <c r="I121" i="26"/>
  <c r="I253"/>
  <c r="I261"/>
  <c r="I277"/>
  <c r="I91"/>
  <c r="I90" s="1"/>
  <c r="F90"/>
  <c r="I133" i="24"/>
  <c r="I127"/>
  <c r="I91"/>
  <c r="I90" s="1"/>
  <c r="F90"/>
  <c r="I58"/>
  <c r="I57" s="1"/>
  <c r="F57"/>
  <c r="I45"/>
  <c r="I44" s="1"/>
  <c r="F44"/>
  <c r="F919" s="1"/>
  <c r="I121" i="23"/>
  <c r="I253"/>
  <c r="I58"/>
  <c r="I57" s="1"/>
  <c r="F57"/>
  <c r="F915" s="1"/>
  <c r="I45"/>
  <c r="I44" s="1"/>
  <c r="F44"/>
  <c r="I286" i="22"/>
  <c r="I285" s="1"/>
  <c r="F285"/>
  <c r="F242" s="1"/>
  <c r="I277"/>
  <c r="I121"/>
  <c r="I114" s="1"/>
  <c r="I103"/>
  <c r="I102" s="1"/>
  <c r="I924" s="1"/>
  <c r="F102"/>
  <c r="F924" s="1"/>
  <c r="I91"/>
  <c r="I90" s="1"/>
  <c r="I922" s="1"/>
  <c r="F90"/>
  <c r="F922" s="1"/>
  <c r="I58"/>
  <c r="I57" s="1"/>
  <c r="F57"/>
  <c r="F915" s="1"/>
  <c r="I45"/>
  <c r="I44" s="1"/>
  <c r="I919" s="1"/>
  <c r="F44"/>
  <c r="I286" i="21"/>
  <c r="I285" s="1"/>
  <c r="F285"/>
  <c r="F242" s="1"/>
  <c r="I277"/>
  <c r="I121"/>
  <c r="I91"/>
  <c r="I90" s="1"/>
  <c r="F90"/>
  <c r="F922" s="1"/>
  <c r="I58"/>
  <c r="I57" s="1"/>
  <c r="I915" s="1"/>
  <c r="F57"/>
  <c r="F915" s="1"/>
  <c r="I45"/>
  <c r="I44" s="1"/>
  <c r="I919" s="1"/>
  <c r="F44"/>
  <c r="F919" s="1"/>
  <c r="I286" i="20"/>
  <c r="I285" s="1"/>
  <c r="F285"/>
  <c r="F242" s="1"/>
  <c r="I277"/>
  <c r="I121"/>
  <c r="I91"/>
  <c r="I90" s="1"/>
  <c r="I922" s="1"/>
  <c r="F90"/>
  <c r="F922" s="1"/>
  <c r="I58"/>
  <c r="I57" s="1"/>
  <c r="F57"/>
  <c r="I286" i="19"/>
  <c r="I285" s="1"/>
  <c r="F285"/>
  <c r="F242" s="1"/>
  <c r="I277"/>
  <c r="I121"/>
  <c r="I78"/>
  <c r="I77" s="1"/>
  <c r="I921" s="1"/>
  <c r="F77"/>
  <c r="F921" s="1"/>
  <c r="I58"/>
  <c r="I57" s="1"/>
  <c r="F57"/>
  <c r="F915" s="1"/>
  <c r="I253" i="18"/>
  <c r="I261"/>
  <c r="I121"/>
  <c r="I114" s="1"/>
  <c r="I91"/>
  <c r="I90" s="1"/>
  <c r="F90"/>
  <c r="I65"/>
  <c r="I64" s="1"/>
  <c r="I920" s="1"/>
  <c r="F64"/>
  <c r="F920" s="1"/>
  <c r="I133" i="17"/>
  <c r="I127"/>
  <c r="I91"/>
  <c r="I90" s="1"/>
  <c r="F90"/>
  <c r="F922" s="1"/>
  <c r="I58"/>
  <c r="I57" s="1"/>
  <c r="I915" s="1"/>
  <c r="F57"/>
  <c r="F915" s="1"/>
  <c r="I286" i="46"/>
  <c r="I285" s="1"/>
  <c r="F285"/>
  <c r="F242" s="1"/>
  <c r="I103"/>
  <c r="I102" s="1"/>
  <c r="F102"/>
  <c r="F924" s="1"/>
  <c r="I45"/>
  <c r="I44" s="1"/>
  <c r="F44"/>
  <c r="F919" s="1"/>
  <c r="I103" i="44"/>
  <c r="I102" s="1"/>
  <c r="F102"/>
  <c r="F924" s="1"/>
  <c r="I78"/>
  <c r="I77" s="1"/>
  <c r="I921" s="1"/>
  <c r="F77"/>
  <c r="F921" s="1"/>
  <c r="I10"/>
  <c r="I9" s="1"/>
  <c r="I8" s="1"/>
  <c r="I7" s="1"/>
  <c r="F102" i="43"/>
  <c r="F924" s="1"/>
  <c r="I65"/>
  <c r="I64" s="1"/>
  <c r="I920" s="1"/>
  <c r="F64"/>
  <c r="F920" s="1"/>
  <c r="I10"/>
  <c r="I9" s="1"/>
  <c r="I8" s="1"/>
  <c r="I7" s="1"/>
  <c r="I103" i="42"/>
  <c r="I102" s="1"/>
  <c r="I924" s="1"/>
  <c r="F102"/>
  <c r="I10"/>
  <c r="I9" s="1"/>
  <c r="I8" s="1"/>
  <c r="I7" s="1"/>
  <c r="I253" i="41"/>
  <c r="I261"/>
  <c r="I103"/>
  <c r="I102" s="1"/>
  <c r="I924" s="1"/>
  <c r="F102"/>
  <c r="I65"/>
  <c r="I64" s="1"/>
  <c r="F64"/>
  <c r="F920" s="1"/>
  <c r="I10"/>
  <c r="I9" s="1"/>
  <c r="I8" s="1"/>
  <c r="I7" s="1"/>
  <c r="I253" i="40"/>
  <c r="I261"/>
  <c r="I133"/>
  <c r="I127"/>
  <c r="I103"/>
  <c r="I102" s="1"/>
  <c r="F102"/>
  <c r="F924" s="1"/>
  <c r="I91"/>
  <c r="I90" s="1"/>
  <c r="I922" s="1"/>
  <c r="F90"/>
  <c r="F922" s="1"/>
  <c r="I10"/>
  <c r="I9" s="1"/>
  <c r="I8" s="1"/>
  <c r="I7" s="1"/>
  <c r="I253" i="39"/>
  <c r="I261"/>
  <c r="I103"/>
  <c r="I102" s="1"/>
  <c r="I924" s="1"/>
  <c r="F102"/>
  <c r="F924" s="1"/>
  <c r="I65"/>
  <c r="I64" s="1"/>
  <c r="F64"/>
  <c r="F920" s="1"/>
  <c r="I10"/>
  <c r="I9" s="1"/>
  <c r="I8" s="1"/>
  <c r="I7" s="1"/>
  <c r="I103" i="38"/>
  <c r="I102" s="1"/>
  <c r="I924" s="1"/>
  <c r="F102"/>
  <c r="I10"/>
  <c r="I9" s="1"/>
  <c r="I8" s="1"/>
  <c r="I7" s="1"/>
  <c r="I103" i="37"/>
  <c r="I102" s="1"/>
  <c r="I924" s="1"/>
  <c r="F102"/>
  <c r="F924" s="1"/>
  <c r="I65"/>
  <c r="I64" s="1"/>
  <c r="I920" s="1"/>
  <c r="F64"/>
  <c r="F920" s="1"/>
  <c r="I10"/>
  <c r="I9" s="1"/>
  <c r="I8" s="1"/>
  <c r="I7" s="1"/>
  <c r="I253" i="36"/>
  <c r="I261"/>
  <c r="I10"/>
  <c r="I9" s="1"/>
  <c r="I8" s="1"/>
  <c r="I7" s="1"/>
  <c r="I253" i="35"/>
  <c r="I261"/>
  <c r="I103"/>
  <c r="I102" s="1"/>
  <c r="I924" s="1"/>
  <c r="F102"/>
  <c r="F924" s="1"/>
  <c r="I65"/>
  <c r="I64" s="1"/>
  <c r="I920" s="1"/>
  <c r="F64"/>
  <c r="F920" s="1"/>
  <c r="I253" i="34"/>
  <c r="I261"/>
  <c r="I133"/>
  <c r="I127"/>
  <c r="I286" i="33"/>
  <c r="I285" s="1"/>
  <c r="F285"/>
  <c r="F242" s="1"/>
  <c r="I277"/>
  <c r="I121"/>
  <c r="I78"/>
  <c r="I77" s="1"/>
  <c r="I921" s="1"/>
  <c r="F77"/>
  <c r="F921" s="1"/>
  <c r="I58"/>
  <c r="I57" s="1"/>
  <c r="F57"/>
  <c r="I261" i="23"/>
  <c r="I133" i="6"/>
  <c r="I127"/>
  <c r="I58"/>
  <c r="I57" s="1"/>
  <c r="I915" s="1"/>
  <c r="F57"/>
  <c r="F915" s="1"/>
  <c r="I167" i="44"/>
  <c r="I153"/>
  <c r="I152" s="1"/>
  <c r="F152"/>
  <c r="I178"/>
  <c r="I177" s="1"/>
  <c r="F177"/>
  <c r="I141"/>
  <c r="I140" s="1"/>
  <c r="F140"/>
  <c r="I234" i="42"/>
  <c r="F233"/>
  <c r="F925" s="1"/>
  <c r="I221"/>
  <c r="I220" s="1"/>
  <c r="F220"/>
  <c r="I207"/>
  <c r="I206" s="1"/>
  <c r="F206"/>
  <c r="F191"/>
  <c r="I167" i="40"/>
  <c r="I153"/>
  <c r="I152" s="1"/>
  <c r="F152"/>
  <c r="I178"/>
  <c r="I177" s="1"/>
  <c r="F177"/>
  <c r="I141"/>
  <c r="I140" s="1"/>
  <c r="F140"/>
  <c r="I234" i="38"/>
  <c r="I233" s="1"/>
  <c r="I925" s="1"/>
  <c r="F233"/>
  <c r="F925" s="1"/>
  <c r="I221"/>
  <c r="I220" s="1"/>
  <c r="F220"/>
  <c r="I207"/>
  <c r="I206" s="1"/>
  <c r="F206"/>
  <c r="I192"/>
  <c r="I191" s="1"/>
  <c r="F191"/>
  <c r="I153" i="36"/>
  <c r="I152" s="1"/>
  <c r="F152"/>
  <c r="I178"/>
  <c r="I177" s="1"/>
  <c r="F177"/>
  <c r="I141"/>
  <c r="I140" s="1"/>
  <c r="F140"/>
  <c r="I234" i="34"/>
  <c r="I233" s="1"/>
  <c r="I925" s="1"/>
  <c r="F233"/>
  <c r="F925" s="1"/>
  <c r="I221"/>
  <c r="I220" s="1"/>
  <c r="F220"/>
  <c r="I207"/>
  <c r="I206" s="1"/>
  <c r="F206"/>
  <c r="I192"/>
  <c r="I191" s="1"/>
  <c r="F191"/>
  <c r="I153" i="32"/>
  <c r="I152" s="1"/>
  <c r="F152"/>
  <c r="I178"/>
  <c r="I177" s="1"/>
  <c r="F177"/>
  <c r="I141"/>
  <c r="I140" s="1"/>
  <c r="F140"/>
  <c r="I234" i="30"/>
  <c r="I233" s="1"/>
  <c r="I925" s="1"/>
  <c r="F233"/>
  <c r="F925" s="1"/>
  <c r="I221"/>
  <c r="I220" s="1"/>
  <c r="F220"/>
  <c r="I207"/>
  <c r="I206" s="1"/>
  <c r="F206"/>
  <c r="I192"/>
  <c r="I191" s="1"/>
  <c r="F191"/>
  <c r="I167" i="28"/>
  <c r="I153"/>
  <c r="I152" s="1"/>
  <c r="F152"/>
  <c r="I178"/>
  <c r="I177" s="1"/>
  <c r="F177"/>
  <c r="I141"/>
  <c r="I140" s="1"/>
  <c r="F140"/>
  <c r="I234" i="26"/>
  <c r="I233" s="1"/>
  <c r="I925" s="1"/>
  <c r="F233"/>
  <c r="F925" s="1"/>
  <c r="I221"/>
  <c r="I220" s="1"/>
  <c r="F220"/>
  <c r="I207"/>
  <c r="I206" s="1"/>
  <c r="F206"/>
  <c r="I192"/>
  <c r="I191" s="1"/>
  <c r="F191"/>
  <c r="I153" i="23"/>
  <c r="I152" s="1"/>
  <c r="F152"/>
  <c r="I178"/>
  <c r="I177" s="1"/>
  <c r="F177"/>
  <c r="I141"/>
  <c r="I140" s="1"/>
  <c r="F140"/>
  <c r="I234" i="21"/>
  <c r="I233" s="1"/>
  <c r="I925" s="1"/>
  <c r="F233"/>
  <c r="F925" s="1"/>
  <c r="I221"/>
  <c r="I220" s="1"/>
  <c r="F220"/>
  <c r="I153" i="20"/>
  <c r="I152" s="1"/>
  <c r="F152"/>
  <c r="I178"/>
  <c r="I177" s="1"/>
  <c r="F177"/>
  <c r="F140"/>
  <c r="I234" i="18"/>
  <c r="I233" s="1"/>
  <c r="I925" s="1"/>
  <c r="F233"/>
  <c r="F925" s="1"/>
  <c r="I221"/>
  <c r="I220" s="1"/>
  <c r="F220"/>
  <c r="I207"/>
  <c r="F206"/>
  <c r="I192"/>
  <c r="I191" s="1"/>
  <c r="F191"/>
  <c r="I153" i="8"/>
  <c r="I152" s="1"/>
  <c r="F152"/>
  <c r="I178"/>
  <c r="I177" s="1"/>
  <c r="F177"/>
  <c r="I141"/>
  <c r="I140" s="1"/>
  <c r="F140"/>
  <c r="I234" i="6"/>
  <c r="I233" s="1"/>
  <c r="I925" s="1"/>
  <c r="F233"/>
  <c r="F925" s="1"/>
  <c r="I221"/>
  <c r="I220" s="1"/>
  <c r="F220"/>
  <c r="I207"/>
  <c r="I206" s="1"/>
  <c r="F206"/>
  <c r="I192"/>
  <c r="I191" s="1"/>
  <c r="F191"/>
  <c r="I153" i="4"/>
  <c r="I152" s="1"/>
  <c r="F152"/>
  <c r="I178"/>
  <c r="I177" s="1"/>
  <c r="F177"/>
  <c r="I141"/>
  <c r="I140" s="1"/>
  <c r="F140"/>
  <c r="I234" i="2"/>
  <c r="I233" s="1"/>
  <c r="I925" s="1"/>
  <c r="F233"/>
  <c r="F925" s="1"/>
  <c r="J925" s="1"/>
  <c r="I221"/>
  <c r="I220" s="1"/>
  <c r="F220"/>
  <c r="I207"/>
  <c r="I206" s="1"/>
  <c r="F206"/>
  <c r="I192"/>
  <c r="I191" s="1"/>
  <c r="F191"/>
  <c r="I153" i="16"/>
  <c r="I152" s="1"/>
  <c r="F152"/>
  <c r="I178"/>
  <c r="I177" s="1"/>
  <c r="F177"/>
  <c r="I141"/>
  <c r="I140" s="1"/>
  <c r="F140"/>
  <c r="I234" i="14"/>
  <c r="I233" s="1"/>
  <c r="I925" s="1"/>
  <c r="F233"/>
  <c r="F925" s="1"/>
  <c r="I221"/>
  <c r="I220" s="1"/>
  <c r="F220"/>
  <c r="I207"/>
  <c r="I206" s="1"/>
  <c r="F206"/>
  <c r="I192"/>
  <c r="I191" s="1"/>
  <c r="F191"/>
  <c r="I153" i="12"/>
  <c r="I152" s="1"/>
  <c r="F152"/>
  <c r="I178"/>
  <c r="I177" s="1"/>
  <c r="F177"/>
  <c r="I141"/>
  <c r="I140" s="1"/>
  <c r="F140"/>
  <c r="I234" i="9"/>
  <c r="I233" s="1"/>
  <c r="I925" s="1"/>
  <c r="F233"/>
  <c r="F925" s="1"/>
  <c r="I221"/>
  <c r="I220" s="1"/>
  <c r="F220"/>
  <c r="I207"/>
  <c r="I206" s="1"/>
  <c r="F206"/>
  <c r="I192"/>
  <c r="I191" s="1"/>
  <c r="F191"/>
  <c r="I323" i="46"/>
  <c r="I318"/>
  <c r="I323" i="41"/>
  <c r="I318"/>
  <c r="I323" i="37"/>
  <c r="I318"/>
  <c r="I323" i="33"/>
  <c r="I318"/>
  <c r="I323" i="28"/>
  <c r="I318"/>
  <c r="I323" i="23"/>
  <c r="I318"/>
  <c r="I323" i="19"/>
  <c r="I323" i="7"/>
  <c r="I318"/>
  <c r="I323" i="3"/>
  <c r="I318"/>
  <c r="I323" i="15"/>
  <c r="I318"/>
  <c r="I323" i="11"/>
  <c r="I318"/>
  <c r="D317" i="9"/>
  <c r="D317" i="42"/>
  <c r="D317" i="38"/>
  <c r="D317" i="34"/>
  <c r="D317" i="30"/>
  <c r="D317" i="26"/>
  <c r="D317" i="21"/>
  <c r="D317" i="17"/>
  <c r="D317" i="5"/>
  <c r="D317" i="1"/>
  <c r="D317" i="12"/>
  <c r="I243" i="46"/>
  <c r="I243" i="43"/>
  <c r="I243" i="41"/>
  <c r="I243" i="39"/>
  <c r="I243" i="36"/>
  <c r="I243" i="35"/>
  <c r="I243" i="33"/>
  <c r="I243" i="31"/>
  <c r="I243" i="29"/>
  <c r="I243" i="27"/>
  <c r="I243" i="24"/>
  <c r="I242" s="1"/>
  <c r="I243" i="22"/>
  <c r="I243" i="20"/>
  <c r="I243" i="18"/>
  <c r="I243" i="8"/>
  <c r="I242" s="1"/>
  <c r="I243" i="6"/>
  <c r="I243" i="4"/>
  <c r="I243" i="2"/>
  <c r="I243" i="16"/>
  <c r="I242" s="1"/>
  <c r="I243" i="14"/>
  <c r="I242" s="1"/>
  <c r="I243" i="12"/>
  <c r="I243" i="9"/>
  <c r="I242" s="1"/>
  <c r="D114" i="46"/>
  <c r="D41" s="1"/>
  <c r="D40" s="1"/>
  <c r="D39" s="1"/>
  <c r="D114" i="41"/>
  <c r="D41" s="1"/>
  <c r="D40" s="1"/>
  <c r="D39" s="1"/>
  <c r="D114" i="36"/>
  <c r="D41" s="1"/>
  <c r="D40" s="1"/>
  <c r="D39" s="1"/>
  <c r="D114" i="33"/>
  <c r="D41" s="1"/>
  <c r="D40" s="1"/>
  <c r="D39" s="1"/>
  <c r="D114" i="29"/>
  <c r="D41" s="1"/>
  <c r="D40" s="1"/>
  <c r="D39" s="1"/>
  <c r="D114" i="24"/>
  <c r="D41" s="1"/>
  <c r="D40" s="1"/>
  <c r="D39" s="1"/>
  <c r="D114" i="20"/>
  <c r="D41" s="1"/>
  <c r="D40" s="1"/>
  <c r="D39" s="1"/>
  <c r="D114" i="8"/>
  <c r="D41" s="1"/>
  <c r="D40" s="1"/>
  <c r="D39" s="1"/>
  <c r="D114" i="4"/>
  <c r="D41" s="1"/>
  <c r="D40" s="1"/>
  <c r="D39" s="1"/>
  <c r="D114" i="16"/>
  <c r="D41" s="1"/>
  <c r="D40" s="1"/>
  <c r="D39" s="1"/>
  <c r="D114" i="12"/>
  <c r="D41" s="1"/>
  <c r="D40" s="1"/>
  <c r="D39" s="1"/>
  <c r="I115" i="46"/>
  <c r="I114" s="1"/>
  <c r="I115" i="41"/>
  <c r="I115" i="36"/>
  <c r="I114" s="1"/>
  <c r="I115" i="33"/>
  <c r="I115" i="29"/>
  <c r="I115" i="24"/>
  <c r="I115" i="20"/>
  <c r="I115" i="8"/>
  <c r="I114" s="1"/>
  <c r="I115" i="4"/>
  <c r="I114" s="1"/>
  <c r="I115" i="15"/>
  <c r="I114" s="1"/>
  <c r="I115" i="11"/>
  <c r="I114" s="1"/>
  <c r="I328" i="46"/>
  <c r="I328" i="41"/>
  <c r="I328" i="36"/>
  <c r="I328" i="33"/>
  <c r="I328" i="29"/>
  <c r="I328" i="24"/>
  <c r="I328" i="20"/>
  <c r="I328" i="8"/>
  <c r="I328" i="4"/>
  <c r="I328" i="16"/>
  <c r="I328" i="12"/>
  <c r="I337" i="46"/>
  <c r="I337" i="40"/>
  <c r="I337" i="35"/>
  <c r="I337" i="31"/>
  <c r="I337" i="27"/>
  <c r="I337" i="22"/>
  <c r="I337" i="18"/>
  <c r="I337" i="13"/>
  <c r="I343" i="44"/>
  <c r="I343" i="41"/>
  <c r="I923" s="1"/>
  <c r="I343" i="36"/>
  <c r="I923" s="1"/>
  <c r="I343" i="33"/>
  <c r="I923" s="1"/>
  <c r="I343" i="29"/>
  <c r="I923" s="1"/>
  <c r="I343" i="24"/>
  <c r="I923" s="1"/>
  <c r="I343" i="20"/>
  <c r="I923" s="1"/>
  <c r="I343" i="8"/>
  <c r="I923" s="1"/>
  <c r="I343" i="4"/>
  <c r="I923" s="1"/>
  <c r="I343" i="16"/>
  <c r="I343" i="12"/>
  <c r="I923" s="1"/>
  <c r="F593" i="49"/>
  <c r="I153" i="2"/>
  <c r="I152" s="1"/>
  <c r="F152"/>
  <c r="I115"/>
  <c r="I114" s="1"/>
  <c r="I148" i="43"/>
  <c r="I913" s="1"/>
  <c r="I148" i="39"/>
  <c r="I913" s="1"/>
  <c r="I148" i="35"/>
  <c r="I913" s="1"/>
  <c r="I148" i="31"/>
  <c r="I913" s="1"/>
  <c r="I148" i="27"/>
  <c r="I913" s="1"/>
  <c r="I148" i="22"/>
  <c r="I148" i="18"/>
  <c r="I913" s="1"/>
  <c r="I148" i="6"/>
  <c r="I913" s="1"/>
  <c r="I148" i="2"/>
  <c r="I913" s="1"/>
  <c r="I171" i="46"/>
  <c r="I167" s="1"/>
  <c r="F167"/>
  <c r="I171" i="41"/>
  <c r="I167" s="1"/>
  <c r="F167"/>
  <c r="I171" i="36"/>
  <c r="I167" s="1"/>
  <c r="F167"/>
  <c r="I171" i="33"/>
  <c r="I167" s="1"/>
  <c r="F167"/>
  <c r="I171" i="29"/>
  <c r="I167" s="1"/>
  <c r="F167"/>
  <c r="I171" i="24"/>
  <c r="I167" s="1"/>
  <c r="F167"/>
  <c r="I171" i="20"/>
  <c r="I167" s="1"/>
  <c r="F167"/>
  <c r="I171" i="8"/>
  <c r="I167" s="1"/>
  <c r="F167"/>
  <c r="I171" i="4"/>
  <c r="I167" s="1"/>
  <c r="F167"/>
  <c r="I171" i="16"/>
  <c r="I167" s="1"/>
  <c r="F167"/>
  <c r="I171" i="12"/>
  <c r="I167" s="1"/>
  <c r="F167"/>
  <c r="I309" i="48"/>
  <c r="I308" s="1"/>
  <c r="I305" s="1"/>
  <c r="F308"/>
  <c r="F305" s="1"/>
  <c r="H43" i="49"/>
  <c r="E43"/>
  <c r="I86" i="9"/>
  <c r="I86" i="48" s="1"/>
  <c r="F86"/>
  <c r="I78" i="9"/>
  <c r="F78" i="48"/>
  <c r="I334" i="13"/>
  <c r="I298" i="3"/>
  <c r="I31" i="24"/>
  <c r="I88" i="9"/>
  <c r="I88" i="48" s="1"/>
  <c r="F88"/>
  <c r="I116" i="28"/>
  <c r="I80" i="9"/>
  <c r="I80" i="48" s="1"/>
  <c r="F80"/>
  <c r="I21" i="18"/>
  <c r="I502" i="9"/>
  <c r="I380"/>
  <c r="I380" i="49" s="1"/>
  <c r="F380"/>
  <c r="M380" s="1"/>
  <c r="I372" i="9"/>
  <c r="I408"/>
  <c r="I412"/>
  <c r="I83"/>
  <c r="I83" i="48" s="1"/>
  <c r="F83"/>
  <c r="I20" i="9"/>
  <c r="F20" i="48"/>
  <c r="I298" i="9"/>
  <c r="F298" i="48"/>
  <c r="F297" s="1"/>
  <c r="F296" s="1"/>
  <c r="I21" i="9"/>
  <c r="F21" i="48"/>
  <c r="I499" i="9"/>
  <c r="I503"/>
  <c r="I381"/>
  <c r="I381" i="49" s="1"/>
  <c r="F381"/>
  <c r="M381" s="1"/>
  <c r="I371" i="9"/>
  <c r="I409"/>
  <c r="I417"/>
  <c r="I504"/>
  <c r="I368"/>
  <c r="I374"/>
  <c r="I374" i="49" s="1"/>
  <c r="F374"/>
  <c r="I410" i="9"/>
  <c r="I418"/>
  <c r="I500"/>
  <c r="I370"/>
  <c r="I406"/>
  <c r="I79"/>
  <c r="I79" i="48" s="1"/>
  <c r="F79"/>
  <c r="I496" i="9"/>
  <c r="F495" i="48"/>
  <c r="F494" s="1"/>
  <c r="I501" i="9"/>
  <c r="I505"/>
  <c r="I379"/>
  <c r="I379" i="49" s="1"/>
  <c r="F379"/>
  <c r="M379" s="1"/>
  <c r="I373" i="9"/>
  <c r="I369"/>
  <c r="I407"/>
  <c r="I411"/>
  <c r="I419"/>
  <c r="I85" i="35"/>
  <c r="I85" i="48" s="1"/>
  <c r="F85"/>
  <c r="I84" i="35"/>
  <c r="I84" i="48" s="1"/>
  <c r="F84"/>
  <c r="I82" i="35"/>
  <c r="I82" i="48" s="1"/>
  <c r="F82"/>
  <c r="I81" i="35"/>
  <c r="I81" i="48" s="1"/>
  <c r="F81"/>
  <c r="I334" i="5"/>
  <c r="I496" i="34"/>
  <c r="I496" i="21"/>
  <c r="I496" i="1"/>
  <c r="I406" i="37"/>
  <c r="I539" i="42"/>
  <c r="I539" i="38"/>
  <c r="I539" i="34"/>
  <c r="I539" i="30"/>
  <c r="I539" i="26"/>
  <c r="I539" i="21"/>
  <c r="I539" i="17"/>
  <c r="I539" i="5"/>
  <c r="I539" i="1"/>
  <c r="I539" i="13"/>
  <c r="I517" i="9"/>
  <c r="I514" s="1"/>
  <c r="I539" i="46"/>
  <c r="I539" i="41"/>
  <c r="I539" i="36"/>
  <c r="I538" s="1"/>
  <c r="I533" s="1"/>
  <c r="I539" i="33"/>
  <c r="I539" i="29"/>
  <c r="I539" i="24"/>
  <c r="I539" i="20"/>
  <c r="I539" i="8"/>
  <c r="I539" i="4"/>
  <c r="I539" i="16"/>
  <c r="I539" i="12"/>
  <c r="I496" i="38"/>
  <c r="I496" i="30"/>
  <c r="I496" i="17"/>
  <c r="I496" i="13"/>
  <c r="I496" i="36"/>
  <c r="I496" i="29"/>
  <c r="I496" i="4"/>
  <c r="I13" i="13"/>
  <c r="I10" s="1"/>
  <c r="I9" s="1"/>
  <c r="I8" s="1"/>
  <c r="I7" s="1"/>
  <c r="I496" i="44"/>
  <c r="I496" i="40"/>
  <c r="I496" i="37"/>
  <c r="I496" i="32"/>
  <c r="I496" i="28"/>
  <c r="I496" i="23"/>
  <c r="I496" i="19"/>
  <c r="I496" i="7"/>
  <c r="I496" i="3"/>
  <c r="I496" i="15"/>
  <c r="I496" i="11"/>
  <c r="I341" i="5"/>
  <c r="I337" s="1"/>
  <c r="I317" s="1"/>
  <c r="I341" i="1"/>
  <c r="I337" s="1"/>
  <c r="I341" i="15"/>
  <c r="I337" s="1"/>
  <c r="I345" i="23"/>
  <c r="I343" s="1"/>
  <c r="I923" s="1"/>
  <c r="I539" i="44"/>
  <c r="I539" i="40"/>
  <c r="I539" i="37"/>
  <c r="I539" i="32"/>
  <c r="I539" i="28"/>
  <c r="I539" i="23"/>
  <c r="I539" i="19"/>
  <c r="I539" i="7"/>
  <c r="I539" i="3"/>
  <c r="I539" i="15"/>
  <c r="I539" i="11"/>
  <c r="I496" i="42"/>
  <c r="I496" i="26"/>
  <c r="I496" i="5"/>
  <c r="I334" i="40"/>
  <c r="I496" i="46"/>
  <c r="I496" i="16"/>
  <c r="I496" i="43"/>
  <c r="I496" i="35"/>
  <c r="I496" i="31"/>
  <c r="I496" i="27"/>
  <c r="I496" i="22"/>
  <c r="I496" i="18"/>
  <c r="I496" i="6"/>
  <c r="I496" i="2"/>
  <c r="I496" i="14"/>
  <c r="I329" i="7"/>
  <c r="I338" i="29"/>
  <c r="I338" i="24"/>
  <c r="I539" i="43"/>
  <c r="I539" i="35"/>
  <c r="I539" i="31"/>
  <c r="I539" i="27"/>
  <c r="I539" i="22"/>
  <c r="I539" i="18"/>
  <c r="I539" i="6"/>
  <c r="I539" i="2"/>
  <c r="I539" i="14"/>
  <c r="J925" i="43"/>
  <c r="I45" i="13"/>
  <c r="I44" s="1"/>
  <c r="I919" s="1"/>
  <c r="I726" i="39"/>
  <c r="I31" i="16"/>
  <c r="I20" i="28"/>
  <c r="I20" i="44"/>
  <c r="I103" i="43"/>
  <c r="I102" s="1"/>
  <c r="I924" s="1"/>
  <c r="I141" i="20"/>
  <c r="I140" s="1"/>
  <c r="I610" i="9"/>
  <c r="I31" i="8"/>
  <c r="I23" i="36"/>
  <c r="I31" i="34"/>
  <c r="I151" i="36"/>
  <c r="I148" s="1"/>
  <c r="I913" s="1"/>
  <c r="I117" i="37"/>
  <c r="I115" s="1"/>
  <c r="I116" i="23"/>
  <c r="I638" i="9"/>
  <c r="I778" i="11"/>
  <c r="I766"/>
  <c r="I31" i="1"/>
  <c r="I27" i="31"/>
  <c r="I34"/>
  <c r="I27" i="27"/>
  <c r="I20" i="23"/>
  <c r="I20" i="21"/>
  <c r="I130" i="20"/>
  <c r="I127" s="1"/>
  <c r="I20"/>
  <c r="I20" i="17"/>
  <c r="I34" i="46"/>
  <c r="I20" i="42"/>
  <c r="I286" i="40"/>
  <c r="I285" s="1"/>
  <c r="I20" i="37"/>
  <c r="I151" i="46"/>
  <c r="I148" s="1"/>
  <c r="I913" s="1"/>
  <c r="I221" i="44"/>
  <c r="I220" s="1"/>
  <c r="I151" i="41"/>
  <c r="I148" s="1"/>
  <c r="I913" s="1"/>
  <c r="I207" i="36"/>
  <c r="I206" s="1"/>
  <c r="I151" i="33"/>
  <c r="I148" s="1"/>
  <c r="I913" s="1"/>
  <c r="I151" i="17"/>
  <c r="I148" s="1"/>
  <c r="I913" s="1"/>
  <c r="I322" i="19"/>
  <c r="I318" s="1"/>
  <c r="I235" i="42"/>
  <c r="I205" i="48"/>
  <c r="I204" s="1"/>
  <c r="I192" i="42"/>
  <c r="I191" s="1"/>
  <c r="I212" i="18"/>
  <c r="I747" i="11"/>
  <c r="I247" i="3"/>
  <c r="I243" s="1"/>
  <c r="I31" i="6"/>
  <c r="I105" i="16"/>
  <c r="I31" i="30"/>
  <c r="I104" i="27"/>
  <c r="I31"/>
  <c r="I31" i="43"/>
  <c r="I151" i="14"/>
  <c r="I148" s="1"/>
  <c r="F76" i="48"/>
  <c r="I76" s="1"/>
  <c r="F75"/>
  <c r="I75" s="1"/>
  <c r="F168"/>
  <c r="F175"/>
  <c r="I175" s="1"/>
  <c r="F246"/>
  <c r="I246" s="1"/>
  <c r="F288"/>
  <c r="I288" s="1"/>
  <c r="F281"/>
  <c r="I281" s="1"/>
  <c r="F274"/>
  <c r="I274" s="1"/>
  <c r="F256"/>
  <c r="I256" s="1"/>
  <c r="F264"/>
  <c r="I264" s="1"/>
  <c r="F137"/>
  <c r="I137" s="1"/>
  <c r="F131"/>
  <c r="I131" s="1"/>
  <c r="F126"/>
  <c r="I126" s="1"/>
  <c r="F122"/>
  <c r="F108"/>
  <c r="I108" s="1"/>
  <c r="F104"/>
  <c r="I104" s="1"/>
  <c r="F98"/>
  <c r="I98" s="1"/>
  <c r="F94"/>
  <c r="I94" s="1"/>
  <c r="F73"/>
  <c r="I73" s="1"/>
  <c r="F69"/>
  <c r="I69" s="1"/>
  <c r="F65"/>
  <c r="F62"/>
  <c r="I62" s="1"/>
  <c r="F52"/>
  <c r="I52" s="1"/>
  <c r="F48"/>
  <c r="I48" s="1"/>
  <c r="F53"/>
  <c r="I53" s="1"/>
  <c r="F28"/>
  <c r="I28" s="1"/>
  <c r="F15"/>
  <c r="I15" s="1"/>
  <c r="F237"/>
  <c r="I237" s="1"/>
  <c r="F231"/>
  <c r="I231" s="1"/>
  <c r="F227"/>
  <c r="I227" s="1"/>
  <c r="F223"/>
  <c r="I223" s="1"/>
  <c r="F218"/>
  <c r="I218" s="1"/>
  <c r="F214"/>
  <c r="I214" s="1"/>
  <c r="F209"/>
  <c r="I209" s="1"/>
  <c r="F202"/>
  <c r="I202" s="1"/>
  <c r="F198"/>
  <c r="I198" s="1"/>
  <c r="F194"/>
  <c r="I194" s="1"/>
  <c r="F169"/>
  <c r="I169" s="1"/>
  <c r="F162"/>
  <c r="I162" s="1"/>
  <c r="F158"/>
  <c r="I158" s="1"/>
  <c r="F153"/>
  <c r="F187"/>
  <c r="I187" s="1"/>
  <c r="F183"/>
  <c r="I183" s="1"/>
  <c r="F178"/>
  <c r="F145"/>
  <c r="I145" s="1"/>
  <c r="F141"/>
  <c r="F239"/>
  <c r="I239" s="1"/>
  <c r="F289"/>
  <c r="I289" s="1"/>
  <c r="F150"/>
  <c r="I150" s="1"/>
  <c r="F119"/>
  <c r="I119" s="1"/>
  <c r="I591"/>
  <c r="F287"/>
  <c r="I287" s="1"/>
  <c r="F255"/>
  <c r="I255" s="1"/>
  <c r="F130"/>
  <c r="I130" s="1"/>
  <c r="F97"/>
  <c r="I97" s="1"/>
  <c r="F72"/>
  <c r="I72" s="1"/>
  <c r="F60"/>
  <c r="I60" s="1"/>
  <c r="F24"/>
  <c r="I24" s="1"/>
  <c r="F230"/>
  <c r="I230" s="1"/>
  <c r="F217"/>
  <c r="I217" s="1"/>
  <c r="F201"/>
  <c r="I201" s="1"/>
  <c r="F193"/>
  <c r="I193" s="1"/>
  <c r="F157"/>
  <c r="I157" s="1"/>
  <c r="F182"/>
  <c r="I182" s="1"/>
  <c r="F235"/>
  <c r="I235" s="1"/>
  <c r="I21"/>
  <c r="F116"/>
  <c r="F134"/>
  <c r="I766" i="18"/>
  <c r="I766" i="28"/>
  <c r="I766" i="33"/>
  <c r="F101" i="48"/>
  <c r="I101" s="1"/>
  <c r="F174"/>
  <c r="I174" s="1"/>
  <c r="F27"/>
  <c r="I27" s="1"/>
  <c r="F248"/>
  <c r="I248" s="1"/>
  <c r="F272"/>
  <c r="I272" s="1"/>
  <c r="F136"/>
  <c r="I136" s="1"/>
  <c r="F111"/>
  <c r="I111" s="1"/>
  <c r="F107"/>
  <c r="I107" s="1"/>
  <c r="F93"/>
  <c r="I93" s="1"/>
  <c r="F68"/>
  <c r="I68" s="1"/>
  <c r="F51"/>
  <c r="I51" s="1"/>
  <c r="F14"/>
  <c r="I14" s="1"/>
  <c r="F226"/>
  <c r="I226" s="1"/>
  <c r="F213"/>
  <c r="I213" s="1"/>
  <c r="F197"/>
  <c r="I197" s="1"/>
  <c r="F161"/>
  <c r="I161" s="1"/>
  <c r="F186"/>
  <c r="I186" s="1"/>
  <c r="F151"/>
  <c r="I151" s="1"/>
  <c r="F56"/>
  <c r="I56" s="1"/>
  <c r="I639" i="9"/>
  <c r="I652"/>
  <c r="I672"/>
  <c r="F23" i="48"/>
  <c r="I23" s="1"/>
  <c r="F292"/>
  <c r="I292" s="1"/>
  <c r="F286"/>
  <c r="F279"/>
  <c r="I279" s="1"/>
  <c r="F270"/>
  <c r="F254"/>
  <c r="F135"/>
  <c r="I135" s="1"/>
  <c r="F129"/>
  <c r="I129" s="1"/>
  <c r="F124"/>
  <c r="I124" s="1"/>
  <c r="F110"/>
  <c r="I110" s="1"/>
  <c r="F106"/>
  <c r="I106" s="1"/>
  <c r="F100"/>
  <c r="I100" s="1"/>
  <c r="F96"/>
  <c r="I96" s="1"/>
  <c r="F92"/>
  <c r="I92" s="1"/>
  <c r="F71"/>
  <c r="I71" s="1"/>
  <c r="F67"/>
  <c r="I67" s="1"/>
  <c r="F61"/>
  <c r="I61" s="1"/>
  <c r="F59"/>
  <c r="I59" s="1"/>
  <c r="F50"/>
  <c r="I50" s="1"/>
  <c r="F46"/>
  <c r="I46" s="1"/>
  <c r="F35"/>
  <c r="I35" s="1"/>
  <c r="I20"/>
  <c r="F241"/>
  <c r="I241" s="1"/>
  <c r="F234"/>
  <c r="F229"/>
  <c r="I229" s="1"/>
  <c r="F225"/>
  <c r="I225" s="1"/>
  <c r="F221"/>
  <c r="F216"/>
  <c r="I216" s="1"/>
  <c r="F212"/>
  <c r="I212" s="1"/>
  <c r="F207"/>
  <c r="F200"/>
  <c r="I200" s="1"/>
  <c r="F196"/>
  <c r="I196" s="1"/>
  <c r="F192"/>
  <c r="F164"/>
  <c r="I164" s="1"/>
  <c r="F160"/>
  <c r="I160" s="1"/>
  <c r="F155"/>
  <c r="I155" s="1"/>
  <c r="F189"/>
  <c r="I189" s="1"/>
  <c r="F185"/>
  <c r="I185" s="1"/>
  <c r="F180"/>
  <c r="I180" s="1"/>
  <c r="F147"/>
  <c r="I147" s="1"/>
  <c r="F143"/>
  <c r="I143" s="1"/>
  <c r="F55"/>
  <c r="I55" s="1"/>
  <c r="F245"/>
  <c r="I245" s="1"/>
  <c r="F32"/>
  <c r="I32" s="1"/>
  <c r="F117"/>
  <c r="I117" s="1"/>
  <c r="F149"/>
  <c r="I766" i="30"/>
  <c r="I766" i="22"/>
  <c r="I766" i="21"/>
  <c r="I766" i="42"/>
  <c r="I766" i="29"/>
  <c r="I766" i="15"/>
  <c r="I766" i="44"/>
  <c r="I766" i="7"/>
  <c r="I766" i="3"/>
  <c r="M898" i="49"/>
  <c r="I767" i="9"/>
  <c r="F280" i="48"/>
  <c r="I280" s="1"/>
  <c r="F263"/>
  <c r="F125"/>
  <c r="I125" s="1"/>
  <c r="F103"/>
  <c r="F47"/>
  <c r="I47" s="1"/>
  <c r="F236"/>
  <c r="I236" s="1"/>
  <c r="F222"/>
  <c r="I222" s="1"/>
  <c r="F208"/>
  <c r="I208" s="1"/>
  <c r="F165"/>
  <c r="I165" s="1"/>
  <c r="F190"/>
  <c r="I190" s="1"/>
  <c r="F144"/>
  <c r="I144" s="1"/>
  <c r="F120"/>
  <c r="I120" s="1"/>
  <c r="F13"/>
  <c r="I13" s="1"/>
  <c r="I887" i="9"/>
  <c r="I661"/>
  <c r="I607"/>
  <c r="I713"/>
  <c r="I697"/>
  <c r="I665"/>
  <c r="F34" i="48"/>
  <c r="I34" s="1"/>
  <c r="F247"/>
  <c r="I247" s="1"/>
  <c r="F290"/>
  <c r="I290" s="1"/>
  <c r="F282"/>
  <c r="I282" s="1"/>
  <c r="F278"/>
  <c r="F258"/>
  <c r="I258" s="1"/>
  <c r="F266"/>
  <c r="I266" s="1"/>
  <c r="F138"/>
  <c r="I138" s="1"/>
  <c r="F132"/>
  <c r="I132" s="1"/>
  <c r="F128"/>
  <c r="F123"/>
  <c r="I123" s="1"/>
  <c r="F109"/>
  <c r="I109" s="1"/>
  <c r="F105"/>
  <c r="I105" s="1"/>
  <c r="F99"/>
  <c r="I99" s="1"/>
  <c r="F95"/>
  <c r="I95" s="1"/>
  <c r="F91"/>
  <c r="F70"/>
  <c r="I70" s="1"/>
  <c r="F66"/>
  <c r="I66" s="1"/>
  <c r="F63"/>
  <c r="I63" s="1"/>
  <c r="F58"/>
  <c r="F49"/>
  <c r="I49" s="1"/>
  <c r="F31"/>
  <c r="I31" s="1"/>
  <c r="F17"/>
  <c r="I17" s="1"/>
  <c r="F238"/>
  <c r="I238" s="1"/>
  <c r="F232"/>
  <c r="I232" s="1"/>
  <c r="F228"/>
  <c r="I228" s="1"/>
  <c r="F224"/>
  <c r="I224" s="1"/>
  <c r="F219"/>
  <c r="I219" s="1"/>
  <c r="F215"/>
  <c r="I215" s="1"/>
  <c r="F211"/>
  <c r="I211" s="1"/>
  <c r="F203"/>
  <c r="I203" s="1"/>
  <c r="F199"/>
  <c r="I199" s="1"/>
  <c r="F195"/>
  <c r="I195" s="1"/>
  <c r="F170"/>
  <c r="I170" s="1"/>
  <c r="F163"/>
  <c r="I163" s="1"/>
  <c r="F159"/>
  <c r="I159" s="1"/>
  <c r="F154"/>
  <c r="I154" s="1"/>
  <c r="F188"/>
  <c r="I188" s="1"/>
  <c r="F184"/>
  <c r="I184" s="1"/>
  <c r="F179"/>
  <c r="I179" s="1"/>
  <c r="F146"/>
  <c r="I146" s="1"/>
  <c r="F142"/>
  <c r="I142" s="1"/>
  <c r="F240"/>
  <c r="I240" s="1"/>
  <c r="F244"/>
  <c r="F118"/>
  <c r="I118" s="1"/>
  <c r="I746" i="9"/>
  <c r="I743"/>
  <c r="I739"/>
  <c r="I735"/>
  <c r="I585" i="48"/>
  <c r="I584" s="1"/>
  <c r="I766" i="46"/>
  <c r="I766" i="1"/>
  <c r="I766" i="16"/>
  <c r="I766" i="31"/>
  <c r="I766" i="35"/>
  <c r="I766" i="23"/>
  <c r="I766" i="20"/>
  <c r="I766" i="36"/>
  <c r="I766" i="37"/>
  <c r="F176" i="48"/>
  <c r="I176" s="1"/>
  <c r="F171"/>
  <c r="I171" s="1"/>
  <c r="I766" i="4"/>
  <c r="I766" i="27"/>
  <c r="I766" i="6"/>
  <c r="I766" i="12"/>
  <c r="I766" i="38"/>
  <c r="I766" i="5"/>
  <c r="I766" i="8"/>
  <c r="I766" i="40"/>
  <c r="I766" i="2"/>
  <c r="I766" i="34"/>
  <c r="I766" i="19"/>
  <c r="F173" i="48"/>
  <c r="I173" s="1"/>
  <c r="F538"/>
  <c r="F790"/>
  <c r="I597" i="43"/>
  <c r="I597" i="22"/>
  <c r="I597" i="21"/>
  <c r="I597" i="42"/>
  <c r="I597" i="29"/>
  <c r="I597" i="28"/>
  <c r="I597" i="33"/>
  <c r="I597" i="17"/>
  <c r="I597" i="26"/>
  <c r="I597" i="32"/>
  <c r="I658" i="30"/>
  <c r="I658" i="22"/>
  <c r="I658" i="21"/>
  <c r="I658" i="42"/>
  <c r="I658" i="29"/>
  <c r="I658" i="28"/>
  <c r="I658" i="33"/>
  <c r="I658" i="17"/>
  <c r="I658" i="26"/>
  <c r="I658" i="32"/>
  <c r="I669" i="30"/>
  <c r="I669" i="22"/>
  <c r="I669" i="21"/>
  <c r="I669" i="42"/>
  <c r="I669" i="29"/>
  <c r="I669" i="28"/>
  <c r="I669" i="33"/>
  <c r="I669" i="17"/>
  <c r="I669" i="26"/>
  <c r="I669" i="32"/>
  <c r="I813" i="43"/>
  <c r="I813" i="41"/>
  <c r="I813" i="18"/>
  <c r="I813" i="13"/>
  <c r="I813" i="14"/>
  <c r="I813" i="35"/>
  <c r="I813" i="23"/>
  <c r="I813" i="20"/>
  <c r="I813" i="36"/>
  <c r="I813" i="37"/>
  <c r="I813" i="24"/>
  <c r="I681" i="6"/>
  <c r="I681" i="12"/>
  <c r="I681" i="15"/>
  <c r="I681" i="44"/>
  <c r="I692" i="1"/>
  <c r="I692" i="16"/>
  <c r="I692" i="5"/>
  <c r="I692" i="8"/>
  <c r="I692" i="2"/>
  <c r="I791" i="44"/>
  <c r="I791" i="40"/>
  <c r="I791" i="34"/>
  <c r="I791" i="33"/>
  <c r="I791" i="22"/>
  <c r="I791" i="21"/>
  <c r="I597" i="46"/>
  <c r="I597" i="41"/>
  <c r="I597" i="18"/>
  <c r="I597" i="13"/>
  <c r="I597" i="14"/>
  <c r="I597" i="35"/>
  <c r="I597" i="23"/>
  <c r="I597" i="20"/>
  <c r="I597" i="36"/>
  <c r="I597" i="37"/>
  <c r="I597" i="24"/>
  <c r="I658" i="43"/>
  <c r="I658" i="41"/>
  <c r="I658" i="18"/>
  <c r="I658" i="13"/>
  <c r="I658" i="14"/>
  <c r="I658" i="35"/>
  <c r="I658" i="23"/>
  <c r="I658" i="20"/>
  <c r="I658" i="36"/>
  <c r="I658" i="37"/>
  <c r="I658" i="24"/>
  <c r="I669" i="43"/>
  <c r="I669" i="41"/>
  <c r="I669" i="18"/>
  <c r="I669" i="13"/>
  <c r="I669" i="14"/>
  <c r="I669" i="35"/>
  <c r="I669" i="23"/>
  <c r="I669" i="20"/>
  <c r="I669" i="36"/>
  <c r="I669" i="37"/>
  <c r="I669" i="24"/>
  <c r="I813" i="46"/>
  <c r="I813" i="1"/>
  <c r="I813" i="16"/>
  <c r="I813" i="31"/>
  <c r="I813" i="5"/>
  <c r="I813" i="8"/>
  <c r="I813" i="40"/>
  <c r="I813" i="2"/>
  <c r="I813" i="34"/>
  <c r="I813" i="19"/>
  <c r="I681" i="30"/>
  <c r="I681" i="22"/>
  <c r="I681" i="21"/>
  <c r="I681" i="42"/>
  <c r="I681" i="29"/>
  <c r="I681" i="28"/>
  <c r="I681" i="33"/>
  <c r="I681" i="17"/>
  <c r="I681" i="26"/>
  <c r="I681" i="32"/>
  <c r="I692" i="4"/>
  <c r="I692" i="27"/>
  <c r="I692" i="6"/>
  <c r="I692" i="12"/>
  <c r="I692" i="38"/>
  <c r="I692" i="15"/>
  <c r="I692" i="44"/>
  <c r="I692" i="7"/>
  <c r="I692" i="3"/>
  <c r="I692" i="11"/>
  <c r="I791" i="41"/>
  <c r="I791" i="37"/>
  <c r="I791" i="35"/>
  <c r="I791" i="23"/>
  <c r="I791" i="7"/>
  <c r="I791" i="6"/>
  <c r="I791" i="5"/>
  <c r="I791" i="3"/>
  <c r="I791" i="2"/>
  <c r="I597" i="4"/>
  <c r="I597" i="16"/>
  <c r="I597" i="31"/>
  <c r="I597" i="8"/>
  <c r="I597" i="34"/>
  <c r="I658" i="1"/>
  <c r="I658" i="31"/>
  <c r="I658" i="5"/>
  <c r="I658" i="40"/>
  <c r="I658" i="2"/>
  <c r="I669" i="46"/>
  <c r="I669" i="1"/>
  <c r="I669" i="16"/>
  <c r="I669" i="8"/>
  <c r="I669" i="2"/>
  <c r="I813" i="4"/>
  <c r="I813" i="6"/>
  <c r="I813" i="7"/>
  <c r="I681" i="43"/>
  <c r="I681" i="41"/>
  <c r="I681" i="18"/>
  <c r="I681" i="13"/>
  <c r="I681" i="14"/>
  <c r="I681" i="35"/>
  <c r="I681" i="23"/>
  <c r="I681" i="20"/>
  <c r="I681" i="36"/>
  <c r="I681" i="37"/>
  <c r="I681" i="24"/>
  <c r="I692" i="30"/>
  <c r="I692" i="22"/>
  <c r="I692" i="21"/>
  <c r="I692" i="42"/>
  <c r="I692" i="29"/>
  <c r="I692" i="28"/>
  <c r="I692" i="33"/>
  <c r="I692" i="17"/>
  <c r="I692" i="26"/>
  <c r="I692" i="32"/>
  <c r="I791" i="42"/>
  <c r="I791" i="36"/>
  <c r="I791" i="24"/>
  <c r="I597" i="30"/>
  <c r="I597" i="6"/>
  <c r="I597" i="12"/>
  <c r="I597" i="38"/>
  <c r="I597" i="15"/>
  <c r="I597" i="44"/>
  <c r="I597" i="7"/>
  <c r="I597" i="3"/>
  <c r="I597" i="1"/>
  <c r="I658" i="4"/>
  <c r="I658" i="27"/>
  <c r="I658" i="6"/>
  <c r="I658" i="12"/>
  <c r="I658" i="38"/>
  <c r="I658" i="15"/>
  <c r="I658" i="44"/>
  <c r="I658" i="7"/>
  <c r="I658" i="3"/>
  <c r="I658" i="11"/>
  <c r="I669" i="4"/>
  <c r="I669" i="27"/>
  <c r="I669" i="6"/>
  <c r="I669" i="12"/>
  <c r="I669" i="38"/>
  <c r="I669" i="15"/>
  <c r="I669" i="44"/>
  <c r="I669" i="7"/>
  <c r="I669" i="3"/>
  <c r="I813" i="30"/>
  <c r="I813" i="22"/>
  <c r="I813" i="21"/>
  <c r="I813" i="42"/>
  <c r="I813" i="29"/>
  <c r="I813" i="28"/>
  <c r="I813" i="33"/>
  <c r="I813" i="17"/>
  <c r="I813" i="26"/>
  <c r="I813" i="32"/>
  <c r="I681" i="46"/>
  <c r="I681" i="1"/>
  <c r="I681" i="16"/>
  <c r="I681" i="31"/>
  <c r="I681" i="5"/>
  <c r="I681" i="8"/>
  <c r="I681" i="40"/>
  <c r="I681" i="2"/>
  <c r="I681" i="34"/>
  <c r="I681" i="19"/>
  <c r="I692" i="43"/>
  <c r="I692" i="41"/>
  <c r="I692" i="18"/>
  <c r="I692" i="13"/>
  <c r="I692" i="14"/>
  <c r="I692" i="35"/>
  <c r="I692" i="23"/>
  <c r="I692" i="20"/>
  <c r="I692" i="36"/>
  <c r="I692" i="37"/>
  <c r="I692" i="24"/>
  <c r="I791" i="43"/>
  <c r="I791" i="38"/>
  <c r="I791" i="32"/>
  <c r="I791" i="31"/>
  <c r="I791" i="30"/>
  <c r="I791" i="29"/>
  <c r="I791" i="27"/>
  <c r="I791" i="26"/>
  <c r="I791" i="20"/>
  <c r="I791" i="19"/>
  <c r="I791" i="18"/>
  <c r="I791" i="17"/>
  <c r="I791" i="1"/>
  <c r="I791" i="16"/>
  <c r="I791" i="15"/>
  <c r="I791" i="14"/>
  <c r="I791" i="13"/>
  <c r="I791" i="12"/>
  <c r="I564" i="43"/>
  <c r="I564" i="41"/>
  <c r="I564" i="18"/>
  <c r="I564" i="13"/>
  <c r="I564" i="14"/>
  <c r="I564" i="35"/>
  <c r="I564" i="23"/>
  <c r="I564" i="20"/>
  <c r="I564" i="36"/>
  <c r="I564" i="37"/>
  <c r="I564" i="24"/>
  <c r="I564" i="46"/>
  <c r="I564" i="1"/>
  <c r="I564" i="16"/>
  <c r="I564" i="31"/>
  <c r="I564" i="5"/>
  <c r="I564" i="8"/>
  <c r="I564" i="40"/>
  <c r="I564" i="2"/>
  <c r="I564" i="34"/>
  <c r="I564" i="19"/>
  <c r="I564" i="4"/>
  <c r="I564" i="27"/>
  <c r="I564" i="6"/>
  <c r="I564" i="12"/>
  <c r="I564" i="38"/>
  <c r="I564" i="15"/>
  <c r="I564" i="44"/>
  <c r="I564" i="7"/>
  <c r="I564" i="3"/>
  <c r="I564" i="11"/>
  <c r="I564" i="30"/>
  <c r="I564" i="22"/>
  <c r="I564" i="21"/>
  <c r="I564" i="42"/>
  <c r="I564" i="29"/>
  <c r="I564" i="28"/>
  <c r="I564" i="33"/>
  <c r="I564" i="17"/>
  <c r="I564" i="26"/>
  <c r="I564" i="32"/>
  <c r="D482" i="48"/>
  <c r="H482"/>
  <c r="E482"/>
  <c r="I791" i="11"/>
  <c r="I788" i="9"/>
  <c r="I778"/>
  <c r="I773"/>
  <c r="I762"/>
  <c r="I758"/>
  <c r="I752"/>
  <c r="I748"/>
  <c r="I741"/>
  <c r="I727"/>
  <c r="I629"/>
  <c r="I624"/>
  <c r="I801"/>
  <c r="J925" i="37"/>
  <c r="J925" i="34"/>
  <c r="J925" i="12"/>
  <c r="I565" i="36"/>
  <c r="I565" i="24"/>
  <c r="I566" i="22"/>
  <c r="I567" i="9"/>
  <c r="I726" i="43"/>
  <c r="I726" i="41"/>
  <c r="I726" i="18"/>
  <c r="I726" i="13"/>
  <c r="I726" i="14"/>
  <c r="I726" i="28"/>
  <c r="I726" i="32"/>
  <c r="I727" i="4"/>
  <c r="I727" i="27"/>
  <c r="I727" i="6"/>
  <c r="I727" i="12"/>
  <c r="I727" i="38"/>
  <c r="I727" i="5"/>
  <c r="I727" i="8"/>
  <c r="I727" i="40"/>
  <c r="I727" i="34"/>
  <c r="I727" i="19"/>
  <c r="I735" i="13"/>
  <c r="I735" i="14"/>
  <c r="I735" i="33"/>
  <c r="I736" i="4"/>
  <c r="I736" i="27"/>
  <c r="I736" i="6"/>
  <c r="I736" i="38"/>
  <c r="I736" i="5"/>
  <c r="I736" i="8"/>
  <c r="I736" i="40"/>
  <c r="I736" i="34"/>
  <c r="I736" i="19"/>
  <c r="I746" i="4"/>
  <c r="I746" i="6"/>
  <c r="I746" i="12"/>
  <c r="I746" i="38"/>
  <c r="I746" i="8"/>
  <c r="I746" i="40"/>
  <c r="I746" i="34"/>
  <c r="I746" i="19"/>
  <c r="I747" i="43"/>
  <c r="I747" i="41"/>
  <c r="I747" i="18"/>
  <c r="I747" i="13"/>
  <c r="I747" i="28"/>
  <c r="I747" i="33"/>
  <c r="I747" i="17"/>
  <c r="I747" i="32"/>
  <c r="I755" i="27"/>
  <c r="I755" i="38"/>
  <c r="I755" i="19"/>
  <c r="I756" i="43"/>
  <c r="I756" i="13"/>
  <c r="I756" i="28"/>
  <c r="I756" i="17"/>
  <c r="I766" i="43"/>
  <c r="I766" i="41"/>
  <c r="I766" i="13"/>
  <c r="I766" i="14"/>
  <c r="I766" i="17"/>
  <c r="I766" i="26"/>
  <c r="I766" i="32"/>
  <c r="I767" i="27"/>
  <c r="I767" i="12"/>
  <c r="I767" i="38"/>
  <c r="I767" i="5"/>
  <c r="I767" i="8"/>
  <c r="I767" i="40"/>
  <c r="I767" i="19"/>
  <c r="I778" i="41"/>
  <c r="I778" i="28"/>
  <c r="I778" i="17"/>
  <c r="I778" i="26"/>
  <c r="I778" i="32"/>
  <c r="I779" i="4"/>
  <c r="I779" i="27"/>
  <c r="I779" i="38"/>
  <c r="I779" i="5"/>
  <c r="I779" i="40"/>
  <c r="I779" i="19"/>
  <c r="I597" i="27"/>
  <c r="I597" i="5"/>
  <c r="I597" i="40"/>
  <c r="I597" i="2"/>
  <c r="I597" i="19"/>
  <c r="I598" i="43"/>
  <c r="I599" i="41"/>
  <c r="I599" i="18"/>
  <c r="I599" i="13"/>
  <c r="I599" i="14"/>
  <c r="I599" i="36"/>
  <c r="I600" i="22"/>
  <c r="I600" i="29"/>
  <c r="I600" i="28"/>
  <c r="I600" i="33"/>
  <c r="I600" i="17"/>
  <c r="I600" i="26"/>
  <c r="I600" i="32"/>
  <c r="I601" i="38"/>
  <c r="I601" i="44"/>
  <c r="I601" i="7"/>
  <c r="I601" i="3"/>
  <c r="I602" i="46"/>
  <c r="I607" i="4"/>
  <c r="I607" i="27"/>
  <c r="I607" i="38"/>
  <c r="I607" i="15"/>
  <c r="I607" i="3"/>
  <c r="I608" i="46"/>
  <c r="I608" i="16"/>
  <c r="I608" i="31"/>
  <c r="I608" i="5"/>
  <c r="I608" i="8"/>
  <c r="I608" i="40"/>
  <c r="I608" i="2"/>
  <c r="I608" i="19"/>
  <c r="I609" i="43"/>
  <c r="I609" i="41"/>
  <c r="I609" i="14"/>
  <c r="I609" i="23"/>
  <c r="I609" i="20"/>
  <c r="I609" i="37"/>
  <c r="I609" i="24"/>
  <c r="I610" i="30"/>
  <c r="I610" i="22"/>
  <c r="I610" i="21"/>
  <c r="I610" i="42"/>
  <c r="I610" i="29"/>
  <c r="I610" i="28"/>
  <c r="I658" i="46"/>
  <c r="I658" i="16"/>
  <c r="I658" i="8"/>
  <c r="I658" i="34"/>
  <c r="I658" i="19"/>
  <c r="I659" i="43"/>
  <c r="I659" i="18"/>
  <c r="I659" i="13"/>
  <c r="I659" i="35"/>
  <c r="I659" i="23"/>
  <c r="I659" i="20"/>
  <c r="I659" i="36"/>
  <c r="I659" i="24"/>
  <c r="I660" i="42"/>
  <c r="I660" i="29"/>
  <c r="I660" i="28"/>
  <c r="I660" i="17"/>
  <c r="I660" i="26"/>
  <c r="I660" i="32"/>
  <c r="I661" i="27"/>
  <c r="I661" i="12"/>
  <c r="I661" i="38"/>
  <c r="I661" i="15"/>
  <c r="I661" i="3"/>
  <c r="I669" i="31"/>
  <c r="I669" i="5"/>
  <c r="I669" i="40"/>
  <c r="I669" i="34"/>
  <c r="I669" i="19"/>
  <c r="I670" i="13"/>
  <c r="I670" i="14"/>
  <c r="I670" i="35"/>
  <c r="I670" i="23"/>
  <c r="I671" i="22"/>
  <c r="I671" i="42"/>
  <c r="I671" i="29"/>
  <c r="I671" i="28"/>
  <c r="I671" i="17"/>
  <c r="I671" i="26"/>
  <c r="I672" i="27"/>
  <c r="I672" i="12"/>
  <c r="I672" i="15"/>
  <c r="I672" i="44"/>
  <c r="I672" i="7"/>
  <c r="I672" i="3"/>
  <c r="I672" i="11"/>
  <c r="I618" i="43"/>
  <c r="I618" i="18"/>
  <c r="I618" i="13"/>
  <c r="I618" i="23"/>
  <c r="I618" i="20"/>
  <c r="I618" i="37"/>
  <c r="I618" i="24"/>
  <c r="I619" i="22"/>
  <c r="I619" i="42"/>
  <c r="I619" i="29"/>
  <c r="I619" i="28"/>
  <c r="I619" i="33"/>
  <c r="I619" i="26"/>
  <c r="I619" i="32"/>
  <c r="I620" i="38"/>
  <c r="I620" i="44"/>
  <c r="I620" i="3"/>
  <c r="I621" i="16"/>
  <c r="I621" i="8"/>
  <c r="I621" i="40"/>
  <c r="I621" i="34"/>
  <c r="I621" i="19"/>
  <c r="I627" i="18"/>
  <c r="I627" i="35"/>
  <c r="I627" i="23"/>
  <c r="I627" i="20"/>
  <c r="I627" i="36"/>
  <c r="I627" i="37"/>
  <c r="I627" i="24"/>
  <c r="I628" i="30"/>
  <c r="I628" i="22"/>
  <c r="I628" i="29"/>
  <c r="I628" i="26"/>
  <c r="I628" i="32"/>
  <c r="I629" i="4"/>
  <c r="I629" i="27"/>
  <c r="I629" i="6"/>
  <c r="I629" i="38"/>
  <c r="I629" i="15"/>
  <c r="I630" i="46"/>
  <c r="I630" i="1"/>
  <c r="I630" i="16"/>
  <c r="I630" i="5"/>
  <c r="I630" i="40"/>
  <c r="I630" i="2"/>
  <c r="I630" i="19"/>
  <c r="I638" i="30"/>
  <c r="I638" i="22"/>
  <c r="I638" i="21"/>
  <c r="I638" i="29"/>
  <c r="I638" i="28"/>
  <c r="I638" i="33"/>
  <c r="I638" i="17"/>
  <c r="I638" i="26"/>
  <c r="I638" i="32"/>
  <c r="I639" i="27"/>
  <c r="I639" i="12"/>
  <c r="I639" i="38"/>
  <c r="I639" i="44"/>
  <c r="I639" i="7"/>
  <c r="I639" i="11"/>
  <c r="I640" i="8"/>
  <c r="I640" i="40"/>
  <c r="I640" i="34"/>
  <c r="I640" i="19"/>
  <c r="I641" i="43"/>
  <c r="I641" i="41"/>
  <c r="I641" i="18"/>
  <c r="I641" i="35"/>
  <c r="I641" i="20"/>
  <c r="I641" i="37"/>
  <c r="I647" i="30"/>
  <c r="I647" i="22"/>
  <c r="I647" i="21"/>
  <c r="I647" i="38"/>
  <c r="I647" i="3"/>
  <c r="I648" i="16"/>
  <c r="I649" i="31"/>
  <c r="I649" i="5"/>
  <c r="I649" i="40"/>
  <c r="I649" i="34"/>
  <c r="I650" i="41"/>
  <c r="I650" i="35"/>
  <c r="I650" i="36"/>
  <c r="I650" i="37"/>
  <c r="I650" i="24"/>
  <c r="I651" i="42"/>
  <c r="I651" i="29"/>
  <c r="I651" i="17"/>
  <c r="I652" i="4"/>
  <c r="I652" i="27"/>
  <c r="I813"/>
  <c r="I813" i="12"/>
  <c r="I813" i="38"/>
  <c r="I813" i="15"/>
  <c r="I813" i="44"/>
  <c r="I813" i="3"/>
  <c r="I813" i="11"/>
  <c r="I814" i="46"/>
  <c r="I814" i="1"/>
  <c r="I814" i="31"/>
  <c r="I814" i="40"/>
  <c r="I814" i="2"/>
  <c r="I814" i="34"/>
  <c r="I814" i="19"/>
  <c r="I815" i="41"/>
  <c r="I815" i="14"/>
  <c r="I815" i="35"/>
  <c r="I821" i="13"/>
  <c r="I681" i="4"/>
  <c r="I681" i="27"/>
  <c r="I681" i="38"/>
  <c r="I681" i="7"/>
  <c r="I681" i="3"/>
  <c r="I681" i="11"/>
  <c r="I682" i="16"/>
  <c r="I682" i="40"/>
  <c r="I682" i="34"/>
  <c r="I682" i="19"/>
  <c r="I683" i="14"/>
  <c r="I683" i="23"/>
  <c r="I683" i="37"/>
  <c r="I684" i="30"/>
  <c r="I684" i="22"/>
  <c r="I684" i="42"/>
  <c r="I684" i="29"/>
  <c r="I684" i="28"/>
  <c r="I684" i="33"/>
  <c r="I684" i="26"/>
  <c r="I692" i="46"/>
  <c r="I692" i="31"/>
  <c r="I692" i="40"/>
  <c r="I692" i="34"/>
  <c r="I692" i="19"/>
  <c r="I693" i="43"/>
  <c r="I693" i="41"/>
  <c r="I693" i="35"/>
  <c r="I693" i="37"/>
  <c r="I693" i="24"/>
  <c r="I694" i="30"/>
  <c r="I694" i="22"/>
  <c r="I694" i="21"/>
  <c r="I694" i="42"/>
  <c r="I694" i="29"/>
  <c r="I694" i="33"/>
  <c r="I694" i="32"/>
  <c r="I695" i="4"/>
  <c r="I695" i="27"/>
  <c r="I695" i="12"/>
  <c r="I695" i="38"/>
  <c r="I695" i="15"/>
  <c r="I695" i="3"/>
  <c r="I695" i="11"/>
  <c r="I704" i="35"/>
  <c r="I704" i="23"/>
  <c r="I706" i="22"/>
  <c r="I706" i="42"/>
  <c r="I706" i="29"/>
  <c r="I706" i="32"/>
  <c r="I707" i="27"/>
  <c r="I707" i="12"/>
  <c r="I707" i="38"/>
  <c r="I707" i="44"/>
  <c r="I707" i="3"/>
  <c r="I708" i="1"/>
  <c r="I708" i="31"/>
  <c r="I708" i="5"/>
  <c r="I708" i="8"/>
  <c r="I708" i="40"/>
  <c r="I708" i="2"/>
  <c r="I715" i="22"/>
  <c r="I715" i="42"/>
  <c r="I715" i="29"/>
  <c r="I715" i="28"/>
  <c r="I715" i="33"/>
  <c r="I715" i="17"/>
  <c r="I715" i="32"/>
  <c r="I716" i="27"/>
  <c r="I716" i="7"/>
  <c r="I716" i="3"/>
  <c r="I716" i="11"/>
  <c r="I717" i="16"/>
  <c r="I717" i="31"/>
  <c r="I717" i="40"/>
  <c r="I717" i="34"/>
  <c r="I717" i="19"/>
  <c r="I718" i="24"/>
  <c r="I885" i="4"/>
  <c r="I885" i="27"/>
  <c r="I885" i="38"/>
  <c r="I885" i="3"/>
  <c r="I886" i="8"/>
  <c r="I886" i="40"/>
  <c r="I886" i="34"/>
  <c r="I886" i="19"/>
  <c r="I887" i="13"/>
  <c r="I887" i="14"/>
  <c r="I887" i="35"/>
  <c r="I887" i="23"/>
  <c r="I887" i="20"/>
  <c r="I887" i="36"/>
  <c r="I887" i="37"/>
  <c r="I887" i="24"/>
  <c r="I888" i="30"/>
  <c r="I888" i="29"/>
  <c r="I888" i="28"/>
  <c r="I888" i="33"/>
  <c r="I888" i="17"/>
  <c r="I888" i="26"/>
  <c r="I900" i="46"/>
  <c r="I900" i="1"/>
  <c r="I900" i="40"/>
  <c r="I900" i="34"/>
  <c r="I900" i="19"/>
  <c r="I901" i="41"/>
  <c r="I901" i="18"/>
  <c r="I901" i="13"/>
  <c r="I901" i="14"/>
  <c r="I901" i="35"/>
  <c r="I901" i="23"/>
  <c r="I901" i="20"/>
  <c r="I901" i="37"/>
  <c r="I901" i="24"/>
  <c r="I902" i="22"/>
  <c r="I902" i="21"/>
  <c r="I902" i="29"/>
  <c r="I902" i="28"/>
  <c r="I902" i="33"/>
  <c r="I902" i="17"/>
  <c r="I903" i="12"/>
  <c r="I903" i="38"/>
  <c r="I903" i="44"/>
  <c r="I903" i="7"/>
  <c r="J925" i="40"/>
  <c r="I801" i="34"/>
  <c r="I638" i="3"/>
  <c r="I640" i="36"/>
  <c r="I814" i="18"/>
  <c r="I814" i="20"/>
  <c r="I814" i="37"/>
  <c r="I815" i="30"/>
  <c r="I682" i="41"/>
  <c r="I707" i="19"/>
  <c r="I715" i="38"/>
  <c r="I717" i="14"/>
  <c r="I887" i="22"/>
  <c r="I900" i="36"/>
  <c r="I901" i="26"/>
  <c r="I902" i="27"/>
  <c r="I902" i="11"/>
  <c r="I808" i="9"/>
  <c r="I801" i="14"/>
  <c r="I801" i="12"/>
  <c r="H9" i="48"/>
  <c r="H8" s="1"/>
  <c r="H7" s="1"/>
  <c r="F45"/>
  <c r="I820" i="30"/>
  <c r="I820" i="22"/>
  <c r="I820" i="21"/>
  <c r="I820" i="42"/>
  <c r="I820" i="29"/>
  <c r="I820" i="28"/>
  <c r="I820" i="33"/>
  <c r="I820" i="17"/>
  <c r="I820" i="26"/>
  <c r="I820" i="32"/>
  <c r="I783" i="9"/>
  <c r="I770"/>
  <c r="I763"/>
  <c r="I759"/>
  <c r="I755"/>
  <c r="I753"/>
  <c r="I749"/>
  <c r="I742"/>
  <c r="I738"/>
  <c r="I732"/>
  <c r="I728"/>
  <c r="I793"/>
  <c r="I797"/>
  <c r="I802"/>
  <c r="I820" i="43"/>
  <c r="I820" i="41"/>
  <c r="I820" i="18"/>
  <c r="I820" i="13"/>
  <c r="I820" i="14"/>
  <c r="I820" i="35"/>
  <c r="I820" i="23"/>
  <c r="I820" i="20"/>
  <c r="I820" i="36"/>
  <c r="I820" i="37"/>
  <c r="I820" i="24"/>
  <c r="I784" i="9"/>
  <c r="I780"/>
  <c r="I771"/>
  <c r="I756"/>
  <c r="I733"/>
  <c r="I729"/>
  <c r="I792"/>
  <c r="I796"/>
  <c r="I805"/>
  <c r="I820" i="46"/>
  <c r="I820" i="1"/>
  <c r="I820" i="16"/>
  <c r="I820" i="31"/>
  <c r="I820" i="5"/>
  <c r="I820" i="8"/>
  <c r="I820" i="40"/>
  <c r="I820" i="2"/>
  <c r="I820" i="34"/>
  <c r="I820" i="19"/>
  <c r="I785" i="9"/>
  <c r="I781"/>
  <c r="I772"/>
  <c r="I768"/>
  <c r="I761"/>
  <c r="I757"/>
  <c r="I751"/>
  <c r="I747"/>
  <c r="I740"/>
  <c r="I736"/>
  <c r="I730"/>
  <c r="I726"/>
  <c r="I791"/>
  <c r="I795"/>
  <c r="I804"/>
  <c r="I807"/>
  <c r="I598"/>
  <c r="I820" i="4"/>
  <c r="I820" i="27"/>
  <c r="I820" i="6"/>
  <c r="I820" i="12"/>
  <c r="I820" i="38"/>
  <c r="I820" i="15"/>
  <c r="I820" i="44"/>
  <c r="I820" i="7"/>
  <c r="I820" i="3"/>
  <c r="I820" i="11"/>
  <c r="I782" i="9"/>
  <c r="I769"/>
  <c r="I731"/>
  <c r="I794"/>
  <c r="I798"/>
  <c r="I803"/>
  <c r="I810"/>
  <c r="I806"/>
  <c r="I801" i="17"/>
  <c r="I801" i="36"/>
  <c r="I801" i="33"/>
  <c r="I791" i="8"/>
  <c r="E911" i="27"/>
  <c r="I791" i="46"/>
  <c r="I793" i="38"/>
  <c r="I793" i="33"/>
  <c r="I791" i="28"/>
  <c r="I802" i="27"/>
  <c r="I803" i="6"/>
  <c r="I803" i="5"/>
  <c r="I791" i="4"/>
  <c r="I792" i="30"/>
  <c r="D30" i="48"/>
  <c r="D18"/>
  <c r="D33"/>
  <c r="I792" i="36"/>
  <c r="I792" i="29"/>
  <c r="I802" i="26"/>
  <c r="I792" i="24"/>
  <c r="I802" i="21"/>
  <c r="I792" i="20"/>
  <c r="I802" i="1"/>
  <c r="I792" i="16"/>
  <c r="I802" i="13"/>
  <c r="I802" i="35"/>
  <c r="I792" i="34"/>
  <c r="I802" i="18"/>
  <c r="I792" i="17"/>
  <c r="I792" i="5"/>
  <c r="E33" i="48"/>
  <c r="E18"/>
  <c r="D121"/>
  <c r="I766" i="9"/>
  <c r="I779"/>
  <c r="I618" i="7"/>
  <c r="I703" i="16" l="1"/>
  <c r="I714"/>
  <c r="I702" s="1"/>
  <c r="I42" s="1"/>
  <c r="I923"/>
  <c r="I507" i="9"/>
  <c r="F691" i="48"/>
  <c r="E457"/>
  <c r="E923"/>
  <c r="F680"/>
  <c r="F626"/>
  <c r="I552"/>
  <c r="F552"/>
  <c r="F714"/>
  <c r="I534"/>
  <c r="F534"/>
  <c r="F533" s="1"/>
  <c r="F819"/>
  <c r="F637"/>
  <c r="F812"/>
  <c r="F606"/>
  <c r="I915" i="33"/>
  <c r="F924" i="42"/>
  <c r="I919" i="46"/>
  <c r="I922" i="17"/>
  <c r="F919" i="22"/>
  <c r="F919" i="23"/>
  <c r="F915" i="24"/>
  <c r="F915" i="29"/>
  <c r="I913" i="7"/>
  <c r="I913" i="32"/>
  <c r="F919" i="2"/>
  <c r="I923" i="13"/>
  <c r="I923" i="21"/>
  <c r="I923" i="38"/>
  <c r="F924" i="6"/>
  <c r="F922" i="33"/>
  <c r="F924" i="34"/>
  <c r="I919" i="35"/>
  <c r="I919" i="38"/>
  <c r="F919" i="40"/>
  <c r="I919" i="43"/>
  <c r="F920" i="44"/>
  <c r="I915" i="46"/>
  <c r="I915" i="18"/>
  <c r="I922" i="19"/>
  <c r="I922" i="28"/>
  <c r="I923" i="2"/>
  <c r="I923" i="27"/>
  <c r="I921" i="6"/>
  <c r="I921" i="34"/>
  <c r="I915" i="35"/>
  <c r="I919" i="36"/>
  <c r="I921"/>
  <c r="I915" i="37"/>
  <c r="I921" i="38"/>
  <c r="F922" i="41"/>
  <c r="F920" i="42"/>
  <c r="F915" i="43"/>
  <c r="F922" i="44"/>
  <c r="F922" i="46"/>
  <c r="F924" i="18"/>
  <c r="F919" i="20"/>
  <c r="F920" i="22"/>
  <c r="F920" i="26"/>
  <c r="F920" i="27"/>
  <c r="H494" i="49"/>
  <c r="I923" i="15"/>
  <c r="I923" i="28"/>
  <c r="I923" i="46"/>
  <c r="I922" i="6"/>
  <c r="I920" i="23"/>
  <c r="I920" i="33"/>
  <c r="I915" i="34"/>
  <c r="I921" i="40"/>
  <c r="I919" i="42"/>
  <c r="I919" i="44"/>
  <c r="I921" i="46"/>
  <c r="F920" i="17"/>
  <c r="I919" i="18"/>
  <c r="F920" i="19"/>
  <c r="F921" i="21"/>
  <c r="F921" i="23"/>
  <c r="I921" i="24"/>
  <c r="F915" i="26"/>
  <c r="F921" i="27"/>
  <c r="I921" i="28"/>
  <c r="I921" i="29"/>
  <c r="I920" i="30"/>
  <c r="F924"/>
  <c r="F921" i="32"/>
  <c r="F920"/>
  <c r="I924" i="9"/>
  <c r="I920" i="12"/>
  <c r="I920" i="13"/>
  <c r="F924" i="14"/>
  <c r="F924" i="15"/>
  <c r="F919" i="16"/>
  <c r="I922" i="8"/>
  <c r="I920" i="2"/>
  <c r="F915" i="1"/>
  <c r="F922" i="4"/>
  <c r="F915" i="31"/>
  <c r="F919"/>
  <c r="I919" i="32"/>
  <c r="F920" i="9"/>
  <c r="F915" i="11"/>
  <c r="F922"/>
  <c r="F915" i="12"/>
  <c r="F922" i="13"/>
  <c r="F919" i="14"/>
  <c r="F922"/>
  <c r="F920" i="15"/>
  <c r="F922" i="16"/>
  <c r="I915" i="5"/>
  <c r="I920"/>
  <c r="F920" i="7"/>
  <c r="I920" i="3"/>
  <c r="F924" i="4"/>
  <c r="I921" i="2"/>
  <c r="I921" i="1"/>
  <c r="F915" i="8"/>
  <c r="F921" i="4"/>
  <c r="I920" i="31"/>
  <c r="I915" i="32"/>
  <c r="I919" i="9"/>
  <c r="I922"/>
  <c r="I922" i="15"/>
  <c r="I922" i="5"/>
  <c r="F919" i="7"/>
  <c r="F919" i="8"/>
  <c r="F921" i="3"/>
  <c r="I920" i="4"/>
  <c r="I922" i="2"/>
  <c r="I922" i="1"/>
  <c r="I915" i="4"/>
  <c r="I922" i="31"/>
  <c r="I920" i="11"/>
  <c r="F924" i="13"/>
  <c r="F920" i="14"/>
  <c r="F924" i="16"/>
  <c r="F922" i="7"/>
  <c r="F924" i="8"/>
  <c r="I507" i="3"/>
  <c r="I514" i="48"/>
  <c r="F514"/>
  <c r="F800"/>
  <c r="F498"/>
  <c r="F497" s="1"/>
  <c r="F922" i="18"/>
  <c r="I919" i="23"/>
  <c r="I915" i="24"/>
  <c r="I919" i="2"/>
  <c r="F922" i="42"/>
  <c r="I920" i="44"/>
  <c r="F919" i="27"/>
  <c r="F921" i="30"/>
  <c r="I923" i="6"/>
  <c r="I923" i="31"/>
  <c r="F919" i="6"/>
  <c r="F920" i="34"/>
  <c r="F915" i="36"/>
  <c r="F922" i="37"/>
  <c r="F915" i="38"/>
  <c r="F920"/>
  <c r="F915" i="39"/>
  <c r="I919" i="41"/>
  <c r="I922"/>
  <c r="I920" i="42"/>
  <c r="I915" i="43"/>
  <c r="I922" i="44"/>
  <c r="I922" i="46"/>
  <c r="I924" i="18"/>
  <c r="I919" i="20"/>
  <c r="I920" i="21"/>
  <c r="I920" i="22"/>
  <c r="I920" i="26"/>
  <c r="I920" i="27"/>
  <c r="F923" i="12"/>
  <c r="F923" i="16"/>
  <c r="F923" i="4"/>
  <c r="F923" i="8"/>
  <c r="F923" i="20"/>
  <c r="F923" i="24"/>
  <c r="F923" i="29"/>
  <c r="F923" i="33"/>
  <c r="F923" i="36"/>
  <c r="F923" i="41"/>
  <c r="F923" i="46"/>
  <c r="I923" i="3"/>
  <c r="I923" i="32"/>
  <c r="F920" i="6"/>
  <c r="F924" i="33"/>
  <c r="F919" i="34"/>
  <c r="F922"/>
  <c r="F922" i="38"/>
  <c r="F921" i="42"/>
  <c r="I920" i="17"/>
  <c r="F921" i="18"/>
  <c r="I920" i="19"/>
  <c r="I921" i="21"/>
  <c r="I921" i="23"/>
  <c r="F924" i="24"/>
  <c r="I915" i="26"/>
  <c r="I921" i="27"/>
  <c r="F919" i="29"/>
  <c r="F919" i="30"/>
  <c r="I924"/>
  <c r="I921" i="32"/>
  <c r="I920"/>
  <c r="F924" i="12"/>
  <c r="F915" i="13"/>
  <c r="I924" i="14"/>
  <c r="I924" i="15"/>
  <c r="I919" i="16"/>
  <c r="F924" i="2"/>
  <c r="I915" i="1"/>
  <c r="I922" i="4"/>
  <c r="I915" i="31"/>
  <c r="I919"/>
  <c r="F922" i="32"/>
  <c r="I920" i="9"/>
  <c r="I915" i="11"/>
  <c r="I922"/>
  <c r="I915" i="12"/>
  <c r="I922" i="13"/>
  <c r="I919" i="14"/>
  <c r="I922"/>
  <c r="I920" i="15"/>
  <c r="I922" i="16"/>
  <c r="F921" i="5"/>
  <c r="I920" i="7"/>
  <c r="F924" i="3"/>
  <c r="I924" i="4"/>
  <c r="F919" i="1"/>
  <c r="I915" i="8"/>
  <c r="I921" i="4"/>
  <c r="F915" i="9"/>
  <c r="F922" i="12"/>
  <c r="F921" i="14"/>
  <c r="F924" i="5"/>
  <c r="I919" i="7"/>
  <c r="I919" i="8"/>
  <c r="I921" i="3"/>
  <c r="F919" i="4"/>
  <c r="F915" i="2"/>
  <c r="F920" i="1"/>
  <c r="F922" i="3"/>
  <c r="F921" i="31"/>
  <c r="F924" i="11"/>
  <c r="F921" i="13"/>
  <c r="I924"/>
  <c r="I920" i="14"/>
  <c r="I922" i="7"/>
  <c r="I924" i="8"/>
  <c r="F497" i="9"/>
  <c r="I507" i="7"/>
  <c r="I507" i="38"/>
  <c r="H457" i="48"/>
  <c r="H923"/>
  <c r="F657"/>
  <c r="F725"/>
  <c r="D457"/>
  <c r="F777"/>
  <c r="F617"/>
  <c r="F616" s="1"/>
  <c r="F596"/>
  <c r="F595" s="1"/>
  <c r="F563"/>
  <c r="F703"/>
  <c r="F702" s="1"/>
  <c r="I913" i="14"/>
  <c r="I498" i="48"/>
  <c r="I497" s="1"/>
  <c r="I498" i="9"/>
  <c r="I497" s="1"/>
  <c r="F924" i="38"/>
  <c r="I920" i="39"/>
  <c r="I920" i="41"/>
  <c r="I924" i="44"/>
  <c r="I924" i="46"/>
  <c r="F915" i="20"/>
  <c r="F922" i="24"/>
  <c r="F922" i="26"/>
  <c r="F920" i="28"/>
  <c r="F922" i="30"/>
  <c r="I913" i="15"/>
  <c r="I913" i="23"/>
  <c r="I913" i="40"/>
  <c r="I923" i="5"/>
  <c r="I923" i="30"/>
  <c r="F920" i="36"/>
  <c r="I921" i="37"/>
  <c r="I919" i="39"/>
  <c r="F921" i="41"/>
  <c r="I922" i="42"/>
  <c r="I920" i="46"/>
  <c r="F921" i="17"/>
  <c r="I919" i="26"/>
  <c r="I919" i="27"/>
  <c r="I921" i="30"/>
  <c r="I923" i="39"/>
  <c r="I923" i="18"/>
  <c r="I923" i="35"/>
  <c r="I919" i="6"/>
  <c r="I920" i="34"/>
  <c r="I922" i="35"/>
  <c r="I915" i="36"/>
  <c r="I919" i="37"/>
  <c r="I922"/>
  <c r="I915" i="38"/>
  <c r="I920"/>
  <c r="I915" i="39"/>
  <c r="F920" i="40"/>
  <c r="F915" i="41"/>
  <c r="F915" i="42"/>
  <c r="F924" i="17"/>
  <c r="F924" i="19"/>
  <c r="F924" i="20"/>
  <c r="F924" i="21"/>
  <c r="F924" i="26"/>
  <c r="I913" i="9"/>
  <c r="I923" i="7"/>
  <c r="I923" i="37"/>
  <c r="I920" i="6"/>
  <c r="I924" i="33"/>
  <c r="I919" i="34"/>
  <c r="I922"/>
  <c r="F922" i="36"/>
  <c r="I922" i="38"/>
  <c r="I921" i="42"/>
  <c r="F919" i="17"/>
  <c r="I921" i="18"/>
  <c r="F919" i="19"/>
  <c r="F920" i="20"/>
  <c r="F921" i="22"/>
  <c r="F922" i="23"/>
  <c r="I924" i="24"/>
  <c r="F921" i="26"/>
  <c r="F915" i="27"/>
  <c r="I919" i="29"/>
  <c r="I919" i="30"/>
  <c r="F924" i="29"/>
  <c r="F924" i="32"/>
  <c r="F921" i="9"/>
  <c r="I924" i="12"/>
  <c r="I915" i="13"/>
  <c r="F915" i="15"/>
  <c r="F919"/>
  <c r="F921" i="16"/>
  <c r="F919" i="5"/>
  <c r="I924" i="2"/>
  <c r="F924" i="1"/>
  <c r="F924" i="31"/>
  <c r="I922" i="32"/>
  <c r="F919" i="11"/>
  <c r="F921"/>
  <c r="F919" i="12"/>
  <c r="F921"/>
  <c r="F915" i="14"/>
  <c r="F921" i="15"/>
  <c r="F915" i="16"/>
  <c r="I921" i="5"/>
  <c r="F924" i="7"/>
  <c r="I924" i="3"/>
  <c r="I919" i="1"/>
  <c r="F920" i="8"/>
  <c r="I915" i="9"/>
  <c r="I922" i="12"/>
  <c r="I921" i="14"/>
  <c r="I924" i="5"/>
  <c r="F921" i="7"/>
  <c r="F921" i="8"/>
  <c r="F919" i="3"/>
  <c r="I919" i="4"/>
  <c r="I915" i="2"/>
  <c r="I920" i="1"/>
  <c r="I922" i="3"/>
  <c r="I921" i="31"/>
  <c r="I924" i="11"/>
  <c r="I921" i="13"/>
  <c r="F920" i="16"/>
  <c r="F915" i="7"/>
  <c r="F915" i="3"/>
  <c r="I507" i="44"/>
  <c r="I507" i="21"/>
  <c r="F789" i="48"/>
  <c r="F734"/>
  <c r="F754"/>
  <c r="F899"/>
  <c r="M897" i="49"/>
  <c r="F884" i="48"/>
  <c r="F668"/>
  <c r="F745"/>
  <c r="F744" s="1"/>
  <c r="F765"/>
  <c r="I508"/>
  <c r="I507" s="1"/>
  <c r="F508"/>
  <c r="F507" s="1"/>
  <c r="I541"/>
  <c r="F541"/>
  <c r="F646"/>
  <c r="I916"/>
  <c r="I913" i="22"/>
  <c r="I923" i="44"/>
  <c r="I317" i="8"/>
  <c r="F915" i="33"/>
  <c r="I924" i="40"/>
  <c r="F924" i="41"/>
  <c r="I915" i="19"/>
  <c r="I915" i="20"/>
  <c r="I922" i="21"/>
  <c r="I915" i="22"/>
  <c r="I915" i="23"/>
  <c r="I919" i="24"/>
  <c r="I922"/>
  <c r="I922" i="26"/>
  <c r="I114"/>
  <c r="I915" i="28"/>
  <c r="I920"/>
  <c r="I922" i="29"/>
  <c r="I922" i="30"/>
  <c r="I913" i="3"/>
  <c r="I913" i="28"/>
  <c r="I923" i="17"/>
  <c r="I923" i="34"/>
  <c r="I919" i="33"/>
  <c r="F919" i="35"/>
  <c r="I920" i="36"/>
  <c r="I915" i="40"/>
  <c r="F919" i="43"/>
  <c r="F915" i="46"/>
  <c r="I921" i="17"/>
  <c r="I921" i="20"/>
  <c r="I923" i="14"/>
  <c r="I923" i="22"/>
  <c r="I923" i="43"/>
  <c r="F921" i="6"/>
  <c r="F921" i="34"/>
  <c r="F915" i="35"/>
  <c r="F919" i="36"/>
  <c r="F921"/>
  <c r="F921" i="38"/>
  <c r="I920" i="40"/>
  <c r="I915" i="41"/>
  <c r="I915" i="42"/>
  <c r="I915" i="44"/>
  <c r="I924" i="17"/>
  <c r="I924" i="19"/>
  <c r="I924" i="20"/>
  <c r="I924" i="21"/>
  <c r="I924" i="26"/>
  <c r="F923" i="14"/>
  <c r="F923" i="2"/>
  <c r="F923" i="6"/>
  <c r="F923" i="18"/>
  <c r="F923" i="22"/>
  <c r="F923" i="27"/>
  <c r="F923" i="31"/>
  <c r="F923" i="35"/>
  <c r="F923" i="39"/>
  <c r="F923" i="43"/>
  <c r="I923" i="11"/>
  <c r="I923" i="19"/>
  <c r="I923" i="40"/>
  <c r="F922" i="6"/>
  <c r="F920" i="23"/>
  <c r="F920" i="33"/>
  <c r="F915" i="34"/>
  <c r="I922" i="36"/>
  <c r="F921" i="40"/>
  <c r="F919" i="42"/>
  <c r="F919" i="44"/>
  <c r="F921" i="46"/>
  <c r="I919" i="17"/>
  <c r="F919" i="18"/>
  <c r="I919" i="19"/>
  <c r="I920" i="20"/>
  <c r="I921" i="22"/>
  <c r="I922" i="23"/>
  <c r="F921" i="24"/>
  <c r="I921" i="26"/>
  <c r="I915" i="27"/>
  <c r="F921" i="28"/>
  <c r="F921" i="29"/>
  <c r="F920" i="30"/>
  <c r="I924" i="29"/>
  <c r="I924" i="32"/>
  <c r="F924" i="9"/>
  <c r="F920" i="12"/>
  <c r="F920" i="13"/>
  <c r="I915" i="15"/>
  <c r="I919"/>
  <c r="I921" i="16"/>
  <c r="I919" i="5"/>
  <c r="F922" i="8"/>
  <c r="F920" i="2"/>
  <c r="I924" i="1"/>
  <c r="I924" i="31"/>
  <c r="F919" i="32"/>
  <c r="I919" i="11"/>
  <c r="I921"/>
  <c r="I919" i="12"/>
  <c r="I921"/>
  <c r="I915" i="14"/>
  <c r="I921" i="15"/>
  <c r="I915" i="16"/>
  <c r="F915" i="5"/>
  <c r="F920"/>
  <c r="I924" i="7"/>
  <c r="F920" i="3"/>
  <c r="F921" i="2"/>
  <c r="F921" i="1"/>
  <c r="I920" i="8"/>
  <c r="F920" i="31"/>
  <c r="F915" i="32"/>
  <c r="F919" i="9"/>
  <c r="F922"/>
  <c r="F922" i="15"/>
  <c r="F922" i="5"/>
  <c r="I921" i="7"/>
  <c r="I921" i="8"/>
  <c r="I919" i="3"/>
  <c r="F920" i="4"/>
  <c r="F922" i="2"/>
  <c r="F922" i="1"/>
  <c r="F915" i="4"/>
  <c r="F922" i="31"/>
  <c r="F920" i="11"/>
  <c r="F919" i="13"/>
  <c r="I920" i="16"/>
  <c r="I915" i="7"/>
  <c r="I915" i="3"/>
  <c r="I507" i="22"/>
  <c r="I527" i="48"/>
  <c r="F527"/>
  <c r="I507" i="11"/>
  <c r="I507" i="15"/>
  <c r="I507" i="30"/>
  <c r="M881" i="49"/>
  <c r="H540" i="48"/>
  <c r="M562" i="49"/>
  <c r="M576"/>
  <c r="F102" i="48"/>
  <c r="I114" i="41"/>
  <c r="I242" i="2"/>
  <c r="I242" i="27"/>
  <c r="I242" i="35"/>
  <c r="I242" i="43"/>
  <c r="I242" i="13"/>
  <c r="I242" i="7"/>
  <c r="I242" i="32"/>
  <c r="I114" i="14"/>
  <c r="I317" i="19"/>
  <c r="I114" i="37"/>
  <c r="I114" i="29"/>
  <c r="I242" i="4"/>
  <c r="I242" i="20"/>
  <c r="I242" i="46"/>
  <c r="I114" i="12"/>
  <c r="I114" i="38"/>
  <c r="I317" i="43"/>
  <c r="I242" i="15"/>
  <c r="I242" i="42"/>
  <c r="I114" i="1"/>
  <c r="M613" i="49"/>
  <c r="M609"/>
  <c r="H585"/>
  <c r="I242" i="3"/>
  <c r="I317" i="4"/>
  <c r="I317" i="29"/>
  <c r="I114" i="33"/>
  <c r="I242" i="6"/>
  <c r="I242" i="22"/>
  <c r="I242" i="31"/>
  <c r="I317" i="7"/>
  <c r="I114" i="27"/>
  <c r="I114" i="16"/>
  <c r="I114" i="42"/>
  <c r="I114" i="35"/>
  <c r="I242" i="1"/>
  <c r="I242" i="44"/>
  <c r="I233" i="42"/>
  <c r="I925" s="1"/>
  <c r="I317"/>
  <c r="I317" i="35"/>
  <c r="I242" i="30"/>
  <c r="M601" i="49"/>
  <c r="I242" i="41"/>
  <c r="D41" i="6"/>
  <c r="D40" s="1"/>
  <c r="D39" s="1"/>
  <c r="D41" i="31"/>
  <c r="D40" s="1"/>
  <c r="D39" s="1"/>
  <c r="D41" i="39"/>
  <c r="D40" s="1"/>
  <c r="D39" s="1"/>
  <c r="I114" i="13"/>
  <c r="F367" i="48"/>
  <c r="F349" s="1"/>
  <c r="I317" i="13"/>
  <c r="I317" i="12"/>
  <c r="I317" i="20"/>
  <c r="I206" i="18"/>
  <c r="I922" s="1"/>
  <c r="I114" i="6"/>
  <c r="I114" i="21"/>
  <c r="I317" i="34"/>
  <c r="M550" i="49"/>
  <c r="I317" i="16"/>
  <c r="I317" i="24"/>
  <c r="I242" i="36"/>
  <c r="D41" i="13"/>
  <c r="D40" s="1"/>
  <c r="D39" s="1"/>
  <c r="I317" i="38"/>
  <c r="I139" i="17"/>
  <c r="I58" i="48"/>
  <c r="I57" s="1"/>
  <c r="F57"/>
  <c r="I91"/>
  <c r="I90" s="1"/>
  <c r="F90"/>
  <c r="I263"/>
  <c r="I261" s="1"/>
  <c r="F261"/>
  <c r="I318"/>
  <c r="F318"/>
  <c r="I234"/>
  <c r="I233" s="1"/>
  <c r="I925" s="1"/>
  <c r="F233"/>
  <c r="F925" s="1"/>
  <c r="I141"/>
  <c r="I140" s="1"/>
  <c r="F140"/>
  <c r="I122"/>
  <c r="I121" s="1"/>
  <c r="F121"/>
  <c r="F405"/>
  <c r="F382" s="1"/>
  <c r="I367" i="49"/>
  <c r="M412"/>
  <c r="F405"/>
  <c r="I78" i="48"/>
  <c r="I77" s="1"/>
  <c r="I77" i="9"/>
  <c r="I921" s="1"/>
  <c r="I114" i="24"/>
  <c r="I242" i="18"/>
  <c r="I317" i="11"/>
  <c r="I317" i="3"/>
  <c r="I317" i="28"/>
  <c r="I317" i="37"/>
  <c r="I317" i="46"/>
  <c r="F139" i="4"/>
  <c r="I139" i="8"/>
  <c r="F139" i="23"/>
  <c r="I139" i="28"/>
  <c r="F139" i="40"/>
  <c r="F43" i="46"/>
  <c r="I43" i="21"/>
  <c r="I43" i="24"/>
  <c r="F349" i="13"/>
  <c r="F349" i="1"/>
  <c r="F349" i="5"/>
  <c r="F349" i="17"/>
  <c r="F349" i="21"/>
  <c r="F349" i="26"/>
  <c r="F349" i="30"/>
  <c r="F349" i="34"/>
  <c r="F349" i="38"/>
  <c r="F349" i="42"/>
  <c r="F349" i="9"/>
  <c r="I317" i="32"/>
  <c r="I317" i="14"/>
  <c r="I317" i="6"/>
  <c r="I317" i="22"/>
  <c r="I317" i="31"/>
  <c r="I317" i="40"/>
  <c r="F139" i="11"/>
  <c r="I139" i="15"/>
  <c r="F139" i="27"/>
  <c r="I139" i="31"/>
  <c r="F139" i="43"/>
  <c r="F43" i="35"/>
  <c r="F43" i="39"/>
  <c r="I43" i="40"/>
  <c r="F43" i="43"/>
  <c r="I242" i="29"/>
  <c r="F43" i="49"/>
  <c r="D41" i="14"/>
  <c r="D40" s="1"/>
  <c r="D39" s="1"/>
  <c r="D41" i="22"/>
  <c r="D40" s="1"/>
  <c r="D39" s="1"/>
  <c r="I242" i="19"/>
  <c r="I242" i="28"/>
  <c r="I317" i="26"/>
  <c r="F139" i="9"/>
  <c r="I139" i="14"/>
  <c r="I139" i="6"/>
  <c r="F139" i="18"/>
  <c r="F43" i="37"/>
  <c r="F43" i="41"/>
  <c r="I102" i="27"/>
  <c r="I924" s="1"/>
  <c r="F349" i="14"/>
  <c r="F349" i="2"/>
  <c r="F349" i="6"/>
  <c r="F349" i="18"/>
  <c r="F349" i="22"/>
  <c r="F349" i="27"/>
  <c r="F349" i="31"/>
  <c r="F349" i="35"/>
  <c r="F349" i="39"/>
  <c r="F349" i="43"/>
  <c r="I139" i="5"/>
  <c r="I139" i="30"/>
  <c r="I114" i="19"/>
  <c r="I114" i="40"/>
  <c r="F139" i="5"/>
  <c r="F139" i="29"/>
  <c r="I139" i="33"/>
  <c r="F139" i="46"/>
  <c r="I43" i="34"/>
  <c r="I43" i="42"/>
  <c r="F43" i="17"/>
  <c r="I114"/>
  <c r="F43" i="19"/>
  <c r="I43" i="29"/>
  <c r="I43" i="30"/>
  <c r="F43" i="15"/>
  <c r="F43" i="5"/>
  <c r="F43" i="11"/>
  <c r="F43" i="12"/>
  <c r="F43" i="1"/>
  <c r="I43" i="7"/>
  <c r="I43" i="8"/>
  <c r="I41" s="1"/>
  <c r="I40" s="1"/>
  <c r="I39" s="1"/>
  <c r="F43" i="4"/>
  <c r="F43" i="31"/>
  <c r="I102" i="16"/>
  <c r="I924" s="1"/>
  <c r="D458" i="49"/>
  <c r="I337" i="48"/>
  <c r="F337"/>
  <c r="I323"/>
  <c r="F323"/>
  <c r="I221"/>
  <c r="I220" s="1"/>
  <c r="F220"/>
  <c r="I286"/>
  <c r="I285" s="1"/>
  <c r="F285"/>
  <c r="I134"/>
  <c r="I133" s="1"/>
  <c r="F133"/>
  <c r="I153"/>
  <c r="I152" s="1"/>
  <c r="F152"/>
  <c r="I65"/>
  <c r="I64" s="1"/>
  <c r="F64"/>
  <c r="I168"/>
  <c r="I167" s="1"/>
  <c r="F167"/>
  <c r="I405" i="9"/>
  <c r="I382" s="1"/>
  <c r="I593" i="49"/>
  <c r="M594"/>
  <c r="M593"/>
  <c r="F139" i="16"/>
  <c r="I139" i="4"/>
  <c r="I139" i="23"/>
  <c r="F139" i="36"/>
  <c r="I139" i="40"/>
  <c r="I43" i="46"/>
  <c r="F43" i="22"/>
  <c r="F43" i="23"/>
  <c r="F43" i="28"/>
  <c r="I589" i="49"/>
  <c r="M590"/>
  <c r="M589"/>
  <c r="D41" i="1"/>
  <c r="D40" s="1"/>
  <c r="D39" s="1"/>
  <c r="D41" i="17"/>
  <c r="D40" s="1"/>
  <c r="D39" s="1"/>
  <c r="D41" i="26"/>
  <c r="D40" s="1"/>
  <c r="D39" s="1"/>
  <c r="D41" i="34"/>
  <c r="D40" s="1"/>
  <c r="D39" s="1"/>
  <c r="D41" i="42"/>
  <c r="D40" s="1"/>
  <c r="D39" s="1"/>
  <c r="I139" i="11"/>
  <c r="F139" i="7"/>
  <c r="F139" i="22"/>
  <c r="I139" i="27"/>
  <c r="F139" i="39"/>
  <c r="I139" i="43"/>
  <c r="F43" i="33"/>
  <c r="I77" i="35"/>
  <c r="I921" s="1"/>
  <c r="I43" i="39"/>
  <c r="F43" i="26"/>
  <c r="F43" i="27"/>
  <c r="I43" i="49"/>
  <c r="I242" i="21"/>
  <c r="I317" i="30"/>
  <c r="I139" i="9"/>
  <c r="I139" i="18"/>
  <c r="F139" i="34"/>
  <c r="I43" i="6"/>
  <c r="I41" s="1"/>
  <c r="I40" s="1"/>
  <c r="I39" s="1"/>
  <c r="I43" i="37"/>
  <c r="I43" i="41"/>
  <c r="F43" i="20"/>
  <c r="I139" i="34"/>
  <c r="I317" i="17"/>
  <c r="I114" i="23"/>
  <c r="I114" i="44"/>
  <c r="D41" i="7"/>
  <c r="D40" s="1"/>
  <c r="D39" s="1"/>
  <c r="D41" i="23"/>
  <c r="D40" s="1"/>
  <c r="D39" s="1"/>
  <c r="D41" i="32"/>
  <c r="D40" s="1"/>
  <c r="D39" s="1"/>
  <c r="D41" i="40"/>
  <c r="D40" s="1"/>
  <c r="D39" s="1"/>
  <c r="F139" i="1"/>
  <c r="F139" i="24"/>
  <c r="I139" i="29"/>
  <c r="F139" i="41"/>
  <c r="I139" i="46"/>
  <c r="I114" i="34"/>
  <c r="F43" i="42"/>
  <c r="F43" i="44"/>
  <c r="F43" i="18"/>
  <c r="I43" i="19"/>
  <c r="I43" i="15"/>
  <c r="I43" i="1"/>
  <c r="F43" i="32"/>
  <c r="I43" i="11"/>
  <c r="I41" s="1"/>
  <c r="I40" s="1"/>
  <c r="I39" s="1"/>
  <c r="I43" i="12"/>
  <c r="F41" i="5"/>
  <c r="F40" s="1"/>
  <c r="F39" s="1"/>
  <c r="F43" i="3"/>
  <c r="I43" i="4"/>
  <c r="I41" s="1"/>
  <c r="I40" s="1"/>
  <c r="I39" s="1"/>
  <c r="I43" i="13"/>
  <c r="I328" i="48"/>
  <c r="F328"/>
  <c r="I244"/>
  <c r="I243" s="1"/>
  <c r="F243"/>
  <c r="I128"/>
  <c r="I127" s="1"/>
  <c r="F127"/>
  <c r="I149"/>
  <c r="I148" s="1"/>
  <c r="I913" s="1"/>
  <c r="F148"/>
  <c r="F913" s="1"/>
  <c r="I333"/>
  <c r="F333"/>
  <c r="I207"/>
  <c r="I206" s="1"/>
  <c r="F206"/>
  <c r="I254"/>
  <c r="I253" s="1"/>
  <c r="F253"/>
  <c r="I116"/>
  <c r="I115" s="1"/>
  <c r="F115"/>
  <c r="I178"/>
  <c r="I177" s="1"/>
  <c r="F177"/>
  <c r="I242" i="39"/>
  <c r="I317" i="15"/>
  <c r="I317" i="23"/>
  <c r="I317" i="33"/>
  <c r="I317" i="41"/>
  <c r="F139" i="12"/>
  <c r="I139" i="16"/>
  <c r="F139" i="20"/>
  <c r="F139" i="32"/>
  <c r="I139" i="36"/>
  <c r="F139" i="44"/>
  <c r="I43" i="22"/>
  <c r="I43" i="23"/>
  <c r="I43" i="28"/>
  <c r="F349" i="11"/>
  <c r="F349" i="15"/>
  <c r="F349" i="3"/>
  <c r="F349" i="7"/>
  <c r="F349" i="19"/>
  <c r="F349" i="23"/>
  <c r="F349" i="28"/>
  <c r="F349" i="32"/>
  <c r="F349" i="37"/>
  <c r="F349" i="40"/>
  <c r="F349" i="44"/>
  <c r="F43" i="2"/>
  <c r="D41" i="9"/>
  <c r="D40" s="1"/>
  <c r="D39" s="1"/>
  <c r="I317"/>
  <c r="I317" i="2"/>
  <c r="I317" i="18"/>
  <c r="I317" i="27"/>
  <c r="I317" i="36"/>
  <c r="I317" i="44"/>
  <c r="F139" i="3"/>
  <c r="I139" i="7"/>
  <c r="F139" i="19"/>
  <c r="I139" i="22"/>
  <c r="F139" i="35"/>
  <c r="F41" s="1"/>
  <c r="F40" s="1"/>
  <c r="F39" s="1"/>
  <c r="I139" i="39"/>
  <c r="I43" i="33"/>
  <c r="F43" i="38"/>
  <c r="F918" i="39"/>
  <c r="I43" i="17"/>
  <c r="I43" i="26"/>
  <c r="I43" i="27"/>
  <c r="D41" i="18"/>
  <c r="D40" s="1"/>
  <c r="D39" s="1"/>
  <c r="D41" i="35"/>
  <c r="D40" s="1"/>
  <c r="D39" s="1"/>
  <c r="D41" i="43"/>
  <c r="D40" s="1"/>
  <c r="D39" s="1"/>
  <c r="I242" i="23"/>
  <c r="I242" i="40"/>
  <c r="F139" i="2"/>
  <c r="F139" i="30"/>
  <c r="F139" i="42"/>
  <c r="F43" i="6"/>
  <c r="F43" i="36"/>
  <c r="I43" i="20"/>
  <c r="F349" i="12"/>
  <c r="F349" i="16"/>
  <c r="F349" i="4"/>
  <c r="F349" i="8"/>
  <c r="F349" i="20"/>
  <c r="F349" i="24"/>
  <c r="F349" i="29"/>
  <c r="F349" i="33"/>
  <c r="F918" i="36"/>
  <c r="F349"/>
  <c r="F918" i="41"/>
  <c r="F349"/>
  <c r="F349" i="46"/>
  <c r="I139" i="13"/>
  <c r="I139" i="21"/>
  <c r="I139" i="38"/>
  <c r="I114" i="28"/>
  <c r="F139" i="13"/>
  <c r="F139" i="21"/>
  <c r="I139" i="24"/>
  <c r="F139" i="37"/>
  <c r="I139" i="41"/>
  <c r="I918" i="42"/>
  <c r="I43" i="44"/>
  <c r="I43" i="18"/>
  <c r="F918" i="27"/>
  <c r="F43" i="16"/>
  <c r="I114" i="5"/>
  <c r="I43" i="32"/>
  <c r="F43" i="14"/>
  <c r="F43" i="9"/>
  <c r="F41" s="1"/>
  <c r="F40" s="1"/>
  <c r="F39" s="1"/>
  <c r="I242" i="12"/>
  <c r="I43" i="3"/>
  <c r="F43" i="13"/>
  <c r="F41" s="1"/>
  <c r="F40" s="1"/>
  <c r="F39" s="1"/>
  <c r="D114" i="48"/>
  <c r="H574" i="49"/>
  <c r="H924" s="1"/>
  <c r="I45" i="48"/>
  <c r="I44" s="1"/>
  <c r="I919" s="1"/>
  <c r="F44"/>
  <c r="F919" s="1"/>
  <c r="E458" i="49"/>
  <c r="E482"/>
  <c r="H458"/>
  <c r="H482"/>
  <c r="I278" i="48"/>
  <c r="I277" s="1"/>
  <c r="F277"/>
  <c r="I343"/>
  <c r="F343"/>
  <c r="I192"/>
  <c r="I191" s="1"/>
  <c r="F191"/>
  <c r="I270"/>
  <c r="I269" s="1"/>
  <c r="F269"/>
  <c r="I139" i="20"/>
  <c r="I367" i="48"/>
  <c r="I349" s="1"/>
  <c r="I367" i="9"/>
  <c r="I349" s="1"/>
  <c r="M374" i="49"/>
  <c r="F367"/>
  <c r="F77" i="48"/>
  <c r="I114" i="20"/>
  <c r="I242" i="33"/>
  <c r="I139" i="12"/>
  <c r="F139" i="8"/>
  <c r="F139" i="28"/>
  <c r="I139" i="32"/>
  <c r="I139" i="44"/>
  <c r="F43" i="21"/>
  <c r="F41" s="1"/>
  <c r="F40" s="1"/>
  <c r="F39" s="1"/>
  <c r="F43" i="24"/>
  <c r="F41" s="1"/>
  <c r="F40" s="1"/>
  <c r="F39" s="1"/>
  <c r="I43" i="2"/>
  <c r="D41" i="5"/>
  <c r="D40" s="1"/>
  <c r="D39" s="1"/>
  <c r="D41" i="21"/>
  <c r="D40" s="1"/>
  <c r="D39" s="1"/>
  <c r="D41" i="30"/>
  <c r="D40" s="1"/>
  <c r="D39" s="1"/>
  <c r="D41" i="38"/>
  <c r="D40" s="1"/>
  <c r="D39" s="1"/>
  <c r="F139" i="15"/>
  <c r="I139" i="3"/>
  <c r="I139" i="19"/>
  <c r="F139" i="31"/>
  <c r="I139" i="35"/>
  <c r="I43"/>
  <c r="I43" i="38"/>
  <c r="F43" i="40"/>
  <c r="F41" s="1"/>
  <c r="F40" s="1"/>
  <c r="F39" s="1"/>
  <c r="I43" i="43"/>
  <c r="I41" s="1"/>
  <c r="I40" s="1"/>
  <c r="I39" s="1"/>
  <c r="I918"/>
  <c r="K923" i="39"/>
  <c r="I349"/>
  <c r="D41" i="2"/>
  <c r="D40" s="1"/>
  <c r="D39" s="1"/>
  <c r="D41" i="27"/>
  <c r="D40" s="1"/>
  <c r="D39" s="1"/>
  <c r="I242" i="17"/>
  <c r="I242" i="26"/>
  <c r="I242" i="34"/>
  <c r="I317" i="21"/>
  <c r="F139" i="14"/>
  <c r="I139" i="2"/>
  <c r="F139" i="6"/>
  <c r="F139" i="26"/>
  <c r="F139" i="38"/>
  <c r="I43" i="36"/>
  <c r="I139" i="1"/>
  <c r="I139" i="26"/>
  <c r="I139" i="42"/>
  <c r="I317" i="1"/>
  <c r="I114" i="32"/>
  <c r="D41" i="3"/>
  <c r="D40" s="1"/>
  <c r="D39" s="1"/>
  <c r="D41" i="19"/>
  <c r="D40" s="1"/>
  <c r="D39" s="1"/>
  <c r="D41" i="28"/>
  <c r="D40" s="1"/>
  <c r="D39" s="1"/>
  <c r="D41" i="44"/>
  <c r="D40" s="1"/>
  <c r="D39" s="1"/>
  <c r="F139" i="17"/>
  <c r="F139" i="33"/>
  <c r="I139" i="37"/>
  <c r="F43" i="34"/>
  <c r="F41" s="1"/>
  <c r="F40" s="1"/>
  <c r="F39" s="1"/>
  <c r="F918" i="42"/>
  <c r="F918" i="18"/>
  <c r="F43" i="29"/>
  <c r="F41" s="1"/>
  <c r="F40" s="1"/>
  <c r="F39" s="1"/>
  <c r="F43" i="30"/>
  <c r="F41" s="1"/>
  <c r="F40" s="1"/>
  <c r="F39" s="1"/>
  <c r="I114"/>
  <c r="K924"/>
  <c r="I43" i="16"/>
  <c r="I41" s="1"/>
  <c r="I40" s="1"/>
  <c r="I39" s="1"/>
  <c r="K919"/>
  <c r="J924" i="2"/>
  <c r="I43" i="31"/>
  <c r="I41" s="1"/>
  <c r="I40" s="1"/>
  <c r="I39" s="1"/>
  <c r="I43" i="14"/>
  <c r="I41" s="1"/>
  <c r="I40" s="1"/>
  <c r="I39" s="1"/>
  <c r="F918" i="5"/>
  <c r="F918" i="4"/>
  <c r="I43" i="9"/>
  <c r="I41" s="1"/>
  <c r="I40" s="1"/>
  <c r="I39" s="1"/>
  <c r="I43" i="5"/>
  <c r="I41" s="1"/>
  <c r="I40" s="1"/>
  <c r="I39" s="1"/>
  <c r="F43" i="7"/>
  <c r="F41" s="1"/>
  <c r="F40" s="1"/>
  <c r="F39" s="1"/>
  <c r="F918"/>
  <c r="F43" i="8"/>
  <c r="F41" s="1"/>
  <c r="F40" s="1"/>
  <c r="F39" s="1"/>
  <c r="F918" i="3"/>
  <c r="J924" i="13"/>
  <c r="J925" i="15"/>
  <c r="H911" i="36"/>
  <c r="H926" s="1"/>
  <c r="I298" i="48"/>
  <c r="I297" s="1"/>
  <c r="I296" s="1"/>
  <c r="F298" i="49"/>
  <c r="I405"/>
  <c r="I382" s="1"/>
  <c r="J925" i="13"/>
  <c r="H911" i="7"/>
  <c r="E911" i="18"/>
  <c r="J925" i="35"/>
  <c r="J925" i="1"/>
  <c r="I495" i="48"/>
  <c r="I494" s="1"/>
  <c r="J925" i="30"/>
  <c r="J925" i="42"/>
  <c r="I405" i="48"/>
  <c r="I382" s="1"/>
  <c r="E911" i="26"/>
  <c r="D911" i="32"/>
  <c r="E911" i="7"/>
  <c r="J925" i="26"/>
  <c r="J925" i="5"/>
  <c r="J922" i="31"/>
  <c r="J925" i="27"/>
  <c r="J925" i="36"/>
  <c r="D911" i="31"/>
  <c r="J925" i="4"/>
  <c r="J925" i="28"/>
  <c r="J925" i="11"/>
  <c r="J925" i="24"/>
  <c r="J922"/>
  <c r="K925" i="35"/>
  <c r="J924" i="46"/>
  <c r="J925" i="6"/>
  <c r="J921" i="40"/>
  <c r="H911" i="24"/>
  <c r="H926" s="1"/>
  <c r="H911" i="20"/>
  <c r="D918" i="26"/>
  <c r="J925" i="23"/>
  <c r="K925" i="1"/>
  <c r="J919" i="36"/>
  <c r="J924" i="17"/>
  <c r="J925" i="33"/>
  <c r="K924" i="39"/>
  <c r="J924" i="14"/>
  <c r="J924" i="27"/>
  <c r="J924" i="23"/>
  <c r="K924" i="31"/>
  <c r="J922" i="42"/>
  <c r="J922" i="28"/>
  <c r="J924" i="7"/>
  <c r="J924" i="30"/>
  <c r="J924" i="6"/>
  <c r="K925" i="39"/>
  <c r="K921"/>
  <c r="J925"/>
  <c r="K922"/>
  <c r="I538" i="48"/>
  <c r="J924" i="39"/>
  <c r="J921" i="43"/>
  <c r="H911" i="21"/>
  <c r="H926" s="1"/>
  <c r="J922" i="40"/>
  <c r="J922" i="2"/>
  <c r="J921" i="14"/>
  <c r="J921" i="3"/>
  <c r="J921" i="29"/>
  <c r="J921" i="24"/>
  <c r="J924" i="9"/>
  <c r="J924" i="16"/>
  <c r="D911" i="30"/>
  <c r="J924" i="41"/>
  <c r="J921" i="42"/>
  <c r="H911" i="43"/>
  <c r="D911" i="15"/>
  <c r="D911" i="23"/>
  <c r="J922" i="6"/>
  <c r="J921" i="31"/>
  <c r="J921" i="23"/>
  <c r="I103" i="48"/>
  <c r="I102" s="1"/>
  <c r="I924" s="1"/>
  <c r="H911" i="12"/>
  <c r="H911" i="14"/>
  <c r="E911" i="46"/>
  <c r="E926" s="1"/>
  <c r="H911" i="16"/>
  <c r="K925" i="42"/>
  <c r="K922" i="29"/>
  <c r="J922" i="20"/>
  <c r="J925" i="21"/>
  <c r="J919" i="34"/>
  <c r="J919" i="8"/>
  <c r="J921" i="17"/>
  <c r="J925" i="14"/>
  <c r="J921" i="11"/>
  <c r="E911" i="21"/>
  <c r="E926" s="1"/>
  <c r="J924" i="42"/>
  <c r="D918" i="23"/>
  <c r="K924" i="43"/>
  <c r="K924" i="27"/>
  <c r="K919" i="12"/>
  <c r="K925" i="41"/>
  <c r="K925" i="37"/>
  <c r="K925" i="7"/>
  <c r="K924" i="44"/>
  <c r="K919" i="5"/>
  <c r="K919" i="7"/>
  <c r="K924" i="33"/>
  <c r="K925" i="11"/>
  <c r="K925" i="32"/>
  <c r="J923" i="37"/>
  <c r="K924" i="15"/>
  <c r="K925" i="2"/>
  <c r="K919" i="43"/>
  <c r="K922" i="23"/>
  <c r="K925" i="43"/>
  <c r="K921" i="13"/>
  <c r="K921" i="8"/>
  <c r="K921" i="37"/>
  <c r="K924" i="16"/>
  <c r="K919" i="24"/>
  <c r="K923" i="20"/>
  <c r="J923" i="9"/>
  <c r="J919" i="14"/>
  <c r="E911" i="40"/>
  <c r="E926" s="1"/>
  <c r="K922" i="6"/>
  <c r="K922" i="17"/>
  <c r="K921" i="40"/>
  <c r="K925" i="38"/>
  <c r="K925" i="30"/>
  <c r="K925" i="36"/>
  <c r="K924" i="42"/>
  <c r="H911" i="41"/>
  <c r="H926" s="1"/>
  <c r="K921" i="20"/>
  <c r="K922" i="16"/>
  <c r="K919" i="17"/>
  <c r="K919" i="21"/>
  <c r="K924" i="29"/>
  <c r="K919" i="8"/>
  <c r="K921" i="15"/>
  <c r="K921" i="7"/>
  <c r="K924" i="19"/>
  <c r="K924" i="13"/>
  <c r="K921" i="43"/>
  <c r="K925" i="4"/>
  <c r="K921" i="36"/>
  <c r="J919" i="32"/>
  <c r="K921" i="6"/>
  <c r="J919" i="28"/>
  <c r="J919" i="9"/>
  <c r="H911" i="38"/>
  <c r="J925" i="46"/>
  <c r="J921"/>
  <c r="D918" i="44"/>
  <c r="K919"/>
  <c r="J922" i="41"/>
  <c r="J925"/>
  <c r="D911" i="40"/>
  <c r="J919" i="38"/>
  <c r="D918" i="34"/>
  <c r="K921" i="33"/>
  <c r="J919" i="31"/>
  <c r="K921" i="30"/>
  <c r="J921"/>
  <c r="J923" i="29"/>
  <c r="J919"/>
  <c r="K919" i="26"/>
  <c r="J922" i="22"/>
  <c r="K925"/>
  <c r="K924" i="21"/>
  <c r="J922"/>
  <c r="J919" i="20"/>
  <c r="J922" i="18"/>
  <c r="K924" i="6"/>
  <c r="K919" i="4"/>
  <c r="J924" i="3"/>
  <c r="J922" i="1"/>
  <c r="K921"/>
  <c r="D911" i="14"/>
  <c r="J919" i="13"/>
  <c r="J922" i="12"/>
  <c r="K919" i="38"/>
  <c r="K921" i="27"/>
  <c r="K921" i="19"/>
  <c r="K921" i="28"/>
  <c r="K919" i="14"/>
  <c r="K924" i="3"/>
  <c r="J919" i="2"/>
  <c r="K919" i="23"/>
  <c r="K919" i="28"/>
  <c r="K924" i="18"/>
  <c r="K921" i="26"/>
  <c r="K919" i="3"/>
  <c r="K924" i="28"/>
  <c r="K924" i="36"/>
  <c r="K919" i="41"/>
  <c r="K919" i="40"/>
  <c r="K921" i="11"/>
  <c r="K921" i="42"/>
  <c r="J923" i="18"/>
  <c r="K922" i="11"/>
  <c r="J922" i="7"/>
  <c r="J922" i="26"/>
  <c r="J922" i="13"/>
  <c r="J922" i="17"/>
  <c r="J923" i="20"/>
  <c r="J923" i="15"/>
  <c r="J923" i="19"/>
  <c r="J919" i="17"/>
  <c r="J924" i="4"/>
  <c r="J923" i="13"/>
  <c r="J923" i="17"/>
  <c r="K924" i="7"/>
  <c r="J924" i="1"/>
  <c r="J925" i="44"/>
  <c r="J919" i="4"/>
  <c r="J924" i="15"/>
  <c r="J919" i="16"/>
  <c r="J919" i="5"/>
  <c r="K921" i="32"/>
  <c r="J924" i="38"/>
  <c r="J919" i="39"/>
  <c r="J921" i="44"/>
  <c r="K921" i="46"/>
  <c r="K919" i="20"/>
  <c r="J924" i="18"/>
  <c r="J921" i="1"/>
  <c r="J924" i="19"/>
  <c r="J921" i="9"/>
  <c r="J921" i="26"/>
  <c r="J924" i="5"/>
  <c r="J924" i="32"/>
  <c r="J923" i="41"/>
  <c r="J923" i="34"/>
  <c r="J923" i="8"/>
  <c r="J919" i="12"/>
  <c r="J923" i="44"/>
  <c r="J919" i="41"/>
  <c r="I812" i="48"/>
  <c r="J923" i="11"/>
  <c r="J921" i="20"/>
  <c r="J924" i="37"/>
  <c r="J924" i="21"/>
  <c r="J924" i="20"/>
  <c r="J921" i="7"/>
  <c r="J924" i="35"/>
  <c r="J924" i="40"/>
  <c r="J919" i="43"/>
  <c r="J923" i="35"/>
  <c r="K919" i="46"/>
  <c r="K924" i="35"/>
  <c r="K919"/>
  <c r="K923" i="19"/>
  <c r="K919" i="18"/>
  <c r="J925" i="19"/>
  <c r="J921" i="5"/>
  <c r="J919" i="40"/>
  <c r="J923" i="46"/>
  <c r="J923" i="23"/>
  <c r="J923" i="14"/>
  <c r="J923" i="16"/>
  <c r="J923" i="43"/>
  <c r="J921" i="27"/>
  <c r="I680" i="48"/>
  <c r="I819"/>
  <c r="J923" i="21"/>
  <c r="J924" i="34"/>
  <c r="J921" i="4"/>
  <c r="K922" i="2"/>
  <c r="K922" i="21"/>
  <c r="K922" i="8"/>
  <c r="K921" i="4"/>
  <c r="K921" i="24"/>
  <c r="K924" i="32"/>
  <c r="K924" i="1"/>
  <c r="K919" i="22"/>
  <c r="K921" i="2"/>
  <c r="K919" i="30"/>
  <c r="K924" i="5"/>
  <c r="I765" i="48"/>
  <c r="K924" i="26"/>
  <c r="K919" i="31"/>
  <c r="K921" i="23"/>
  <c r="K924" i="14"/>
  <c r="K924" i="4"/>
  <c r="K924" i="12"/>
  <c r="K921" i="41"/>
  <c r="K921" i="35"/>
  <c r="K919" i="6"/>
  <c r="K921" i="44"/>
  <c r="K921" i="34"/>
  <c r="K925" i="19"/>
  <c r="K923" i="6"/>
  <c r="K923" i="8"/>
  <c r="J923" i="22"/>
  <c r="I725" i="48"/>
  <c r="I754"/>
  <c r="J922" i="29"/>
  <c r="J922" i="5"/>
  <c r="J922" i="34"/>
  <c r="J922" i="27"/>
  <c r="J922" i="9"/>
  <c r="J922" i="14"/>
  <c r="J922" i="8"/>
  <c r="J923" i="36"/>
  <c r="J923" i="3"/>
  <c r="J923" i="27"/>
  <c r="J923" i="40"/>
  <c r="K922" i="44"/>
  <c r="K925" i="46"/>
  <c r="J925" i="32"/>
  <c r="J919" i="30"/>
  <c r="J919" i="7"/>
  <c r="J921" i="2"/>
  <c r="J923" i="5"/>
  <c r="K922" i="7"/>
  <c r="K921" i="3"/>
  <c r="J925" i="31"/>
  <c r="J919" i="21"/>
  <c r="J921" i="13"/>
  <c r="J921" i="15"/>
  <c r="K919" i="2"/>
  <c r="J919" i="19"/>
  <c r="J924" i="22"/>
  <c r="J919" i="42"/>
  <c r="J921" i="19"/>
  <c r="J919" i="18"/>
  <c r="J924" i="43"/>
  <c r="I18" i="48"/>
  <c r="J921" i="12"/>
  <c r="J919" i="27"/>
  <c r="J924" i="12"/>
  <c r="J923" i="38"/>
  <c r="J923" i="32"/>
  <c r="J923" i="6"/>
  <c r="J919" i="22"/>
  <c r="J924" i="26"/>
  <c r="J921" i="41"/>
  <c r="K923" i="1"/>
  <c r="J923" i="39"/>
  <c r="J919" i="46"/>
  <c r="J923" i="33"/>
  <c r="J919"/>
  <c r="J921" i="22"/>
  <c r="J923" i="24"/>
  <c r="J919"/>
  <c r="J919" i="6"/>
  <c r="J921" i="33"/>
  <c r="J921" i="37"/>
  <c r="J921" i="36"/>
  <c r="J924" i="44"/>
  <c r="J923" i="2"/>
  <c r="K919" i="15"/>
  <c r="K925" i="17"/>
  <c r="J921" i="39"/>
  <c r="J919" i="37"/>
  <c r="J919" i="3"/>
  <c r="K924" i="46"/>
  <c r="I899" i="48"/>
  <c r="J923" i="28"/>
  <c r="K922" i="31"/>
  <c r="K922" i="40"/>
  <c r="K921" i="17"/>
  <c r="K924" i="8"/>
  <c r="K924" i="24"/>
  <c r="K921" i="16"/>
  <c r="K921" i="18"/>
  <c r="K924" i="22"/>
  <c r="K924" i="17"/>
  <c r="K924" i="20"/>
  <c r="K921" i="5"/>
  <c r="K919" i="11"/>
  <c r="K924"/>
  <c r="K924" i="23"/>
  <c r="K921" i="12"/>
  <c r="K921" i="22"/>
  <c r="K924" i="34"/>
  <c r="K924" i="37"/>
  <c r="K919" i="32"/>
  <c r="K919" i="34"/>
  <c r="J919" i="11"/>
  <c r="K922" i="19"/>
  <c r="J922" i="4"/>
  <c r="J922" i="30"/>
  <c r="J922" i="46"/>
  <c r="J922" i="36"/>
  <c r="K923" i="18"/>
  <c r="J923" i="7"/>
  <c r="K922" i="35"/>
  <c r="J923" i="1"/>
  <c r="K923" i="5"/>
  <c r="J919" i="26"/>
  <c r="J919" i="44"/>
  <c r="J925" i="8"/>
  <c r="K922" i="15"/>
  <c r="J919" i="23"/>
  <c r="J924" i="24"/>
  <c r="J921" i="32"/>
  <c r="J921" i="34"/>
  <c r="J924" i="36"/>
  <c r="K921" i="38"/>
  <c r="J919" i="1"/>
  <c r="I777" i="48"/>
  <c r="J924" i="29"/>
  <c r="J924" i="11"/>
  <c r="J924" i="8"/>
  <c r="J919" i="15"/>
  <c r="J924" i="31"/>
  <c r="J921" i="8"/>
  <c r="J921" i="28"/>
  <c r="K921" i="31"/>
  <c r="J923" i="4"/>
  <c r="J923" i="42"/>
  <c r="I745" i="48"/>
  <c r="I744" s="1"/>
  <c r="J924" i="33"/>
  <c r="J921" i="21"/>
  <c r="J921" i="6"/>
  <c r="J924" i="28"/>
  <c r="J923" i="12"/>
  <c r="J923" i="31"/>
  <c r="J921" i="16"/>
  <c r="I563" i="48"/>
  <c r="J919" i="35"/>
  <c r="J921"/>
  <c r="I703" i="48"/>
  <c r="J921" i="38"/>
  <c r="E540" i="48"/>
  <c r="K923" i="43"/>
  <c r="K923" i="11"/>
  <c r="K923" i="28"/>
  <c r="K923" i="37"/>
  <c r="K923" i="41"/>
  <c r="K923" i="38"/>
  <c r="K923" i="4"/>
  <c r="K923" i="23"/>
  <c r="K923" i="26"/>
  <c r="K923" i="33"/>
  <c r="K923" i="30"/>
  <c r="K923" i="36"/>
  <c r="D540" i="48"/>
  <c r="H680" i="49"/>
  <c r="F482" i="48"/>
  <c r="F457" s="1"/>
  <c r="E680" i="49"/>
  <c r="D680"/>
  <c r="K919" i="33"/>
  <c r="K919" i="13"/>
  <c r="K921" i="21"/>
  <c r="K919" i="1"/>
  <c r="K919" i="29"/>
  <c r="F10" i="48"/>
  <c r="H911" i="35"/>
  <c r="H911" i="32"/>
  <c r="H911" i="27"/>
  <c r="H911" i="2"/>
  <c r="J925" i="9"/>
  <c r="F22" i="48"/>
  <c r="H911" i="8"/>
  <c r="H926" s="1"/>
  <c r="H911" i="33"/>
  <c r="H926" s="1"/>
  <c r="E911" i="9"/>
  <c r="J925" i="16"/>
  <c r="D918" i="19"/>
  <c r="D918" i="37"/>
  <c r="D918" i="21"/>
  <c r="D918" i="38"/>
  <c r="D911" i="6"/>
  <c r="D911" i="7"/>
  <c r="D911" i="27"/>
  <c r="K924" i="2"/>
  <c r="D911" i="13"/>
  <c r="D911" i="17"/>
  <c r="E911" i="12"/>
  <c r="E911" i="43"/>
  <c r="D911" i="29"/>
  <c r="D911" i="46"/>
  <c r="D911" i="20"/>
  <c r="D911" i="33"/>
  <c r="E911" i="30"/>
  <c r="D911" i="1"/>
  <c r="D911" i="26"/>
  <c r="D911" i="42"/>
  <c r="E911" i="37"/>
  <c r="E911" i="32"/>
  <c r="D911" i="4"/>
  <c r="E911" i="34"/>
  <c r="D911" i="19"/>
  <c r="D918" i="28"/>
  <c r="D918" i="32"/>
  <c r="D918" i="41"/>
  <c r="D918" i="2"/>
  <c r="D918" i="22"/>
  <c r="K925" i="16"/>
  <c r="J925" i="7"/>
  <c r="J925" i="22"/>
  <c r="J925" i="3"/>
  <c r="D328" i="48"/>
  <c r="D915" s="1"/>
  <c r="J925" i="38"/>
  <c r="E911"/>
  <c r="E911" i="36"/>
  <c r="E911" i="35"/>
  <c r="E911" i="33"/>
  <c r="E911" i="31"/>
  <c r="E911" i="28"/>
  <c r="E926" i="27"/>
  <c r="E911" i="23"/>
  <c r="E911" i="22"/>
  <c r="E911" i="8"/>
  <c r="E926" i="7"/>
  <c r="E911" i="6"/>
  <c r="E911" i="5"/>
  <c r="E911" i="4"/>
  <c r="E911" i="2"/>
  <c r="E911" i="16"/>
  <c r="E911" i="14"/>
  <c r="E911" i="13"/>
  <c r="H911" i="4"/>
  <c r="K924" i="41"/>
  <c r="K921" i="14"/>
  <c r="E911" i="41"/>
  <c r="D911" i="3"/>
  <c r="K925" i="15"/>
  <c r="J925" i="20"/>
  <c r="E911" i="3"/>
  <c r="H911" i="11"/>
  <c r="H911" i="15"/>
  <c r="H911" i="19"/>
  <c r="H911" i="6"/>
  <c r="D918" i="14"/>
  <c r="D911" i="28"/>
  <c r="D911" i="44"/>
  <c r="D911" i="35"/>
  <c r="H926" i="20"/>
  <c r="E911" i="39"/>
  <c r="H911" i="18"/>
  <c r="H911" i="40"/>
  <c r="H911" i="9"/>
  <c r="H911" i="42"/>
  <c r="H926" s="1"/>
  <c r="H911" i="1"/>
  <c r="H911" i="26"/>
  <c r="H911" i="30"/>
  <c r="E911" i="15"/>
  <c r="H911" i="31"/>
  <c r="H911" i="44"/>
  <c r="H911" i="28"/>
  <c r="H911" i="3"/>
  <c r="J925" i="29"/>
  <c r="K924" i="40"/>
  <c r="E911" i="44"/>
  <c r="H911" i="17"/>
  <c r="H911" i="23"/>
  <c r="H911" i="39"/>
  <c r="H911" i="13"/>
  <c r="H911" i="5"/>
  <c r="H911" i="37"/>
  <c r="H911" i="46"/>
  <c r="H911" i="22"/>
  <c r="H926" s="1"/>
  <c r="H911" i="29"/>
  <c r="H911" i="34"/>
  <c r="E911" i="11"/>
  <c r="E926" s="1"/>
  <c r="D911" i="37"/>
  <c r="D918" i="27"/>
  <c r="H764" i="48"/>
  <c r="H668" i="49"/>
  <c r="F26" i="48"/>
  <c r="F30"/>
  <c r="F33"/>
  <c r="F18"/>
  <c r="K922" i="32"/>
  <c r="D911" i="18"/>
  <c r="D918" i="5"/>
  <c r="D918" i="30"/>
  <c r="D918" i="6"/>
  <c r="D918" i="31"/>
  <c r="D918" i="9"/>
  <c r="D911" i="21"/>
  <c r="D918" i="12"/>
  <c r="D918" i="36"/>
  <c r="D911" i="9"/>
  <c r="D918" i="20"/>
  <c r="D911" i="11"/>
  <c r="D918" i="1"/>
  <c r="D918" i="42"/>
  <c r="D918" i="43"/>
  <c r="D918" i="8"/>
  <c r="D918" i="33"/>
  <c r="D918" i="11"/>
  <c r="D911" i="16"/>
  <c r="D911" i="24"/>
  <c r="D918" i="15"/>
  <c r="D918" i="40"/>
  <c r="K922" i="22"/>
  <c r="D911" i="43"/>
  <c r="K922" i="36"/>
  <c r="D911" i="2"/>
  <c r="D918" i="39"/>
  <c r="D911" i="5"/>
  <c r="D918" i="4"/>
  <c r="D918" i="46"/>
  <c r="D918" i="7"/>
  <c r="D911" i="12"/>
  <c r="D911" i="38"/>
  <c r="D911" i="41"/>
  <c r="D911" i="39"/>
  <c r="D911" i="22"/>
  <c r="D918" i="17"/>
  <c r="D918" i="18"/>
  <c r="D918" i="35"/>
  <c r="D918" i="16"/>
  <c r="D918" i="24"/>
  <c r="D918" i="3"/>
  <c r="D911" i="8"/>
  <c r="D911" i="34"/>
  <c r="D911" i="36"/>
  <c r="E926" i="26"/>
  <c r="K925" i="29"/>
  <c r="K925" i="24"/>
  <c r="K925" i="27"/>
  <c r="K925" i="14"/>
  <c r="K925" i="44"/>
  <c r="K925" i="31"/>
  <c r="K925" i="13"/>
  <c r="K925" i="18"/>
  <c r="K925" i="21"/>
  <c r="K925" i="26"/>
  <c r="K925" i="23"/>
  <c r="D9" i="48"/>
  <c r="D8" s="1"/>
  <c r="D7" s="1"/>
  <c r="E911" i="1"/>
  <c r="E911" i="17"/>
  <c r="K925" i="5"/>
  <c r="K925" i="6"/>
  <c r="K925" i="8"/>
  <c r="K925" i="40"/>
  <c r="E911" i="42"/>
  <c r="K925" i="12"/>
  <c r="E911" i="20"/>
  <c r="E911" i="19"/>
  <c r="D918" i="13"/>
  <c r="E911" i="24"/>
  <c r="E911" i="29"/>
  <c r="D918"/>
  <c r="K925" i="33"/>
  <c r="D323" i="48"/>
  <c r="D913" s="1"/>
  <c r="E9"/>
  <c r="E8" s="1"/>
  <c r="E7" s="1"/>
  <c r="J925" i="18"/>
  <c r="H926" i="12"/>
  <c r="J925" i="17"/>
  <c r="K925" i="34"/>
  <c r="K925" i="28"/>
  <c r="I42" i="36" l="1"/>
  <c r="I41" s="1"/>
  <c r="I40" s="1"/>
  <c r="I39" s="1"/>
  <c r="F920" i="48"/>
  <c r="F679"/>
  <c r="I917"/>
  <c r="F917"/>
  <c r="I646"/>
  <c r="I617"/>
  <c r="I596"/>
  <c r="I626"/>
  <c r="F921"/>
  <c r="I915"/>
  <c r="F656"/>
  <c r="I811"/>
  <c r="I691"/>
  <c r="I657"/>
  <c r="I734"/>
  <c r="I724" s="1"/>
  <c r="F41" i="16"/>
  <c r="F40" s="1"/>
  <c r="F39" s="1"/>
  <c r="F922" i="48"/>
  <c r="D857" i="49"/>
  <c r="E857"/>
  <c r="I923" i="9"/>
  <c r="F811" i="48"/>
  <c r="I533"/>
  <c r="E668" i="49"/>
  <c r="I637" i="48"/>
  <c r="I636" s="1"/>
  <c r="I800"/>
  <c r="I668"/>
  <c r="I714"/>
  <c r="I702" s="1"/>
  <c r="F923"/>
  <c r="I921"/>
  <c r="I922"/>
  <c r="H916" i="49"/>
  <c r="F521" i="48"/>
  <c r="F520" s="1"/>
  <c r="I521"/>
  <c r="I520" s="1"/>
  <c r="F636"/>
  <c r="D668" i="49"/>
  <c r="I606" i="48"/>
  <c r="I679"/>
  <c r="I884"/>
  <c r="I790"/>
  <c r="H457" i="49"/>
  <c r="F915" i="48"/>
  <c r="H857" i="49"/>
  <c r="F924" i="48"/>
  <c r="F724"/>
  <c r="D926" i="31"/>
  <c r="H883" i="48"/>
  <c r="H42" s="1"/>
  <c r="D883"/>
  <c r="I918" i="36"/>
  <c r="F918" i="23"/>
  <c r="E457" i="49"/>
  <c r="E538"/>
  <c r="E915" s="1"/>
  <c r="E585"/>
  <c r="D703"/>
  <c r="M814"/>
  <c r="D585"/>
  <c r="M641"/>
  <c r="D538"/>
  <c r="D915" s="1"/>
  <c r="H538"/>
  <c r="H915" s="1"/>
  <c r="J921" i="18"/>
  <c r="I918" i="13"/>
  <c r="I41" i="18"/>
  <c r="I40" s="1"/>
  <c r="I39" s="1"/>
  <c r="F114" i="48"/>
  <c r="F41" i="27"/>
  <c r="F40" s="1"/>
  <c r="F39" s="1"/>
  <c r="F918" i="33"/>
  <c r="D790" i="49"/>
  <c r="H790"/>
  <c r="F918" i="17"/>
  <c r="F918" i="44"/>
  <c r="D587" i="49"/>
  <c r="E790"/>
  <c r="I918" i="9"/>
  <c r="I41" i="38"/>
  <c r="I40" s="1"/>
  <c r="I39" s="1"/>
  <c r="F918" i="19"/>
  <c r="F41" i="18"/>
  <c r="F40" s="1"/>
  <c r="F39" s="1"/>
  <c r="F918" i="20"/>
  <c r="M629" i="49"/>
  <c r="M605"/>
  <c r="M869"/>
  <c r="H587"/>
  <c r="F857"/>
  <c r="M857" s="1"/>
  <c r="F458"/>
  <c r="D495"/>
  <c r="H591"/>
  <c r="H872"/>
  <c r="H862"/>
  <c r="E574"/>
  <c r="E924" s="1"/>
  <c r="F297"/>
  <c r="M298"/>
  <c r="I918" i="2"/>
  <c r="I41" i="3"/>
  <c r="I40" s="1"/>
  <c r="I39" s="1"/>
  <c r="F918" i="1"/>
  <c r="I918" i="32"/>
  <c r="I918" i="18"/>
  <c r="I918" i="44"/>
  <c r="I918" i="20"/>
  <c r="F918" i="6"/>
  <c r="I918" i="26"/>
  <c r="I918" i="22"/>
  <c r="F41" i="3"/>
  <c r="F40" s="1"/>
  <c r="F39" s="1"/>
  <c r="I41" i="1"/>
  <c r="I40" s="1"/>
  <c r="I39" s="1"/>
  <c r="F41" i="44"/>
  <c r="F40" s="1"/>
  <c r="F39" s="1"/>
  <c r="F41" i="23"/>
  <c r="F40" s="1"/>
  <c r="F39" s="1"/>
  <c r="I918" i="46"/>
  <c r="I41" i="7"/>
  <c r="I40" s="1"/>
  <c r="I39" s="1"/>
  <c r="F41" i="1"/>
  <c r="F40" s="1"/>
  <c r="F39" s="1"/>
  <c r="F918" i="12"/>
  <c r="F918" i="16"/>
  <c r="I41" i="29"/>
  <c r="I40" s="1"/>
  <c r="I39" s="1"/>
  <c r="F41" i="19"/>
  <c r="F40" s="1"/>
  <c r="F39" s="1"/>
  <c r="F41" i="17"/>
  <c r="F40" s="1"/>
  <c r="F39" s="1"/>
  <c r="F41" i="41"/>
  <c r="F40" s="1"/>
  <c r="F39" s="1"/>
  <c r="I918" i="40"/>
  <c r="F918" i="37"/>
  <c r="I918" i="24"/>
  <c r="I114" i="48"/>
  <c r="F680" i="49"/>
  <c r="D591"/>
  <c r="D596"/>
  <c r="I918" i="16"/>
  <c r="I918" i="38"/>
  <c r="I41" i="2"/>
  <c r="I40" s="1"/>
  <c r="I39" s="1"/>
  <c r="I538" i="49"/>
  <c r="I915" s="1"/>
  <c r="M367"/>
  <c r="F349"/>
  <c r="F918" i="2"/>
  <c r="I41" i="32"/>
  <c r="I40" s="1"/>
  <c r="I39" s="1"/>
  <c r="F918"/>
  <c r="I41" i="44"/>
  <c r="I40" s="1"/>
  <c r="I39" s="1"/>
  <c r="I41" i="20"/>
  <c r="I40" s="1"/>
  <c r="I39" s="1"/>
  <c r="F41" i="36"/>
  <c r="F40" s="1"/>
  <c r="F39" s="1"/>
  <c r="F41" i="6"/>
  <c r="F40" s="1"/>
  <c r="F39" s="1"/>
  <c r="I918" i="27"/>
  <c r="I918" i="33"/>
  <c r="F41" i="2"/>
  <c r="F40" s="1"/>
  <c r="F39" s="1"/>
  <c r="I918" i="28"/>
  <c r="I918" i="23"/>
  <c r="I41" i="22"/>
  <c r="I40" s="1"/>
  <c r="I39" s="1"/>
  <c r="I139" i="48"/>
  <c r="F242"/>
  <c r="I41" i="13"/>
  <c r="I40" s="1"/>
  <c r="I39" s="1"/>
  <c r="I918" i="4"/>
  <c r="F918" i="8"/>
  <c r="I918" i="1"/>
  <c r="I918" i="12"/>
  <c r="I918" i="15"/>
  <c r="F918" i="29"/>
  <c r="F918" i="24"/>
  <c r="I918" i="19"/>
  <c r="I918" i="17"/>
  <c r="F41" i="20"/>
  <c r="F40" s="1"/>
  <c r="F39" s="1"/>
  <c r="F918" i="30"/>
  <c r="F41" i="26"/>
  <c r="F40" s="1"/>
  <c r="F39" s="1"/>
  <c r="I41" i="46"/>
  <c r="I40" s="1"/>
  <c r="I39" s="1"/>
  <c r="M858" i="49"/>
  <c r="D482"/>
  <c r="F918" i="31"/>
  <c r="I918" i="8"/>
  <c r="F41" i="11"/>
  <c r="F40" s="1"/>
  <c r="F39" s="1"/>
  <c r="I918" i="30"/>
  <c r="F918" i="22"/>
  <c r="F918" i="43"/>
  <c r="I41" i="40"/>
  <c r="I40" s="1"/>
  <c r="I39" s="1"/>
  <c r="F918" i="35"/>
  <c r="I41" i="24"/>
  <c r="I40" s="1"/>
  <c r="I39" s="1"/>
  <c r="I918" i="21"/>
  <c r="F41" i="46"/>
  <c r="F40" s="1"/>
  <c r="F39" s="1"/>
  <c r="I349" i="49"/>
  <c r="F139" i="48"/>
  <c r="F317"/>
  <c r="D317"/>
  <c r="E495" i="49"/>
  <c r="F790"/>
  <c r="F668"/>
  <c r="E591"/>
  <c r="D574"/>
  <c r="D924" s="1"/>
  <c r="E872"/>
  <c r="E862"/>
  <c r="I918" i="35"/>
  <c r="F43" i="48"/>
  <c r="F41" i="14"/>
  <c r="F40" s="1"/>
  <c r="F39" s="1"/>
  <c r="F918" i="21"/>
  <c r="F918" i="38"/>
  <c r="I41" i="27"/>
  <c r="I40" s="1"/>
  <c r="I39" s="1"/>
  <c r="F41" i="38"/>
  <c r="F40" s="1"/>
  <c r="F39" s="1"/>
  <c r="I41" i="33"/>
  <c r="I40" s="1"/>
  <c r="I39" s="1"/>
  <c r="I41" i="28"/>
  <c r="I40" s="1"/>
  <c r="I39" s="1"/>
  <c r="I41" i="23"/>
  <c r="I40" s="1"/>
  <c r="I39" s="1"/>
  <c r="I242" i="48"/>
  <c r="I41" i="12"/>
  <c r="I40" s="1"/>
  <c r="I39" s="1"/>
  <c r="F41" i="32"/>
  <c r="F40" s="1"/>
  <c r="F39" s="1"/>
  <c r="I41" i="15"/>
  <c r="I40" s="1"/>
  <c r="I39" s="1"/>
  <c r="F918" i="28"/>
  <c r="I41" i="19"/>
  <c r="I40" s="1"/>
  <c r="I39" s="1"/>
  <c r="F918" i="46"/>
  <c r="F41" i="42"/>
  <c r="F40" s="1"/>
  <c r="F39" s="1"/>
  <c r="I918" i="41"/>
  <c r="I918" i="37"/>
  <c r="I918" i="39"/>
  <c r="F41" i="28"/>
  <c r="F40" s="1"/>
  <c r="F39" s="1"/>
  <c r="F41" i="22"/>
  <c r="F40" s="1"/>
  <c r="F39" s="1"/>
  <c r="F41" i="31"/>
  <c r="F40" s="1"/>
  <c r="F39" s="1"/>
  <c r="F918" i="14"/>
  <c r="F918" i="15"/>
  <c r="F41" i="12"/>
  <c r="F40" s="1"/>
  <c r="F39" s="1"/>
  <c r="F41" i="15"/>
  <c r="F40" s="1"/>
  <c r="F39" s="1"/>
  <c r="F918" i="9"/>
  <c r="I41" i="30"/>
  <c r="I40" s="1"/>
  <c r="I39" s="1"/>
  <c r="F918" i="26"/>
  <c r="I41" i="42"/>
  <c r="I40" s="1"/>
  <c r="I39" s="1"/>
  <c r="I918" i="34"/>
  <c r="F41" i="37"/>
  <c r="F40" s="1"/>
  <c r="F39" s="1"/>
  <c r="F41" i="43"/>
  <c r="F40" s="1"/>
  <c r="F39" s="1"/>
  <c r="I41" i="21"/>
  <c r="I40" s="1"/>
  <c r="I39" s="1"/>
  <c r="I317" i="48"/>
  <c r="I43"/>
  <c r="I918" i="14"/>
  <c r="I918" i="31"/>
  <c r="I41" i="35"/>
  <c r="I40" s="1"/>
  <c r="I39" s="1"/>
  <c r="I918" i="3"/>
  <c r="F918" i="34"/>
  <c r="I41" i="26"/>
  <c r="I40" s="1"/>
  <c r="I39" s="1"/>
  <c r="I41" i="17"/>
  <c r="I40" s="1"/>
  <c r="I39" s="1"/>
  <c r="I918" i="11"/>
  <c r="I918" i="5"/>
  <c r="F918" i="40"/>
  <c r="I41" i="41"/>
  <c r="I40" s="1"/>
  <c r="I39" s="1"/>
  <c r="I41" i="37"/>
  <c r="I40" s="1"/>
  <c r="I39" s="1"/>
  <c r="I918" i="6"/>
  <c r="I41" i="39"/>
  <c r="I40" s="1"/>
  <c r="I39" s="1"/>
  <c r="F41" i="33"/>
  <c r="F40" s="1"/>
  <c r="F39" s="1"/>
  <c r="F918" i="13"/>
  <c r="F41" i="4"/>
  <c r="F40" s="1"/>
  <c r="F39" s="1"/>
  <c r="I918" i="7"/>
  <c r="F918" i="11"/>
  <c r="I918" i="29"/>
  <c r="I41" i="34"/>
  <c r="I40" s="1"/>
  <c r="I39" s="1"/>
  <c r="F41" i="39"/>
  <c r="F40" s="1"/>
  <c r="F39" s="1"/>
  <c r="M405" i="49"/>
  <c r="F382"/>
  <c r="M382" s="1"/>
  <c r="D926" i="26"/>
  <c r="D926" i="15"/>
  <c r="D926" i="23"/>
  <c r="D926" i="32"/>
  <c r="I298" i="49"/>
  <c r="I297" s="1"/>
  <c r="E926" i="18"/>
  <c r="E927" s="1"/>
  <c r="H926" i="7"/>
  <c r="H927" s="1"/>
  <c r="D926" i="30"/>
  <c r="H926" i="14"/>
  <c r="H927" s="1"/>
  <c r="H926" i="13"/>
  <c r="H927" s="1"/>
  <c r="H926" i="5"/>
  <c r="H927" s="1"/>
  <c r="H926" i="11"/>
  <c r="H927" s="1"/>
  <c r="E926" i="32"/>
  <c r="E927" s="1"/>
  <c r="D926" i="6"/>
  <c r="K923" i="35"/>
  <c r="H926" i="38"/>
  <c r="H927" s="1"/>
  <c r="E926" i="34"/>
  <c r="E927" s="1"/>
  <c r="K923" i="42"/>
  <c r="F911" i="3"/>
  <c r="F911" i="37"/>
  <c r="F911" i="40"/>
  <c r="F911" i="33"/>
  <c r="F911" i="17"/>
  <c r="K923" i="16"/>
  <c r="H926"/>
  <c r="H927" s="1"/>
  <c r="K923" i="29"/>
  <c r="F911" i="19"/>
  <c r="F911" i="9"/>
  <c r="H926" i="40"/>
  <c r="H927" s="1"/>
  <c r="H927" i="24"/>
  <c r="H926" i="27"/>
  <c r="H927" s="1"/>
  <c r="H926" i="19"/>
  <c r="H927" s="1"/>
  <c r="H927" i="36"/>
  <c r="H926" i="34"/>
  <c r="H927" s="1"/>
  <c r="H926" i="28"/>
  <c r="H927" s="1"/>
  <c r="F911" i="21"/>
  <c r="F911" i="8"/>
  <c r="K922" i="1"/>
  <c r="F911" i="23"/>
  <c r="K925" i="9"/>
  <c r="I911" i="39"/>
  <c r="F911"/>
  <c r="K919"/>
  <c r="H926" i="43"/>
  <c r="H927" s="1"/>
  <c r="K923" i="46"/>
  <c r="F911"/>
  <c r="F911" i="36"/>
  <c r="F911" i="7"/>
  <c r="F911" i="41"/>
  <c r="H926" i="2"/>
  <c r="H927" s="1"/>
  <c r="K923" i="12"/>
  <c r="K923" i="17"/>
  <c r="F911" i="44"/>
  <c r="I911" i="26"/>
  <c r="F911" i="2"/>
  <c r="F911" i="35"/>
  <c r="E926" i="6"/>
  <c r="E927" s="1"/>
  <c r="H926" i="23"/>
  <c r="H927" s="1"/>
  <c r="E926" i="43"/>
  <c r="E927" s="1"/>
  <c r="D926" i="42"/>
  <c r="H926" i="3"/>
  <c r="H927" s="1"/>
  <c r="K923" i="32"/>
  <c r="K922" i="37"/>
  <c r="K919" i="36"/>
  <c r="K921" i="9"/>
  <c r="I911" i="18"/>
  <c r="K919" i="37"/>
  <c r="K923" i="34"/>
  <c r="H926" i="1"/>
  <c r="H927" s="1"/>
  <c r="H926" i="15"/>
  <c r="H927" s="1"/>
  <c r="K923" i="13"/>
  <c r="K923" i="3"/>
  <c r="K923" i="14"/>
  <c r="F911" i="20"/>
  <c r="F911" i="32"/>
  <c r="H926"/>
  <c r="H927" s="1"/>
  <c r="F911" i="26"/>
  <c r="I911" i="3"/>
  <c r="E926" i="8"/>
  <c r="E927" s="1"/>
  <c r="E926" i="30"/>
  <c r="E927" s="1"/>
  <c r="E926" i="42"/>
  <c r="E927" s="1"/>
  <c r="K923" i="27"/>
  <c r="F911"/>
  <c r="H927" i="41"/>
  <c r="I911" i="24"/>
  <c r="I911" i="19"/>
  <c r="D926" i="46"/>
  <c r="D926" i="44"/>
  <c r="F911" i="42"/>
  <c r="D926" i="40"/>
  <c r="I911"/>
  <c r="D926" i="34"/>
  <c r="I911" i="35"/>
  <c r="F911" i="34"/>
  <c r="D926" i="33"/>
  <c r="I911" i="31"/>
  <c r="F911"/>
  <c r="F911" i="29"/>
  <c r="D926"/>
  <c r="D926" i="28"/>
  <c r="K923" i="22"/>
  <c r="D926"/>
  <c r="F911" i="18"/>
  <c r="D926" i="17"/>
  <c r="F911" i="6"/>
  <c r="F911" i="5"/>
  <c r="D926" i="3"/>
  <c r="E926" i="1"/>
  <c r="E927" s="1"/>
  <c r="D926"/>
  <c r="F911" i="15"/>
  <c r="F911" i="14"/>
  <c r="D926"/>
  <c r="F911" i="12"/>
  <c r="I911"/>
  <c r="I26" i="48"/>
  <c r="I10"/>
  <c r="K922" i="28"/>
  <c r="K922" i="13"/>
  <c r="K923" i="15"/>
  <c r="K919" i="19"/>
  <c r="K925" i="3"/>
  <c r="D926" i="13"/>
  <c r="E926" i="14"/>
  <c r="E927" s="1"/>
  <c r="K919" i="42"/>
  <c r="D926" i="35"/>
  <c r="D926" i="7"/>
  <c r="K922" i="18"/>
  <c r="K922" i="46"/>
  <c r="D926" i="27"/>
  <c r="H926" i="29"/>
  <c r="H927" s="1"/>
  <c r="H926" i="17"/>
  <c r="H927" s="1"/>
  <c r="H926" i="6"/>
  <c r="H927" s="1"/>
  <c r="H926" i="35"/>
  <c r="H927" s="1"/>
  <c r="K924" i="9"/>
  <c r="K923" i="40"/>
  <c r="I911" i="23"/>
  <c r="K923" i="21"/>
  <c r="K923" i="31"/>
  <c r="K922" i="38"/>
  <c r="K922" i="43"/>
  <c r="E926" i="12"/>
  <c r="E927" s="1"/>
  <c r="K922" i="24"/>
  <c r="K922" i="34"/>
  <c r="K922" i="14"/>
  <c r="K922" i="30"/>
  <c r="D926" i="2"/>
  <c r="K922" i="33"/>
  <c r="K922" i="41"/>
  <c r="K922" i="12"/>
  <c r="K923" i="9"/>
  <c r="K923" i="44"/>
  <c r="K923" i="7"/>
  <c r="K923" i="24"/>
  <c r="D926" i="38"/>
  <c r="D926" i="4"/>
  <c r="K922" i="9"/>
  <c r="K922" i="20"/>
  <c r="K922" i="42"/>
  <c r="D926" i="20"/>
  <c r="H926" i="46"/>
  <c r="H927" s="1"/>
  <c r="K919" i="9"/>
  <c r="E926" i="37"/>
  <c r="E927" s="1"/>
  <c r="K919" i="27"/>
  <c r="H927" i="33"/>
  <c r="E691" i="49"/>
  <c r="E679" s="1"/>
  <c r="D691" i="48"/>
  <c r="H691" i="49"/>
  <c r="H679" s="1"/>
  <c r="H926" i="9"/>
  <c r="H927" s="1"/>
  <c r="F883" i="48"/>
  <c r="M896" i="49"/>
  <c r="D534"/>
  <c r="I911" i="37"/>
  <c r="I482" i="48"/>
  <c r="I457" s="1"/>
  <c r="E534" i="49"/>
  <c r="E533" s="1"/>
  <c r="H926" i="18"/>
  <c r="H927" s="1"/>
  <c r="H927" i="20"/>
  <c r="H927" i="21"/>
  <c r="E926" i="28"/>
  <c r="E927" s="1"/>
  <c r="H926" i="4"/>
  <c r="H927" s="1"/>
  <c r="E926" i="9"/>
  <c r="E927" s="1"/>
  <c r="H926" i="44"/>
  <c r="H927" s="1"/>
  <c r="H927" i="22"/>
  <c r="E926" i="4"/>
  <c r="E927" s="1"/>
  <c r="E926" i="31"/>
  <c r="E927" s="1"/>
  <c r="D926" i="43"/>
  <c r="I22" i="48"/>
  <c r="H926" i="37"/>
  <c r="H927" s="1"/>
  <c r="D926" i="19"/>
  <c r="D926" i="37"/>
  <c r="E926" i="29"/>
  <c r="E927" s="1"/>
  <c r="D926" i="41"/>
  <c r="D926" i="21"/>
  <c r="F911" i="13"/>
  <c r="D926" i="24"/>
  <c r="I911" i="7"/>
  <c r="E926" i="41"/>
  <c r="E927" s="1"/>
  <c r="I911" i="44"/>
  <c r="I911" i="34"/>
  <c r="F911" i="38"/>
  <c r="I911" i="46"/>
  <c r="F911" i="1"/>
  <c r="I911" i="27"/>
  <c r="I911" i="41"/>
  <c r="D926" i="36"/>
  <c r="D926" i="8"/>
  <c r="I911" i="11"/>
  <c r="F911" i="24"/>
  <c r="E926" i="35"/>
  <c r="E927" s="1"/>
  <c r="F911" i="28"/>
  <c r="F911" i="16"/>
  <c r="F911" i="22"/>
  <c r="E926" i="23"/>
  <c r="E927" s="1"/>
  <c r="E927" i="7"/>
  <c r="E926" i="44"/>
  <c r="E927" s="1"/>
  <c r="E926" i="39"/>
  <c r="E927" s="1"/>
  <c r="I911" i="38"/>
  <c r="E926"/>
  <c r="E927" s="1"/>
  <c r="J922"/>
  <c r="I911" i="36"/>
  <c r="E926"/>
  <c r="E927" s="1"/>
  <c r="E926" i="33"/>
  <c r="E927" s="1"/>
  <c r="I911" i="32"/>
  <c r="I911" i="30"/>
  <c r="I911" i="28"/>
  <c r="E927" i="27"/>
  <c r="E926" i="22"/>
  <c r="E927" s="1"/>
  <c r="I911"/>
  <c r="I911" i="20"/>
  <c r="J922" i="19"/>
  <c r="I911" i="17"/>
  <c r="I911" i="6"/>
  <c r="E926" i="5"/>
  <c r="E927" s="1"/>
  <c r="I911"/>
  <c r="F911" i="4"/>
  <c r="I911"/>
  <c r="E926" i="2"/>
  <c r="E927" s="1"/>
  <c r="I911"/>
  <c r="I911" i="1"/>
  <c r="E926" i="16"/>
  <c r="E927" s="1"/>
  <c r="I911"/>
  <c r="I30" i="48"/>
  <c r="E926" i="15"/>
  <c r="E927" s="1"/>
  <c r="I911" i="13"/>
  <c r="E926"/>
  <c r="E927" s="1"/>
  <c r="K923" i="2"/>
  <c r="J922" i="11"/>
  <c r="H927" i="12"/>
  <c r="E926" i="3"/>
  <c r="E927" s="1"/>
  <c r="D926" i="39"/>
  <c r="H926"/>
  <c r="H927" s="1"/>
  <c r="H926" i="26"/>
  <c r="H927" s="1"/>
  <c r="E927" i="21"/>
  <c r="I911" i="33"/>
  <c r="E926" i="17"/>
  <c r="E927" s="1"/>
  <c r="F911" i="11"/>
  <c r="I911" i="42"/>
  <c r="D926" i="5"/>
  <c r="F911" i="30"/>
  <c r="E927" i="46"/>
  <c r="H926" i="31"/>
  <c r="H927" s="1"/>
  <c r="E927" i="11"/>
  <c r="D926" i="9"/>
  <c r="H927" i="42"/>
  <c r="F911" i="43"/>
  <c r="H926" i="30"/>
  <c r="H927" s="1"/>
  <c r="F9" i="48"/>
  <c r="F8" s="1"/>
  <c r="F7" s="1"/>
  <c r="D926" i="12"/>
  <c r="H927" i="8"/>
  <c r="K922" i="26"/>
  <c r="K922" i="5"/>
  <c r="K922" i="27"/>
  <c r="K922" i="3"/>
  <c r="D926" i="18"/>
  <c r="I33" i="48"/>
  <c r="D926" i="11"/>
  <c r="I764" i="48"/>
  <c r="D926" i="16"/>
  <c r="E926" i="24"/>
  <c r="E927" s="1"/>
  <c r="E927" i="40"/>
  <c r="I911" i="43"/>
  <c r="E927" i="26"/>
  <c r="J922" i="16"/>
  <c r="E926" i="20"/>
  <c r="E927" s="1"/>
  <c r="J922" i="33"/>
  <c r="E926" i="19"/>
  <c r="E764" i="48"/>
  <c r="I911" i="29"/>
  <c r="I911" i="8"/>
  <c r="I911" i="14"/>
  <c r="J922" i="35"/>
  <c r="J922" i="39"/>
  <c r="J922" i="3"/>
  <c r="J922" i="23"/>
  <c r="J922" i="37"/>
  <c r="J922" i="44"/>
  <c r="J922" i="43"/>
  <c r="J922" i="15"/>
  <c r="K924" i="38"/>
  <c r="J922" i="32"/>
  <c r="J923" i="30"/>
  <c r="K921" i="29"/>
  <c r="I911" i="21"/>
  <c r="J923" i="26"/>
  <c r="I911" i="15"/>
  <c r="I789" i="48" l="1"/>
  <c r="D533" i="49"/>
  <c r="I656" i="48"/>
  <c r="E861" i="49"/>
  <c r="H596"/>
  <c r="M349"/>
  <c r="H584"/>
  <c r="I595" i="48"/>
  <c r="F912"/>
  <c r="I912"/>
  <c r="M558" i="49"/>
  <c r="D494"/>
  <c r="M824"/>
  <c r="I923" i="48"/>
  <c r="D679"/>
  <c r="D923"/>
  <c r="H861" i="49"/>
  <c r="I920" i="48"/>
  <c r="I616"/>
  <c r="M577" i="49"/>
  <c r="E494"/>
  <c r="D584"/>
  <c r="D916"/>
  <c r="M539"/>
  <c r="F538"/>
  <c r="F915" s="1"/>
  <c r="E916"/>
  <c r="E883" i="48"/>
  <c r="E42" s="1"/>
  <c r="D764"/>
  <c r="H563" i="49"/>
  <c r="I540" i="48"/>
  <c r="F540"/>
  <c r="F585" i="49"/>
  <c r="D457"/>
  <c r="M611"/>
  <c r="M661"/>
  <c r="E837"/>
  <c r="E849"/>
  <c r="E848" s="1"/>
  <c r="D646"/>
  <c r="D657"/>
  <c r="D656" s="1"/>
  <c r="H894"/>
  <c r="H922" s="1"/>
  <c r="D626"/>
  <c r="D637"/>
  <c r="D837"/>
  <c r="D849"/>
  <c r="D848" s="1"/>
  <c r="H534"/>
  <c r="H533" s="1"/>
  <c r="M620"/>
  <c r="D606"/>
  <c r="D617"/>
  <c r="H606"/>
  <c r="H595" s="1"/>
  <c r="H617"/>
  <c r="H819"/>
  <c r="H827"/>
  <c r="H703"/>
  <c r="H626"/>
  <c r="H637"/>
  <c r="D819"/>
  <c r="D827"/>
  <c r="D826" s="1"/>
  <c r="M551"/>
  <c r="M670"/>
  <c r="H552"/>
  <c r="H646"/>
  <c r="H657"/>
  <c r="H656" s="1"/>
  <c r="E703"/>
  <c r="H884"/>
  <c r="M843"/>
  <c r="M738"/>
  <c r="M851"/>
  <c r="D714"/>
  <c r="D702" s="1"/>
  <c r="E587"/>
  <c r="E584" s="1"/>
  <c r="E596"/>
  <c r="D725"/>
  <c r="D911" i="48"/>
  <c r="F534" i="49"/>
  <c r="F533" s="1"/>
  <c r="I857"/>
  <c r="M860"/>
  <c r="H714"/>
  <c r="E884"/>
  <c r="E714"/>
  <c r="I458"/>
  <c r="M469"/>
  <c r="M458"/>
  <c r="M831"/>
  <c r="F691"/>
  <c r="F679" s="1"/>
  <c r="D691"/>
  <c r="D679" s="1"/>
  <c r="F591"/>
  <c r="M627"/>
  <c r="F574"/>
  <c r="F924" s="1"/>
  <c r="I668"/>
  <c r="M669"/>
  <c r="I680"/>
  <c r="M681"/>
  <c r="F495"/>
  <c r="D498"/>
  <c r="D497" s="1"/>
  <c r="H508"/>
  <c r="H498"/>
  <c r="H911" i="48"/>
  <c r="I296" i="49"/>
  <c r="M820"/>
  <c r="M828"/>
  <c r="M538"/>
  <c r="I534"/>
  <c r="I533" s="1"/>
  <c r="M535"/>
  <c r="E498"/>
  <c r="E497" s="1"/>
  <c r="I790"/>
  <c r="M791"/>
  <c r="I482"/>
  <c r="M483"/>
  <c r="F482"/>
  <c r="I585"/>
  <c r="M586"/>
  <c r="F296"/>
  <c r="M297"/>
  <c r="M647"/>
  <c r="F926" i="3"/>
  <c r="F927" s="1"/>
  <c r="I926" i="35"/>
  <c r="F926" i="40"/>
  <c r="F927" s="1"/>
  <c r="F926" i="15"/>
  <c r="F927" s="1"/>
  <c r="F926" i="6"/>
  <c r="F927" s="1"/>
  <c r="F926" i="21"/>
  <c r="F927" s="1"/>
  <c r="F926" i="37"/>
  <c r="F927" s="1"/>
  <c r="F926" i="29"/>
  <c r="F927" s="1"/>
  <c r="F926" i="12"/>
  <c r="F927" s="1"/>
  <c r="F926" i="9"/>
  <c r="F927" s="1"/>
  <c r="F926" i="46"/>
  <c r="F927" s="1"/>
  <c r="F926" i="32"/>
  <c r="F927" s="1"/>
  <c r="F926" i="7"/>
  <c r="F927" s="1"/>
  <c r="F926" i="2"/>
  <c r="F927" s="1"/>
  <c r="F926" i="26"/>
  <c r="F927" s="1"/>
  <c r="F926" i="33"/>
  <c r="F927" s="1"/>
  <c r="I926" i="29"/>
  <c r="F926" i="14"/>
  <c r="F927" s="1"/>
  <c r="I926" i="16"/>
  <c r="F926" i="17"/>
  <c r="F927" s="1"/>
  <c r="F926" i="41"/>
  <c r="F927" s="1"/>
  <c r="I926" i="1"/>
  <c r="F926" i="19"/>
  <c r="F927" s="1"/>
  <c r="F926" i="8"/>
  <c r="F927" s="1"/>
  <c r="I926" i="13"/>
  <c r="I926" i="39"/>
  <c r="F926" i="42"/>
  <c r="F927" s="1"/>
  <c r="F926" i="27"/>
  <c r="F927" s="1"/>
  <c r="F926" i="44"/>
  <c r="F927" s="1"/>
  <c r="F926" i="23"/>
  <c r="F927" s="1"/>
  <c r="F926" i="39"/>
  <c r="F927" s="1"/>
  <c r="I926" i="36"/>
  <c r="I926" i="27"/>
  <c r="I926" i="3"/>
  <c r="F926" i="36"/>
  <c r="F927" s="1"/>
  <c r="F926" i="18"/>
  <c r="F927" s="1"/>
  <c r="F926" i="35"/>
  <c r="F927" s="1"/>
  <c r="F926" i="31"/>
  <c r="F927" s="1"/>
  <c r="I926" i="17"/>
  <c r="I926" i="40"/>
  <c r="I926" i="23"/>
  <c r="I926" i="33"/>
  <c r="I926" i="32"/>
  <c r="I926" i="18"/>
  <c r="F926" i="5"/>
  <c r="F927" s="1"/>
  <c r="I926" i="22"/>
  <c r="F926" i="20"/>
  <c r="F927" s="1"/>
  <c r="I926" i="19"/>
  <c r="I926" i="7"/>
  <c r="I926" i="15"/>
  <c r="I926" i="42"/>
  <c r="I926" i="38"/>
  <c r="F926" i="34"/>
  <c r="F927" s="1"/>
  <c r="I926" i="31"/>
  <c r="F926" i="22"/>
  <c r="F927" s="1"/>
  <c r="F926" i="1"/>
  <c r="F927" s="1"/>
  <c r="I926" i="14"/>
  <c r="F926" i="13"/>
  <c r="F927" s="1"/>
  <c r="I926" i="12"/>
  <c r="I926" i="11"/>
  <c r="I926" i="20"/>
  <c r="K922" i="4"/>
  <c r="I926" i="37"/>
  <c r="I926" i="21"/>
  <c r="I926" i="44"/>
  <c r="F926" i="16"/>
  <c r="F927" s="1"/>
  <c r="F926" i="11"/>
  <c r="F927" s="1"/>
  <c r="I883" i="48"/>
  <c r="E563" i="49"/>
  <c r="I926" i="26"/>
  <c r="F926" i="24"/>
  <c r="F927" s="1"/>
  <c r="F926" i="38"/>
  <c r="F927" s="1"/>
  <c r="I911" i="9"/>
  <c r="F926" i="28"/>
  <c r="F927" s="1"/>
  <c r="I926" i="43"/>
  <c r="I926" i="34"/>
  <c r="E725" i="49"/>
  <c r="I926" i="46"/>
  <c r="F926" i="43"/>
  <c r="F927" s="1"/>
  <c r="I926" i="41"/>
  <c r="I926" i="28"/>
  <c r="I926" i="24"/>
  <c r="I926" i="6"/>
  <c r="I926" i="5"/>
  <c r="F926" i="4"/>
  <c r="F927" s="1"/>
  <c r="I926"/>
  <c r="I926" i="2"/>
  <c r="I926" i="30"/>
  <c r="H725" i="49"/>
  <c r="F926" i="30"/>
  <c r="F927" s="1"/>
  <c r="I9" i="48"/>
  <c r="I8" s="1"/>
  <c r="I7" s="1"/>
  <c r="I926" i="8"/>
  <c r="F894" i="49"/>
  <c r="E927" i="19"/>
  <c r="F764" i="48"/>
  <c r="D595" i="49" l="1"/>
  <c r="H777"/>
  <c r="D42" i="48"/>
  <c r="F42"/>
  <c r="I42"/>
  <c r="H702" i="49"/>
  <c r="D563"/>
  <c r="E552"/>
  <c r="E626"/>
  <c r="H912"/>
  <c r="F626"/>
  <c r="H616"/>
  <c r="F494"/>
  <c r="D616"/>
  <c r="D552"/>
  <c r="D636"/>
  <c r="E702"/>
  <c r="I916"/>
  <c r="H497"/>
  <c r="F922"/>
  <c r="M599"/>
  <c r="E637"/>
  <c r="M545"/>
  <c r="F916"/>
  <c r="M728"/>
  <c r="M470"/>
  <c r="D508"/>
  <c r="D912" s="1"/>
  <c r="M716"/>
  <c r="H636"/>
  <c r="E508"/>
  <c r="E912" s="1"/>
  <c r="H899"/>
  <c r="H883" s="1"/>
  <c r="M802"/>
  <c r="F703"/>
  <c r="M626"/>
  <c r="M557"/>
  <c r="I457"/>
  <c r="F457"/>
  <c r="M608"/>
  <c r="M727"/>
  <c r="E894"/>
  <c r="E922" s="1"/>
  <c r="H800"/>
  <c r="H789" s="1"/>
  <c r="H812"/>
  <c r="H811" s="1"/>
  <c r="E754"/>
  <c r="E819"/>
  <c r="E827"/>
  <c r="E826" s="1"/>
  <c r="H837"/>
  <c r="H826" s="1"/>
  <c r="H849"/>
  <c r="H848" s="1"/>
  <c r="M650"/>
  <c r="M769"/>
  <c r="E734"/>
  <c r="E724" s="1"/>
  <c r="E745"/>
  <c r="E744" s="1"/>
  <c r="E800"/>
  <c r="E789" s="1"/>
  <c r="E812"/>
  <c r="D754"/>
  <c r="M603"/>
  <c r="F849"/>
  <c r="F848" s="1"/>
  <c r="M908"/>
  <c r="D800"/>
  <c r="D789" s="1"/>
  <c r="D812"/>
  <c r="D811" s="1"/>
  <c r="M615"/>
  <c r="M758"/>
  <c r="M630"/>
  <c r="M598"/>
  <c r="D734"/>
  <c r="D724" s="1"/>
  <c r="H514"/>
  <c r="H917" s="1"/>
  <c r="H541"/>
  <c r="H919" s="1"/>
  <c r="D894"/>
  <c r="D922" s="1"/>
  <c r="D899"/>
  <c r="M749"/>
  <c r="E606"/>
  <c r="E595" s="1"/>
  <c r="E617"/>
  <c r="E616" s="1"/>
  <c r="E657"/>
  <c r="E656" s="1"/>
  <c r="E514"/>
  <c r="E917" s="1"/>
  <c r="E541"/>
  <c r="H734"/>
  <c r="H724" s="1"/>
  <c r="H745"/>
  <c r="H754"/>
  <c r="H765"/>
  <c r="H764" s="1"/>
  <c r="D514"/>
  <c r="D917" s="1"/>
  <c r="D541"/>
  <c r="M510"/>
  <c r="M895"/>
  <c r="M618"/>
  <c r="E41" i="48"/>
  <c r="E40" s="1"/>
  <c r="E39" s="1"/>
  <c r="H918"/>
  <c r="H926" s="1"/>
  <c r="M839" i="49"/>
  <c r="M658"/>
  <c r="M649"/>
  <c r="M546"/>
  <c r="M757"/>
  <c r="F714"/>
  <c r="I626"/>
  <c r="M628"/>
  <c r="M482"/>
  <c r="M457"/>
  <c r="M638"/>
  <c r="M746"/>
  <c r="F498"/>
  <c r="F497" s="1"/>
  <c r="M680"/>
  <c r="F606"/>
  <c r="M585"/>
  <c r="M790"/>
  <c r="M534"/>
  <c r="M533"/>
  <c r="M900"/>
  <c r="I495"/>
  <c r="M496"/>
  <c r="M704"/>
  <c r="I574"/>
  <c r="I924" s="1"/>
  <c r="M575"/>
  <c r="M515"/>
  <c r="M509"/>
  <c r="M296"/>
  <c r="M597"/>
  <c r="H41" i="48"/>
  <c r="H40" s="1"/>
  <c r="H39" s="1"/>
  <c r="M735" i="49"/>
  <c r="M755"/>
  <c r="M668"/>
  <c r="I591"/>
  <c r="M592"/>
  <c r="I691"/>
  <c r="I679" s="1"/>
  <c r="M692"/>
  <c r="M691"/>
  <c r="M778"/>
  <c r="E918" i="48"/>
  <c r="I894" i="49"/>
  <c r="F911" i="48"/>
  <c r="E911"/>
  <c r="I926" i="9"/>
  <c r="K919" i="48"/>
  <c r="J919"/>
  <c r="H923" i="49" l="1"/>
  <c r="E811"/>
  <c r="F745"/>
  <c r="E765"/>
  <c r="E920" s="1"/>
  <c r="D745"/>
  <c r="D744" s="1"/>
  <c r="M736"/>
  <c r="F596"/>
  <c r="H507"/>
  <c r="F563"/>
  <c r="F552"/>
  <c r="D919"/>
  <c r="D540"/>
  <c r="H744"/>
  <c r="H920"/>
  <c r="E919"/>
  <c r="E540"/>
  <c r="I494"/>
  <c r="F595"/>
  <c r="M595" s="1"/>
  <c r="D507"/>
  <c r="I922"/>
  <c r="F702"/>
  <c r="E507"/>
  <c r="I703"/>
  <c r="I637"/>
  <c r="I514"/>
  <c r="I596"/>
  <c r="F508"/>
  <c r="F912" s="1"/>
  <c r="F754"/>
  <c r="M588"/>
  <c r="F587"/>
  <c r="F584" s="1"/>
  <c r="E646"/>
  <c r="E636" s="1"/>
  <c r="I734"/>
  <c r="M838"/>
  <c r="F837"/>
  <c r="M837" s="1"/>
  <c r="H540"/>
  <c r="F637"/>
  <c r="M637" s="1"/>
  <c r="F734"/>
  <c r="M734" s="1"/>
  <c r="I725"/>
  <c r="F725"/>
  <c r="F724" s="1"/>
  <c r="M724" s="1"/>
  <c r="E899"/>
  <c r="E883" s="1"/>
  <c r="M894"/>
  <c r="I837"/>
  <c r="E777"/>
  <c r="E764" s="1"/>
  <c r="F800"/>
  <c r="F789" s="1"/>
  <c r="M768"/>
  <c r="M726"/>
  <c r="M640"/>
  <c r="H911"/>
  <c r="I587"/>
  <c r="I584" s="1"/>
  <c r="M518"/>
  <c r="M544"/>
  <c r="F918" i="48"/>
  <c r="F926" s="1"/>
  <c r="M564" i="49"/>
  <c r="E911"/>
  <c r="M506"/>
  <c r="I745"/>
  <c r="M748"/>
  <c r="M565"/>
  <c r="F812"/>
  <c r="F819"/>
  <c r="I552"/>
  <c r="M553"/>
  <c r="M552"/>
  <c r="I849"/>
  <c r="I848" s="1"/>
  <c r="M850"/>
  <c r="F899"/>
  <c r="F657"/>
  <c r="F656" s="1"/>
  <c r="M519"/>
  <c r="M766"/>
  <c r="M737"/>
  <c r="I714"/>
  <c r="M715"/>
  <c r="M714"/>
  <c r="I754"/>
  <c r="M756"/>
  <c r="M703"/>
  <c r="M542"/>
  <c r="I606"/>
  <c r="M607"/>
  <c r="M679"/>
  <c r="F41" i="48"/>
  <c r="F40" s="1"/>
  <c r="F39" s="1"/>
  <c r="M725" i="49"/>
  <c r="M574"/>
  <c r="J924"/>
  <c r="M495"/>
  <c r="I498"/>
  <c r="I497" s="1"/>
  <c r="M499"/>
  <c r="I918" i="48"/>
  <c r="M591" i="49"/>
  <c r="J922"/>
  <c r="M596"/>
  <c r="M745"/>
  <c r="I41" i="48"/>
  <c r="I40" s="1"/>
  <c r="I39" s="1"/>
  <c r="I911"/>
  <c r="E926"/>
  <c r="H927"/>
  <c r="F811" i="49" l="1"/>
  <c r="E923"/>
  <c r="I744"/>
  <c r="F744"/>
  <c r="M744" s="1"/>
  <c r="H42"/>
  <c r="H41" s="1"/>
  <c r="H40" s="1"/>
  <c r="H39" s="1"/>
  <c r="M801"/>
  <c r="I724"/>
  <c r="M754"/>
  <c r="E42"/>
  <c r="E41" s="1"/>
  <c r="E40" s="1"/>
  <c r="E39" s="1"/>
  <c r="I595"/>
  <c r="I917"/>
  <c r="M587"/>
  <c r="F617"/>
  <c r="F541"/>
  <c r="F919" s="1"/>
  <c r="F514"/>
  <c r="F917" s="1"/>
  <c r="I508"/>
  <c r="I507" s="1"/>
  <c r="I702"/>
  <c r="I563"/>
  <c r="M508"/>
  <c r="F646"/>
  <c r="F636" s="1"/>
  <c r="M636" s="1"/>
  <c r="M648"/>
  <c r="I646"/>
  <c r="I636" s="1"/>
  <c r="M835"/>
  <c r="F827"/>
  <c r="F826" s="1"/>
  <c r="M826" s="1"/>
  <c r="I827"/>
  <c r="I826" s="1"/>
  <c r="E918"/>
  <c r="E926" s="1"/>
  <c r="I800"/>
  <c r="I789" s="1"/>
  <c r="M702"/>
  <c r="I617"/>
  <c r="I616" s="1"/>
  <c r="M619"/>
  <c r="M563"/>
  <c r="H918"/>
  <c r="H926" s="1"/>
  <c r="I541"/>
  <c r="D911"/>
  <c r="I812"/>
  <c r="M813"/>
  <c r="M907"/>
  <c r="I819"/>
  <c r="M823"/>
  <c r="M819"/>
  <c r="M848"/>
  <c r="M849"/>
  <c r="M660"/>
  <c r="I657"/>
  <c r="I656" s="1"/>
  <c r="M584"/>
  <c r="M800"/>
  <c r="M789"/>
  <c r="M497"/>
  <c r="M498"/>
  <c r="M494"/>
  <c r="M606"/>
  <c r="E927" i="48"/>
  <c r="I926"/>
  <c r="M827" i="49" l="1"/>
  <c r="H927"/>
  <c r="I912"/>
  <c r="I911" s="1"/>
  <c r="I919"/>
  <c r="I540"/>
  <c r="I811"/>
  <c r="F540"/>
  <c r="M540" s="1"/>
  <c r="F616"/>
  <c r="M616" s="1"/>
  <c r="F911"/>
  <c r="M514"/>
  <c r="M541"/>
  <c r="M646"/>
  <c r="F507"/>
  <c r="M617"/>
  <c r="I899"/>
  <c r="M899"/>
  <c r="E927"/>
  <c r="M812"/>
  <c r="M811"/>
  <c r="M657"/>
  <c r="M656"/>
  <c r="J919"/>
  <c r="F927" i="48"/>
  <c r="D927" i="23"/>
  <c r="D927" i="30"/>
  <c r="D927" i="1"/>
  <c r="D927" i="6"/>
  <c r="D927" i="4"/>
  <c r="D927" i="21"/>
  <c r="D927" i="37"/>
  <c r="D927" i="27"/>
  <c r="D927" i="44"/>
  <c r="D927" i="7"/>
  <c r="D927" i="39"/>
  <c r="D927" i="14"/>
  <c r="D927" i="43"/>
  <c r="D927" i="13"/>
  <c r="D927" i="12"/>
  <c r="D927" i="32"/>
  <c r="D927" i="11"/>
  <c r="D927" i="36"/>
  <c r="D927" i="20"/>
  <c r="D927" i="29"/>
  <c r="D927" i="18"/>
  <c r="D927" i="9"/>
  <c r="D927" i="38"/>
  <c r="D927" i="31"/>
  <c r="D927" i="28"/>
  <c r="D927" i="35"/>
  <c r="D927" i="41"/>
  <c r="D927" i="24"/>
  <c r="D927" i="40"/>
  <c r="D927" i="46"/>
  <c r="D927" i="33"/>
  <c r="D927" i="3"/>
  <c r="D927" i="17"/>
  <c r="D927" i="42"/>
  <c r="D927" i="22"/>
  <c r="D927" i="8"/>
  <c r="D927" i="15"/>
  <c r="D927" i="16"/>
  <c r="D927" i="19"/>
  <c r="D927" i="26"/>
  <c r="D927" i="5"/>
  <c r="M507" i="49" l="1"/>
  <c r="D765"/>
  <c r="D777"/>
  <c r="D927" i="2"/>
  <c r="D927" i="34"/>
  <c r="D920" i="49" l="1"/>
  <c r="F765"/>
  <c r="F777"/>
  <c r="D764"/>
  <c r="D862"/>
  <c r="D918" i="48"/>
  <c r="D926" s="1"/>
  <c r="D884" i="49"/>
  <c r="D883" s="1"/>
  <c r="I765" l="1"/>
  <c r="M776"/>
  <c r="M874"/>
  <c r="M788"/>
  <c r="F884"/>
  <c r="F883" s="1"/>
  <c r="M886"/>
  <c r="D41" i="48"/>
  <c r="D40" s="1"/>
  <c r="D39" s="1"/>
  <c r="D927" s="1"/>
  <c r="D872" i="49"/>
  <c r="D923" s="1"/>
  <c r="M765"/>
  <c r="F862"/>
  <c r="F920" s="1"/>
  <c r="D861" l="1"/>
  <c r="D42" s="1"/>
  <c r="I777"/>
  <c r="M777"/>
  <c r="F764"/>
  <c r="I884"/>
  <c r="I883" s="1"/>
  <c r="M885"/>
  <c r="F872"/>
  <c r="F923" s="1"/>
  <c r="J923" s="1"/>
  <c r="I862"/>
  <c r="I920" s="1"/>
  <c r="M863"/>
  <c r="G927"/>
  <c r="I923" l="1"/>
  <c r="M764"/>
  <c r="F42"/>
  <c r="I764"/>
  <c r="F861"/>
  <c r="M884"/>
  <c r="M883"/>
  <c r="D918"/>
  <c r="D926" s="1"/>
  <c r="I872"/>
  <c r="M873"/>
  <c r="D41"/>
  <c r="D40" s="1"/>
  <c r="D39" s="1"/>
  <c r="M862"/>
  <c r="I42" l="1"/>
  <c r="I41" s="1"/>
  <c r="I40" s="1"/>
  <c r="I39" s="1"/>
  <c r="I861"/>
  <c r="D927"/>
  <c r="M872"/>
  <c r="I918"/>
  <c r="I926" s="1"/>
  <c r="M861"/>
  <c r="F41" l="1"/>
  <c r="F40" s="1"/>
  <c r="F39" s="1"/>
  <c r="F918"/>
  <c r="F926" s="1"/>
  <c r="F927" l="1"/>
</calcChain>
</file>

<file path=xl/comments1.xml><?xml version="1.0" encoding="utf-8"?>
<comments xmlns="http://schemas.openxmlformats.org/spreadsheetml/2006/main">
  <authors>
    <author>KORISNIK</author>
  </authors>
  <commentList>
    <comment ref="E212" authorId="0">
      <text>
        <r>
          <rPr>
            <b/>
            <sz val="9"/>
            <color indexed="81"/>
            <rFont val="Tahoma"/>
            <charset val="1"/>
          </rPr>
          <t>SIMULATOR (RAČUNALA I RAČUNALNI PROGRAMI)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<sst xmlns="http://schemas.openxmlformats.org/spreadsheetml/2006/main" count="50625" uniqueCount="1837">
  <si>
    <t>Korisnik:</t>
  </si>
  <si>
    <t>POZICIJA</t>
  </si>
  <si>
    <t>BROJ KONTA</t>
  </si>
  <si>
    <t>VRSTA PRIHODA / PRIMITAKA</t>
  </si>
  <si>
    <t>Iznos promjene</t>
  </si>
  <si>
    <t>6(4+5)</t>
  </si>
  <si>
    <t>Korisnik</t>
  </si>
  <si>
    <t>Razdjel  000</t>
  </si>
  <si>
    <t>PRIHODI I PRIMICI</t>
  </si>
  <si>
    <t>Glava  002</t>
  </si>
  <si>
    <t>Prihodi i primici proračunskih korisnika SDŽ</t>
  </si>
  <si>
    <t>Izvor</t>
  </si>
  <si>
    <t>Prihodi od financijske imovine</t>
  </si>
  <si>
    <t>Prihodi od nefinancijske imovine</t>
  </si>
  <si>
    <t>Prihodi po posebnim propisima</t>
  </si>
  <si>
    <t>Prihodi od prodaje proizvoda i robe te pruženih usluga</t>
  </si>
  <si>
    <t>Ostali prihodi</t>
  </si>
  <si>
    <t>Pomoći od izvanproračunskih korisnika</t>
  </si>
  <si>
    <t>Pomoći proračunskim korisnicima iz proračuna koji im nije nadležan</t>
  </si>
  <si>
    <t>Pomoći od međunarodnih organizacija te institucija i tijela EU</t>
  </si>
  <si>
    <t>Pomoći iz državnog proračuna temeljem prijenosa EU sredstava</t>
  </si>
  <si>
    <t>Donacije od pravnih i fizičkih osoba izvan općeg proračuna</t>
  </si>
  <si>
    <t>Prihodi od prodaje građevinskih objekata</t>
  </si>
  <si>
    <t>Prihodi od prodaje postrojenja i opreme</t>
  </si>
  <si>
    <t>VRSTA RASHODA / IZDATKA</t>
  </si>
  <si>
    <t>Glava  04</t>
  </si>
  <si>
    <t>USTANOVE U SREDNJEM ŠKOLSTVU</t>
  </si>
  <si>
    <t>Energetska obnova objekata u školstvu</t>
  </si>
  <si>
    <t>Rashodi za usluge</t>
  </si>
  <si>
    <t>Postrojenja i oprema</t>
  </si>
  <si>
    <t>Nematerijalna proizvedena imovina</t>
  </si>
  <si>
    <t>Dodatna ulaganja na građevinskim objektima</t>
  </si>
  <si>
    <t>Erasmus +</t>
  </si>
  <si>
    <t>Naknade troškova zaposlenima</t>
  </si>
  <si>
    <t>Rashodi za materijal i energiju</t>
  </si>
  <si>
    <t>Plaće (Bruto)</t>
  </si>
  <si>
    <t>Doprinosi na plaće</t>
  </si>
  <si>
    <t>Naknade troškova osobama izvan radnog odnosa</t>
  </si>
  <si>
    <t>Ostali nespomenuti rashodi poslovanja</t>
  </si>
  <si>
    <t>Ostali financijski rashodi</t>
  </si>
  <si>
    <t>PROGRAM 4001</t>
  </si>
  <si>
    <t>Srednje školstvo i učenički domovi</t>
  </si>
  <si>
    <t>Aktivnost A400101</t>
  </si>
  <si>
    <t>Rashodi djelatnosti</t>
  </si>
  <si>
    <t>Ostali rashodi za zaposlene</t>
  </si>
  <si>
    <t>Knjige, umjetnička djela i ostale izložbene vrijednosti</t>
  </si>
  <si>
    <t>Ostale naknade građanima i kućanstvima iz proračuna</t>
  </si>
  <si>
    <t>Aktivnost A400102</t>
  </si>
  <si>
    <t>Sufinanciranje smještaja i prehrane učenika u domovima</t>
  </si>
  <si>
    <t>Aktivnost A400103</t>
  </si>
  <si>
    <t>Izgradnja i uređenje objekata te nabava i održavanje opreme</t>
  </si>
  <si>
    <t>Dodatna ulaganja na postrojenjima i opremi</t>
  </si>
  <si>
    <t>Građevinski objekti</t>
  </si>
  <si>
    <t>Prijevozna sredstva</t>
  </si>
  <si>
    <t>Dodatna ulaganja na prijevoznim sredstvima</t>
  </si>
  <si>
    <t>Dodatna ulaganja za ostalu nefinancijsku imovinu</t>
  </si>
  <si>
    <t>Aktivnost A400104</t>
  </si>
  <si>
    <t>Natjecanja, manifestacije i ostalo</t>
  </si>
  <si>
    <t>Tekuće donacije</t>
  </si>
  <si>
    <t>Aktivnost A400107</t>
  </si>
  <si>
    <t>Pravno zastupanje, naknade šteta i ostalo</t>
  </si>
  <si>
    <t>Kazne, penali i naknade štete</t>
  </si>
  <si>
    <t>Izvor financiranja preko SDŽ</t>
  </si>
  <si>
    <t>Izvor financiranja preko proračunskog korisnika</t>
  </si>
  <si>
    <t>Ukupni prihodi</t>
  </si>
  <si>
    <t xml:space="preserve">1. Kontrola </t>
  </si>
  <si>
    <t>GLAZBENA ŠKOLA DR FRA IVAN GLIBOTIĆ</t>
  </si>
  <si>
    <t>SREDNJA ŠKOLA BOL, BOL</t>
  </si>
  <si>
    <t>SREDNJA ŠKOLA BRAČ, SUPETAR</t>
  </si>
  <si>
    <t>SREDNJA ŠKOLA HVAR, HVAR</t>
  </si>
  <si>
    <t>SREDNJA ŠKOLA FRA ANDRIJE KAČIĆA MIOŠIĆA, MAKARSKA</t>
  </si>
  <si>
    <t>SREDNJA ŠKOLA JURE KAŠTELANA, OMIŠ</t>
  </si>
  <si>
    <t>SŠ KLESARSKA ŠKOLA, PUČIŠĆA</t>
  </si>
  <si>
    <t>SREDNJA ŠKOLA BANA JOSIPA JELAČIĆA, SINJ</t>
  </si>
  <si>
    <t>SŠ ELEKTROTEHNIČKA ŠKOLA, SPLIT</t>
  </si>
  <si>
    <t>SŠ GRADITELJSKO-GEODETSKA TEHNIČKA ŠKOLA, SPLIT</t>
  </si>
  <si>
    <t>SŠ BRAĆA RADIĆ, KAŠTEL ŠTAFILIĆ - NEHAJ</t>
  </si>
  <si>
    <t>SŠ OBRTNIČKA ŠKOLA, SPLIT</t>
  </si>
  <si>
    <t>III. GIMNAZIJA, SPLIT</t>
  </si>
  <si>
    <t>SŠ TEHNIČKA PROMETNA ŠKOLA, SPLIT</t>
  </si>
  <si>
    <t>SŠ KOMERCIJALNO TRGOVAČKA ŠKOLA, SPLIT</t>
  </si>
  <si>
    <t>SŠ LIKOVNIH UMJETNOSTI, SPLIT</t>
  </si>
  <si>
    <t>SŠ POMORSKA ŠKOLA, SPLIT</t>
  </si>
  <si>
    <t>SŠ ZDRAVSTVENA ŠKOLA, SPLIT</t>
  </si>
  <si>
    <t>SŠ ANTUNA MATIJAŠEVIĆA KARAMANEA, VIS</t>
  </si>
  <si>
    <t>SŠ IVANA LUCIĆA, TROGIR</t>
  </si>
  <si>
    <t>SŠ TINA UJEVIĆA, VRGORAC</t>
  </si>
  <si>
    <t>I. GIMNAZIJA, SPLIT</t>
  </si>
  <si>
    <t>GIMNAZIJA DINKA ŠIMUNOVIĆA, SINJ</t>
  </si>
  <si>
    <t>SŠ TEHNIČKA I INDUSTRIJSKA ŠKOLA RUĐERA BOŠKOVIĆA, SINJ</t>
  </si>
  <si>
    <t>SŠ STRUKOVNA ŠKOLA, MAKARSKA</t>
  </si>
  <si>
    <t>SŠ BLAŽA JURJA TROGIRANINA, TROGIR</t>
  </si>
  <si>
    <t>SŠ TURISTIČKO UGOSTITELJSKA ŠKOLA, SPLIT</t>
  </si>
  <si>
    <t>V. GIMNAZIJA, SPLIT</t>
  </si>
  <si>
    <t>IV. GIMNAZIJA, SPLIT</t>
  </si>
  <si>
    <t>SŠ PRIRODOSLOVNA TEHNIČKA ŠKOLA, SPLIT</t>
  </si>
  <si>
    <t>SŠ TEHNIČKA ŠKOLA ZA STROJARSTVO I MEHATRONIKU, SPLIT</t>
  </si>
  <si>
    <t>SŠ OBRTNA TEHNIČKA ŠKOLA, SPLIT</t>
  </si>
  <si>
    <t>II. GIMNAZIJA, SPLIT</t>
  </si>
  <si>
    <t>SŠ INDUSTRIJSKA ŠKOLA, SPLIT</t>
  </si>
  <si>
    <t>SŠ ŠKOLA ZA DIZAJN, GRAFIKU I ODRŽIVU GRADNJU, SPLIT</t>
  </si>
  <si>
    <t>SŠ OBRTNIČKO INDUSTRIJSKA ŠKOLA, IMOTSKI</t>
  </si>
  <si>
    <t>SŠ EKONOMSKA ŠKOLA, IMOTSKI</t>
  </si>
  <si>
    <t>SŠ TEHNIČKA ŠKOLA, IMOTSKI</t>
  </si>
  <si>
    <t>GIMNAZIJA DR MATE UJEVIĆA, IMOTSKI</t>
  </si>
  <si>
    <t>ŽENSKI ĐAČKI DOM, SPLIT</t>
  </si>
  <si>
    <t>UČENIČKI DOM, SPLIT</t>
  </si>
  <si>
    <t>GLAZBENA ŠKOLA JOSIPA HATZEA, SPLIT</t>
  </si>
  <si>
    <t>Razdjel  004</t>
  </si>
  <si>
    <t>UPRAVNI ODJEL ZA PROSVJETU, KULTURU, TEHNIČKU KULTURU I SPORT</t>
  </si>
  <si>
    <t>3.2. VLASTITI PRIHODI PRORAČUNSKIH KORISNIKA</t>
  </si>
  <si>
    <t>4.4. PRIHODI ZA POSEBNE NAMJENE - DECENTRALIZACIJA</t>
  </si>
  <si>
    <t>4.6. VIŠKOVI PRORAČUNSKIH KORISNIKA IZ PRETHODNIH GODINA</t>
  </si>
  <si>
    <t>4.8. PRIHODI ZA POSEBNE NAMJENE PRORAČUNSKIH KORISNIKA</t>
  </si>
  <si>
    <t>5.4. POMOĆI PRORAČUNSKIM KORISNICIMA SDŽ</t>
  </si>
  <si>
    <t>5.5.1. POMOĆI EU ZA PRORAČUNSKE KORISNIKE SDŽ- VI</t>
  </si>
  <si>
    <t>6.2. DONACIJE PRORAČUNSKIM KORISNICIMA SDŽ</t>
  </si>
  <si>
    <t>1.1. OPĆI PRIHODI I PRIMICI</t>
  </si>
  <si>
    <t>1.3. VIŠAK IZ PRETHODNIH GODINA</t>
  </si>
  <si>
    <t>7.2. PRIHODI OD PRODAJE NEFINANCIJSKE IMOVINE PRORAČ. KORISNIKA</t>
  </si>
  <si>
    <t>5.1. POMOĆI</t>
  </si>
  <si>
    <t>5.3. POMOĆI EU</t>
  </si>
  <si>
    <t>4.6.VIŠKOVI PRORAČUNSKIH KORISNIKA IZ PRETHODNIH GODINA</t>
  </si>
  <si>
    <t>Tekući projekt T401401</t>
  </si>
  <si>
    <t xml:space="preserve">4.3. PRIHODI ZA POSEBNE NAMJENE </t>
  </si>
  <si>
    <t>Glava  03</t>
  </si>
  <si>
    <t>Prihodi i primici srednjih škola SDŽ</t>
  </si>
  <si>
    <t>Dani srednjih škola</t>
  </si>
  <si>
    <t>e-Škole</t>
  </si>
  <si>
    <t>Elektra SD</t>
  </si>
  <si>
    <t>8(6+7)</t>
  </si>
  <si>
    <t>1. Rebalans 
Kontrola u odnosu na prihode</t>
  </si>
  <si>
    <t>2. Rebalans 
Kontrola u odnosu na prihode</t>
  </si>
  <si>
    <t>Prijenosi između proračunskih korisnika istog proračuna</t>
  </si>
  <si>
    <t xml:space="preserve">Školska shema </t>
  </si>
  <si>
    <t>Bimstone</t>
  </si>
  <si>
    <t>Water Day &amp; Earth Day</t>
  </si>
  <si>
    <t>NE.M.I.R.</t>
  </si>
  <si>
    <t xml:space="preserve">Tekući projekt </t>
  </si>
  <si>
    <t xml:space="preserve"> </t>
  </si>
  <si>
    <t>Nematerijalna imovina</t>
  </si>
  <si>
    <t>IBDP - Program međunarodne mature</t>
  </si>
  <si>
    <t>SŠ EKONOMSKA I UPRAVNA ŠKOLA, SPLIT</t>
  </si>
  <si>
    <t>R3046</t>
  </si>
  <si>
    <t>WIN stone</t>
  </si>
  <si>
    <t>Tekući projekt T400112</t>
  </si>
  <si>
    <t>STONE AND WOOD</t>
  </si>
  <si>
    <t>Tekući projekt T400113</t>
  </si>
  <si>
    <t>Kapitalni projekt K400102</t>
  </si>
  <si>
    <t>Kapitalni projekt K400101</t>
  </si>
  <si>
    <t>Kapitalni projekt K400103</t>
  </si>
  <si>
    <t>Tekući projekt T400102</t>
  </si>
  <si>
    <t>Tekući projekt T400101</t>
  </si>
  <si>
    <t>Tekući projekt K400104</t>
  </si>
  <si>
    <t>Učimo zajedno III-IV</t>
  </si>
  <si>
    <t>Tekući projekt T400114</t>
  </si>
  <si>
    <t>Tekući projekt T400107</t>
  </si>
  <si>
    <t>Tekući projekt T400108</t>
  </si>
  <si>
    <t>Tekući projekt T400109</t>
  </si>
  <si>
    <t>Tekući projekt T400110</t>
  </si>
  <si>
    <t>Tekući projekt T400111</t>
  </si>
  <si>
    <t>Tekući projekt 400115</t>
  </si>
  <si>
    <t>Sve tajne pismenosti</t>
  </si>
  <si>
    <t>Tekući projekt T400116</t>
  </si>
  <si>
    <t>M.O.R.E.</t>
  </si>
  <si>
    <t>Tekući projekt T400117</t>
  </si>
  <si>
    <t>Finame pro</t>
  </si>
  <si>
    <t>Tekući projekt T400118</t>
  </si>
  <si>
    <t>SN4SD Suvremena nastava za suvremeno društvo</t>
  </si>
  <si>
    <t>Tekući projekt T400119</t>
  </si>
  <si>
    <t>Revitalizacija vinogradarstva SDŽ</t>
  </si>
  <si>
    <t>Aktivnost</t>
  </si>
  <si>
    <t>Nabava školskih knjiga</t>
  </si>
  <si>
    <t>37229-udžbenici radnog karaktera i drugi obrazovni materijal koji nije namijenjen višegodišnjoj upotrebi</t>
  </si>
  <si>
    <t>42411- udžbenici</t>
  </si>
  <si>
    <t>R5283</t>
  </si>
  <si>
    <t>PLAN 2021.</t>
  </si>
  <si>
    <t>1. REBALANS 2021.</t>
  </si>
  <si>
    <t>2. REBALANS 2021.</t>
  </si>
  <si>
    <t>Pomoći proračunskim korisnicima iz proračuna koji im nije nadležan-refundacija</t>
  </si>
  <si>
    <t>Kazne i upravne mjere</t>
  </si>
  <si>
    <t>Kamate za primljene kredite i zajmove</t>
  </si>
  <si>
    <t>Otplata glavnice primljenih kredita i zajmova od kreditnih i ostalih financijskih institucija</t>
  </si>
  <si>
    <t>4241- knjige za knjižnicu</t>
  </si>
  <si>
    <t>Kapitalni projekt K400104</t>
  </si>
  <si>
    <t>Razvojni centar za elektrotehniku i računalstvo SDŽ</t>
  </si>
  <si>
    <t>Kapitalni projekt K400105</t>
  </si>
  <si>
    <t>Uspostava infrastrukture RCK Turističko - ugostiteljske škole</t>
  </si>
  <si>
    <t>Vocation in stone</t>
  </si>
  <si>
    <t>Tekući projekt T400120</t>
  </si>
  <si>
    <t>Učinkoviti ljudski potencijali - Stjecanje prvog radnog iskustva</t>
  </si>
  <si>
    <t>MD.net</t>
  </si>
  <si>
    <t>P0345</t>
  </si>
  <si>
    <t>P0346</t>
  </si>
  <si>
    <t>P0347</t>
  </si>
  <si>
    <t>P0348</t>
  </si>
  <si>
    <t>P0349</t>
  </si>
  <si>
    <t>P0350</t>
  </si>
  <si>
    <t>P0351</t>
  </si>
  <si>
    <t>P0352</t>
  </si>
  <si>
    <t>P0353</t>
  </si>
  <si>
    <t>P0354</t>
  </si>
  <si>
    <t>P0355</t>
  </si>
  <si>
    <t>P0356</t>
  </si>
  <si>
    <t>P0357</t>
  </si>
  <si>
    <t>P0358</t>
  </si>
  <si>
    <t>P0359</t>
  </si>
  <si>
    <t>P0360</t>
  </si>
  <si>
    <t>P0361</t>
  </si>
  <si>
    <t>P0362</t>
  </si>
  <si>
    <t>P0363</t>
  </si>
  <si>
    <t>P0364</t>
  </si>
  <si>
    <t>P0366</t>
  </si>
  <si>
    <t>P0365</t>
  </si>
  <si>
    <t>P0367</t>
  </si>
  <si>
    <t>P0368</t>
  </si>
  <si>
    <t>P0369</t>
  </si>
  <si>
    <t>P0370</t>
  </si>
  <si>
    <t>P0371</t>
  </si>
  <si>
    <t>P0372</t>
  </si>
  <si>
    <t>P0373</t>
  </si>
  <si>
    <t>P0374</t>
  </si>
  <si>
    <t>P0375</t>
  </si>
  <si>
    <t>P0376</t>
  </si>
  <si>
    <t>P0377</t>
  </si>
  <si>
    <t>P0378</t>
  </si>
  <si>
    <t>P0379</t>
  </si>
  <si>
    <t>P0380</t>
  </si>
  <si>
    <t>P0381</t>
  </si>
  <si>
    <t>P0382</t>
  </si>
  <si>
    <t>P0384</t>
  </si>
  <si>
    <t>P0385</t>
  </si>
  <si>
    <t>P0386</t>
  </si>
  <si>
    <t>P0387</t>
  </si>
  <si>
    <t>P0388</t>
  </si>
  <si>
    <t>P0390</t>
  </si>
  <si>
    <t>P0391</t>
  </si>
  <si>
    <t>P0392</t>
  </si>
  <si>
    <t>P0393</t>
  </si>
  <si>
    <t>P0394</t>
  </si>
  <si>
    <t>P0395</t>
  </si>
  <si>
    <t>P0396</t>
  </si>
  <si>
    <t>P0397</t>
  </si>
  <si>
    <t>P0398</t>
  </si>
  <si>
    <t>P0399</t>
  </si>
  <si>
    <t>P0401</t>
  </si>
  <si>
    <t>P0400</t>
  </si>
  <si>
    <t>P0402</t>
  </si>
  <si>
    <t>P0403</t>
  </si>
  <si>
    <t>P0404</t>
  </si>
  <si>
    <t>P0405</t>
  </si>
  <si>
    <t>P0406</t>
  </si>
  <si>
    <t>P0407</t>
  </si>
  <si>
    <t>P0408</t>
  </si>
  <si>
    <t>P0409</t>
  </si>
  <si>
    <t>P0410</t>
  </si>
  <si>
    <t>P0411</t>
  </si>
  <si>
    <t>P0412</t>
  </si>
  <si>
    <t>P0413</t>
  </si>
  <si>
    <t>P0414</t>
  </si>
  <si>
    <t>P0415</t>
  </si>
  <si>
    <t>P0416</t>
  </si>
  <si>
    <t>P0417</t>
  </si>
  <si>
    <t>P0418</t>
  </si>
  <si>
    <t>P0419</t>
  </si>
  <si>
    <t>P0420</t>
  </si>
  <si>
    <t>P0421</t>
  </si>
  <si>
    <t>P0422</t>
  </si>
  <si>
    <t>P0423</t>
  </si>
  <si>
    <t>P0424</t>
  </si>
  <si>
    <t>P0425</t>
  </si>
  <si>
    <t>P0427</t>
  </si>
  <si>
    <t>P0426</t>
  </si>
  <si>
    <t>P0428</t>
  </si>
  <si>
    <t>P0429</t>
  </si>
  <si>
    <t>P0430</t>
  </si>
  <si>
    <t>P0431</t>
  </si>
  <si>
    <t>P0432</t>
  </si>
  <si>
    <t>P0433</t>
  </si>
  <si>
    <t>P0434</t>
  </si>
  <si>
    <t>P0435</t>
  </si>
  <si>
    <t>P0436</t>
  </si>
  <si>
    <t>P0437</t>
  </si>
  <si>
    <t>P0438</t>
  </si>
  <si>
    <t>P0439</t>
  </si>
  <si>
    <t>P0440</t>
  </si>
  <si>
    <t>P0441</t>
  </si>
  <si>
    <t>P0442</t>
  </si>
  <si>
    <t>P0443</t>
  </si>
  <si>
    <t>P0445</t>
  </si>
  <si>
    <t>P0444</t>
  </si>
  <si>
    <t>P0446</t>
  </si>
  <si>
    <t>P0447</t>
  </si>
  <si>
    <t>P0448</t>
  </si>
  <si>
    <t>P0449</t>
  </si>
  <si>
    <t>P0450</t>
  </si>
  <si>
    <t>P0451</t>
  </si>
  <si>
    <t>P0452</t>
  </si>
  <si>
    <t>P0454</t>
  </si>
  <si>
    <t>P0453</t>
  </si>
  <si>
    <t>P0455</t>
  </si>
  <si>
    <t>P0456</t>
  </si>
  <si>
    <t>P0457</t>
  </si>
  <si>
    <t>P0458</t>
  </si>
  <si>
    <t>P0459</t>
  </si>
  <si>
    <t>P0460</t>
  </si>
  <si>
    <t>P0461</t>
  </si>
  <si>
    <t>P0462</t>
  </si>
  <si>
    <t>P0463</t>
  </si>
  <si>
    <t>P0464</t>
  </si>
  <si>
    <t>P0465</t>
  </si>
  <si>
    <t>P0466</t>
  </si>
  <si>
    <t>P0467</t>
  </si>
  <si>
    <t>P0468</t>
  </si>
  <si>
    <t>P0470</t>
  </si>
  <si>
    <t>P0469</t>
  </si>
  <si>
    <t>P0471</t>
  </si>
  <si>
    <t>P0472</t>
  </si>
  <si>
    <t>P0473</t>
  </si>
  <si>
    <t>P0474</t>
  </si>
  <si>
    <t>P0475</t>
  </si>
  <si>
    <t>P0476</t>
  </si>
  <si>
    <t>P0477</t>
  </si>
  <si>
    <t>P0478</t>
  </si>
  <si>
    <t>P0479</t>
  </si>
  <si>
    <t>P0480</t>
  </si>
  <si>
    <t>P0481</t>
  </si>
  <si>
    <t>P0482</t>
  </si>
  <si>
    <t>P0483</t>
  </si>
  <si>
    <t>P0484</t>
  </si>
  <si>
    <t>P0485</t>
  </si>
  <si>
    <t>P0486</t>
  </si>
  <si>
    <t>P0487</t>
  </si>
  <si>
    <t>P0488</t>
  </si>
  <si>
    <t>P0489</t>
  </si>
  <si>
    <t>P0490</t>
  </si>
  <si>
    <t>P0491</t>
  </si>
  <si>
    <t>P0492</t>
  </si>
  <si>
    <t>P0493</t>
  </si>
  <si>
    <t>P0494</t>
  </si>
  <si>
    <t>P0495</t>
  </si>
  <si>
    <t>P0496</t>
  </si>
  <si>
    <t>P0497</t>
  </si>
  <si>
    <t>P0498</t>
  </si>
  <si>
    <t>P0499</t>
  </si>
  <si>
    <t>P0500</t>
  </si>
  <si>
    <t>P0501</t>
  </si>
  <si>
    <t>P0502</t>
  </si>
  <si>
    <t>P0503</t>
  </si>
  <si>
    <t>P0504</t>
  </si>
  <si>
    <t>P0505</t>
  </si>
  <si>
    <t>P0506</t>
  </si>
  <si>
    <t>P0507</t>
  </si>
  <si>
    <t>P0508</t>
  </si>
  <si>
    <t>P0509</t>
  </si>
  <si>
    <t>P0510</t>
  </si>
  <si>
    <t>P0511</t>
  </si>
  <si>
    <t>P0512</t>
  </si>
  <si>
    <t>P0513</t>
  </si>
  <si>
    <t>P0514</t>
  </si>
  <si>
    <t>P0515</t>
  </si>
  <si>
    <t>P0516</t>
  </si>
  <si>
    <t>P0517</t>
  </si>
  <si>
    <t>P0518</t>
  </si>
  <si>
    <t>P0519</t>
  </si>
  <si>
    <t>P0520</t>
  </si>
  <si>
    <t>P0521</t>
  </si>
  <si>
    <t>P0522</t>
  </si>
  <si>
    <t>P0523</t>
  </si>
  <si>
    <t>P0524</t>
  </si>
  <si>
    <t>P0525</t>
  </si>
  <si>
    <t>P0526</t>
  </si>
  <si>
    <t>P0527</t>
  </si>
  <si>
    <t>P0528</t>
  </si>
  <si>
    <t>P0529</t>
  </si>
  <si>
    <t>P0530</t>
  </si>
  <si>
    <t>P0531</t>
  </si>
  <si>
    <t>P0532</t>
  </si>
  <si>
    <t>P0533</t>
  </si>
  <si>
    <t>P0534</t>
  </si>
  <si>
    <t>P0535</t>
  </si>
  <si>
    <t>P0536</t>
  </si>
  <si>
    <t>P0537</t>
  </si>
  <si>
    <t>P0538</t>
  </si>
  <si>
    <t>P0539</t>
  </si>
  <si>
    <t>P0540</t>
  </si>
  <si>
    <t>P0541</t>
  </si>
  <si>
    <t>P0542</t>
  </si>
  <si>
    <t>P0543</t>
  </si>
  <si>
    <t>P0544</t>
  </si>
  <si>
    <t>P0545</t>
  </si>
  <si>
    <t>P0546</t>
  </si>
  <si>
    <t>P0547</t>
  </si>
  <si>
    <t>P0548</t>
  </si>
  <si>
    <t>P0549</t>
  </si>
  <si>
    <t>R2272</t>
  </si>
  <si>
    <t>R2273</t>
  </si>
  <si>
    <t>R2271</t>
  </si>
  <si>
    <t>R2274</t>
  </si>
  <si>
    <t>R2275</t>
  </si>
  <si>
    <t>R2278</t>
  </si>
  <si>
    <t>R2276</t>
  </si>
  <si>
    <t>R2279</t>
  </si>
  <si>
    <t>R2277</t>
  </si>
  <si>
    <t>R2280</t>
  </si>
  <si>
    <t>R2281</t>
  </si>
  <si>
    <t>R2282</t>
  </si>
  <si>
    <t>R2283</t>
  </si>
  <si>
    <t>R2284</t>
  </si>
  <si>
    <t>R2285</t>
  </si>
  <si>
    <t>R2286</t>
  </si>
  <si>
    <t>R2287</t>
  </si>
  <si>
    <t>R2288</t>
  </si>
  <si>
    <t>R2289</t>
  </si>
  <si>
    <t>R2290</t>
  </si>
  <si>
    <t>R2291</t>
  </si>
  <si>
    <t>R2292</t>
  </si>
  <si>
    <t>R2293</t>
  </si>
  <si>
    <t>R2294</t>
  </si>
  <si>
    <t>R2295</t>
  </si>
  <si>
    <t>R2296</t>
  </si>
  <si>
    <t>R2297</t>
  </si>
  <si>
    <t>R2298</t>
  </si>
  <si>
    <t>R2299</t>
  </si>
  <si>
    <t>R2300</t>
  </si>
  <si>
    <t>R2301</t>
  </si>
  <si>
    <t>R2304</t>
  </si>
  <si>
    <t>R2302</t>
  </si>
  <si>
    <t>R2303</t>
  </si>
  <si>
    <t>R2305</t>
  </si>
  <si>
    <t>R2306</t>
  </si>
  <si>
    <t>R2307</t>
  </si>
  <si>
    <t>R2308</t>
  </si>
  <si>
    <t>R2309</t>
  </si>
  <si>
    <t>R2310</t>
  </si>
  <si>
    <t>R2311</t>
  </si>
  <si>
    <t>R2312</t>
  </si>
  <si>
    <t>R2313</t>
  </si>
  <si>
    <t>R2314</t>
  </si>
  <si>
    <t>R2315</t>
  </si>
  <si>
    <t>R2316</t>
  </si>
  <si>
    <t>R2317</t>
  </si>
  <si>
    <t>R2318</t>
  </si>
  <si>
    <t>R2319</t>
  </si>
  <si>
    <t>R2320</t>
  </si>
  <si>
    <t>R2321</t>
  </si>
  <si>
    <t>R2322</t>
  </si>
  <si>
    <t>R2323</t>
  </si>
  <si>
    <t>R2324</t>
  </si>
  <si>
    <t>R2325</t>
  </si>
  <si>
    <t>R2326</t>
  </si>
  <si>
    <t>R2327</t>
  </si>
  <si>
    <t>R2328</t>
  </si>
  <si>
    <t>R2329</t>
  </si>
  <si>
    <t>R2330</t>
  </si>
  <si>
    <t>R2331</t>
  </si>
  <si>
    <t>R2332</t>
  </si>
  <si>
    <t>R2333</t>
  </si>
  <si>
    <t>R2334</t>
  </si>
  <si>
    <t>R2335</t>
  </si>
  <si>
    <t>R2336</t>
  </si>
  <si>
    <t>R2337</t>
  </si>
  <si>
    <t>R2338</t>
  </si>
  <si>
    <t>R2339</t>
  </si>
  <si>
    <t>R2340</t>
  </si>
  <si>
    <t>R2341</t>
  </si>
  <si>
    <t>R2342</t>
  </si>
  <si>
    <t>R2343</t>
  </si>
  <si>
    <t>R2344</t>
  </si>
  <si>
    <t>R2345</t>
  </si>
  <si>
    <t>R2346</t>
  </si>
  <si>
    <t>R2347</t>
  </si>
  <si>
    <t>R2348</t>
  </si>
  <si>
    <t>R2349</t>
  </si>
  <si>
    <t>R2350</t>
  </si>
  <si>
    <t>R2351</t>
  </si>
  <si>
    <t>R2352</t>
  </si>
  <si>
    <t>R2353</t>
  </si>
  <si>
    <t>R2354</t>
  </si>
  <si>
    <t>R2355</t>
  </si>
  <si>
    <t>R2356</t>
  </si>
  <si>
    <t>R2358</t>
  </si>
  <si>
    <t>R2359</t>
  </si>
  <si>
    <t>R2360</t>
  </si>
  <si>
    <t>R2357</t>
  </si>
  <si>
    <t>R2361</t>
  </si>
  <si>
    <t>R2362</t>
  </si>
  <si>
    <t>R2363</t>
  </si>
  <si>
    <t>R2364</t>
  </si>
  <si>
    <t>R2365</t>
  </si>
  <si>
    <t>R2366</t>
  </si>
  <si>
    <t>R2367</t>
  </si>
  <si>
    <t>R2368</t>
  </si>
  <si>
    <t>R2369</t>
  </si>
  <si>
    <t>R2370</t>
  </si>
  <si>
    <t>R2371</t>
  </si>
  <si>
    <t>R2372</t>
  </si>
  <si>
    <t>R2373</t>
  </si>
  <si>
    <t>R2374</t>
  </si>
  <si>
    <t>R2375</t>
  </si>
  <si>
    <t>R2376</t>
  </si>
  <si>
    <t>R2377</t>
  </si>
  <si>
    <t>R2378</t>
  </si>
  <si>
    <t>R2379</t>
  </si>
  <si>
    <t>R2380</t>
  </si>
  <si>
    <t>R2381</t>
  </si>
  <si>
    <t>R2382</t>
  </si>
  <si>
    <t>R2383</t>
  </si>
  <si>
    <t>R2384</t>
  </si>
  <si>
    <t>Tekući projekt T400104</t>
  </si>
  <si>
    <t>R2385</t>
  </si>
  <si>
    <t>R2386</t>
  </si>
  <si>
    <t>R2387</t>
  </si>
  <si>
    <t>R2388</t>
  </si>
  <si>
    <t>R2389</t>
  </si>
  <si>
    <t>R2390</t>
  </si>
  <si>
    <t>R2391</t>
  </si>
  <si>
    <t>R2392</t>
  </si>
  <si>
    <t>R2393</t>
  </si>
  <si>
    <t>R2394</t>
  </si>
  <si>
    <t>R2395</t>
  </si>
  <si>
    <t>R2396</t>
  </si>
  <si>
    <t>R2397</t>
  </si>
  <si>
    <t>R2398</t>
  </si>
  <si>
    <t>R2399</t>
  </si>
  <si>
    <t>R2400</t>
  </si>
  <si>
    <t>R2401</t>
  </si>
  <si>
    <t>R2402</t>
  </si>
  <si>
    <t>R2403</t>
  </si>
  <si>
    <t>R2404</t>
  </si>
  <si>
    <t>R2405</t>
  </si>
  <si>
    <t>R2406</t>
  </si>
  <si>
    <t>R2407</t>
  </si>
  <si>
    <t>R2408</t>
  </si>
  <si>
    <t>R2409</t>
  </si>
  <si>
    <t>R2410</t>
  </si>
  <si>
    <t>R2411</t>
  </si>
  <si>
    <t>R2412</t>
  </si>
  <si>
    <t>R2413</t>
  </si>
  <si>
    <t>R2414</t>
  </si>
  <si>
    <t>R2415</t>
  </si>
  <si>
    <t>R2416</t>
  </si>
  <si>
    <t>R2417</t>
  </si>
  <si>
    <t>R2418</t>
  </si>
  <si>
    <t>R2419</t>
  </si>
  <si>
    <t>R2420</t>
  </si>
  <si>
    <t>R2421</t>
  </si>
  <si>
    <t>R2422</t>
  </si>
  <si>
    <t>R2423</t>
  </si>
  <si>
    <t>R2425</t>
  </si>
  <si>
    <t>R2426</t>
  </si>
  <si>
    <t>R2427</t>
  </si>
  <si>
    <t>R2428</t>
  </si>
  <si>
    <t>R2424</t>
  </si>
  <si>
    <t>R2430</t>
  </si>
  <si>
    <t>R2431</t>
  </si>
  <si>
    <t>R2432</t>
  </si>
  <si>
    <t>R2433</t>
  </si>
  <si>
    <t>R2429</t>
  </si>
  <si>
    <t>R2434</t>
  </si>
  <si>
    <t>R2435</t>
  </si>
  <si>
    <t>R2436</t>
  </si>
  <si>
    <t>R2438</t>
  </si>
  <si>
    <t>R2439</t>
  </si>
  <si>
    <t>R2440</t>
  </si>
  <si>
    <t>R2437</t>
  </si>
  <si>
    <t>R2441</t>
  </si>
  <si>
    <t>R2442</t>
  </si>
  <si>
    <t>R2443</t>
  </si>
  <si>
    <t>R2444</t>
  </si>
  <si>
    <t>R2445</t>
  </si>
  <si>
    <t>R2446</t>
  </si>
  <si>
    <t>R2447</t>
  </si>
  <si>
    <t>R2448</t>
  </si>
  <si>
    <t>R2449</t>
  </si>
  <si>
    <t>R2450</t>
  </si>
  <si>
    <t>R2451</t>
  </si>
  <si>
    <t>R2452</t>
  </si>
  <si>
    <t>R2453</t>
  </si>
  <si>
    <t>R2454</t>
  </si>
  <si>
    <t>R2455</t>
  </si>
  <si>
    <t>R2456</t>
  </si>
  <si>
    <t>R2463</t>
  </si>
  <si>
    <t>R2464</t>
  </si>
  <si>
    <t>R2465</t>
  </si>
  <si>
    <t>R2466</t>
  </si>
  <si>
    <t>R2467</t>
  </si>
  <si>
    <t>R2468</t>
  </si>
  <si>
    <t>R2469</t>
  </si>
  <si>
    <t>R2457</t>
  </si>
  <si>
    <t>R2458</t>
  </si>
  <si>
    <t>R2459</t>
  </si>
  <si>
    <t>R2460</t>
  </si>
  <si>
    <t>R2461</t>
  </si>
  <si>
    <t>R2462</t>
  </si>
  <si>
    <t>R2471</t>
  </si>
  <si>
    <t>R2472</t>
  </si>
  <si>
    <t>R2473</t>
  </si>
  <si>
    <t>R2470</t>
  </si>
  <si>
    <t>R2474</t>
  </si>
  <si>
    <t>R2475</t>
  </si>
  <si>
    <t>R2476</t>
  </si>
  <si>
    <t>R2477</t>
  </si>
  <si>
    <t>R2478</t>
  </si>
  <si>
    <t>R2479</t>
  </si>
  <si>
    <t>R2480</t>
  </si>
  <si>
    <t>R2481</t>
  </si>
  <si>
    <t>R2482</t>
  </si>
  <si>
    <t>R2483</t>
  </si>
  <si>
    <t>R2484</t>
  </si>
  <si>
    <t>R2485</t>
  </si>
  <si>
    <t>R2486</t>
  </si>
  <si>
    <t>R2487</t>
  </si>
  <si>
    <t>R2488</t>
  </si>
  <si>
    <t>R2489</t>
  </si>
  <si>
    <t>R2490</t>
  </si>
  <si>
    <t>R2491</t>
  </si>
  <si>
    <t>R2492</t>
  </si>
  <si>
    <t>R2493</t>
  </si>
  <si>
    <t>R2494</t>
  </si>
  <si>
    <t>R2495</t>
  </si>
  <si>
    <t>R2496</t>
  </si>
  <si>
    <t>R2497</t>
  </si>
  <si>
    <t>R2498</t>
  </si>
  <si>
    <t>R2499</t>
  </si>
  <si>
    <t>R2500</t>
  </si>
  <si>
    <t>R2501</t>
  </si>
  <si>
    <t>R2503</t>
  </si>
  <si>
    <t>R2502</t>
  </si>
  <si>
    <t>R2504</t>
  </si>
  <si>
    <t>R2505</t>
  </si>
  <si>
    <t>R2506</t>
  </si>
  <si>
    <t>R2507</t>
  </si>
  <si>
    <t>R2508</t>
  </si>
  <si>
    <t>R2509</t>
  </si>
  <si>
    <t>R2510</t>
  </si>
  <si>
    <t>R2511</t>
  </si>
  <si>
    <t>R2512</t>
  </si>
  <si>
    <t>R2513</t>
  </si>
  <si>
    <t>R2514</t>
  </si>
  <si>
    <t>R2516</t>
  </si>
  <si>
    <t>R2515</t>
  </si>
  <si>
    <t>R2517</t>
  </si>
  <si>
    <t>R2518</t>
  </si>
  <si>
    <t>R2519</t>
  </si>
  <si>
    <t>R2520</t>
  </si>
  <si>
    <t>R2521</t>
  </si>
  <si>
    <t>R2522</t>
  </si>
  <si>
    <t>R2523</t>
  </si>
  <si>
    <t>R2524</t>
  </si>
  <si>
    <t>R2525</t>
  </si>
  <si>
    <t>R2526</t>
  </si>
  <si>
    <t>R2527</t>
  </si>
  <si>
    <t>R2528</t>
  </si>
  <si>
    <t>R2529</t>
  </si>
  <si>
    <t>R2530</t>
  </si>
  <si>
    <t>R2531</t>
  </si>
  <si>
    <t>R2532</t>
  </si>
  <si>
    <t>R2533</t>
  </si>
  <si>
    <t>R2534</t>
  </si>
  <si>
    <t>R2535</t>
  </si>
  <si>
    <t>R2537</t>
  </si>
  <si>
    <t>R2538</t>
  </si>
  <si>
    <t>R2539</t>
  </si>
  <si>
    <t>R2540</t>
  </si>
  <si>
    <t>R2541</t>
  </si>
  <si>
    <t>R2542</t>
  </si>
  <si>
    <t>R2543</t>
  </si>
  <si>
    <t>R2536</t>
  </si>
  <si>
    <t>R2544</t>
  </si>
  <si>
    <t>R2545</t>
  </si>
  <si>
    <t>R2546</t>
  </si>
  <si>
    <t>R2547</t>
  </si>
  <si>
    <t>R2548</t>
  </si>
  <si>
    <t>R2549</t>
  </si>
  <si>
    <t>R2550</t>
  </si>
  <si>
    <t>R2551</t>
  </si>
  <si>
    <t>R2552</t>
  </si>
  <si>
    <t>R2553</t>
  </si>
  <si>
    <t>R2554</t>
  </si>
  <si>
    <t>R2555</t>
  </si>
  <si>
    <t>R2556</t>
  </si>
  <si>
    <t>R2557</t>
  </si>
  <si>
    <t>R2558</t>
  </si>
  <si>
    <t>R2559</t>
  </si>
  <si>
    <t>R2560</t>
  </si>
  <si>
    <t>R2561</t>
  </si>
  <si>
    <t>R2562</t>
  </si>
  <si>
    <t>R2563</t>
  </si>
  <si>
    <t>R2564</t>
  </si>
  <si>
    <t>R2565</t>
  </si>
  <si>
    <t>R2566</t>
  </si>
  <si>
    <t>R2567</t>
  </si>
  <si>
    <t>R2568</t>
  </si>
  <si>
    <t>R2569</t>
  </si>
  <si>
    <t>R2570</t>
  </si>
  <si>
    <t>R2571</t>
  </si>
  <si>
    <t>R2572</t>
  </si>
  <si>
    <t>R2573</t>
  </si>
  <si>
    <t>R2574</t>
  </si>
  <si>
    <t>R2575</t>
  </si>
  <si>
    <t>R2576</t>
  </si>
  <si>
    <t>R2577</t>
  </si>
  <si>
    <t>R2578</t>
  </si>
  <si>
    <t>R2579</t>
  </si>
  <si>
    <t>R2580</t>
  </si>
  <si>
    <t>R2581</t>
  </si>
  <si>
    <t>R2582</t>
  </si>
  <si>
    <t>R2583</t>
  </si>
  <si>
    <t>R4296</t>
  </si>
  <si>
    <t>R2584</t>
  </si>
  <si>
    <t>R2585</t>
  </si>
  <si>
    <t>R2586</t>
  </si>
  <si>
    <t>R2588</t>
  </si>
  <si>
    <t>R2587</t>
  </si>
  <si>
    <t>R2589</t>
  </si>
  <si>
    <t>R2590</t>
  </si>
  <si>
    <t>R2591</t>
  </si>
  <si>
    <t>R2592</t>
  </si>
  <si>
    <t>R2593</t>
  </si>
  <si>
    <t>R2594</t>
  </si>
  <si>
    <t>R2595</t>
  </si>
  <si>
    <t>R2596</t>
  </si>
  <si>
    <t>R2597</t>
  </si>
  <si>
    <t>R2598</t>
  </si>
  <si>
    <t>R2599</t>
  </si>
  <si>
    <t>R2600</t>
  </si>
  <si>
    <t>R2601</t>
  </si>
  <si>
    <t>R2602</t>
  </si>
  <si>
    <t>R2603</t>
  </si>
  <si>
    <t>R2604</t>
  </si>
  <si>
    <t>R2608</t>
  </si>
  <si>
    <t>R2609</t>
  </si>
  <si>
    <t>R2605</t>
  </si>
  <si>
    <t>R2610</t>
  </si>
  <si>
    <t>R2611</t>
  </si>
  <si>
    <t>R2606</t>
  </si>
  <si>
    <t>R2607</t>
  </si>
  <si>
    <t>R2617</t>
  </si>
  <si>
    <t>R2613</t>
  </si>
  <si>
    <t>R2614</t>
  </si>
  <si>
    <t>R2612</t>
  </si>
  <si>
    <t>R2615</t>
  </si>
  <si>
    <t>R2616</t>
  </si>
  <si>
    <t>R2618</t>
  </si>
  <si>
    <t>R2619</t>
  </si>
  <si>
    <t>R2620</t>
  </si>
  <si>
    <t>R2621</t>
  </si>
  <si>
    <t>R2622</t>
  </si>
  <si>
    <t>R2623</t>
  </si>
  <si>
    <t>R2624</t>
  </si>
  <si>
    <t>R2625</t>
  </si>
  <si>
    <t>R2626</t>
  </si>
  <si>
    <t>R2628</t>
  </si>
  <si>
    <t>R2627</t>
  </si>
  <si>
    <t>R2629</t>
  </si>
  <si>
    <t>R2630</t>
  </si>
  <si>
    <t>R2631</t>
  </si>
  <si>
    <t>R2632</t>
  </si>
  <si>
    <t>R2636</t>
  </si>
  <si>
    <t>R2633</t>
  </si>
  <si>
    <t>R2634</t>
  </si>
  <si>
    <t>R2635</t>
  </si>
  <si>
    <t>R2637</t>
  </si>
  <si>
    <t>R2638</t>
  </si>
  <si>
    <t>R2639</t>
  </si>
  <si>
    <t>R2640</t>
  </si>
  <si>
    <t>R2641</t>
  </si>
  <si>
    <t>R2642</t>
  </si>
  <si>
    <t>R2643</t>
  </si>
  <si>
    <t>R2644</t>
  </si>
  <si>
    <t>R2645</t>
  </si>
  <si>
    <t>R2646</t>
  </si>
  <si>
    <t>R2647</t>
  </si>
  <si>
    <t>R2648</t>
  </si>
  <si>
    <t>R2649</t>
  </si>
  <si>
    <t>R2650</t>
  </si>
  <si>
    <t>R2651</t>
  </si>
  <si>
    <t>R2652</t>
  </si>
  <si>
    <t>R2653</t>
  </si>
  <si>
    <t>R2654</t>
  </si>
  <si>
    <t>R2655</t>
  </si>
  <si>
    <t>R2656</t>
  </si>
  <si>
    <t>R2657</t>
  </si>
  <si>
    <t>R2659</t>
  </si>
  <si>
    <t>R2658</t>
  </si>
  <si>
    <t>R2660</t>
  </si>
  <si>
    <t>R2661</t>
  </si>
  <si>
    <t>R2662</t>
  </si>
  <si>
    <t>R2663</t>
  </si>
  <si>
    <t>R2664</t>
  </si>
  <si>
    <t>R2665</t>
  </si>
  <si>
    <t>R2666</t>
  </si>
  <si>
    <t>R2667</t>
  </si>
  <si>
    <t>R2668</t>
  </si>
  <si>
    <t>R2669</t>
  </si>
  <si>
    <t>R2670</t>
  </si>
  <si>
    <t>R2671</t>
  </si>
  <si>
    <t>R2672</t>
  </si>
  <si>
    <t>R2673</t>
  </si>
  <si>
    <t>R2674</t>
  </si>
  <si>
    <t>R2675</t>
  </si>
  <si>
    <t>R2676</t>
  </si>
  <si>
    <t>R2677</t>
  </si>
  <si>
    <t>R2678</t>
  </si>
  <si>
    <t>R2679</t>
  </si>
  <si>
    <t>R2680</t>
  </si>
  <si>
    <t>R2681</t>
  </si>
  <si>
    <t>R2682</t>
  </si>
  <si>
    <t>R2683</t>
  </si>
  <si>
    <t>R2684</t>
  </si>
  <si>
    <t>R2685</t>
  </si>
  <si>
    <t>R2723</t>
  </si>
  <si>
    <t>R2724</t>
  </si>
  <si>
    <t>R2725</t>
  </si>
  <si>
    <t>R2726</t>
  </si>
  <si>
    <t>R2727</t>
  </si>
  <si>
    <t>R2728</t>
  </si>
  <si>
    <t>R2722</t>
  </si>
  <si>
    <t>R2686</t>
  </si>
  <si>
    <t>R2687</t>
  </si>
  <si>
    <t>R2688</t>
  </si>
  <si>
    <t>R2689</t>
  </si>
  <si>
    <t>R2690</t>
  </si>
  <si>
    <t>R2691</t>
  </si>
  <si>
    <t>R2692</t>
  </si>
  <si>
    <t>R2693</t>
  </si>
  <si>
    <t>R2694</t>
  </si>
  <si>
    <t>R2695</t>
  </si>
  <si>
    <t>R2696</t>
  </si>
  <si>
    <t>R2698</t>
  </si>
  <si>
    <t>R2697</t>
  </si>
  <si>
    <t>R2699</t>
  </si>
  <si>
    <t>R2700</t>
  </si>
  <si>
    <t>R2701</t>
  </si>
  <si>
    <t>R2702</t>
  </si>
  <si>
    <t>R2703</t>
  </si>
  <si>
    <t>R2705</t>
  </si>
  <si>
    <t>R2704</t>
  </si>
  <si>
    <t>R2706</t>
  </si>
  <si>
    <t>R2707</t>
  </si>
  <si>
    <t>R2708</t>
  </si>
  <si>
    <t>R2709</t>
  </si>
  <si>
    <t>R2710</t>
  </si>
  <si>
    <t>R2711</t>
  </si>
  <si>
    <t>R2712</t>
  </si>
  <si>
    <t>R2713</t>
  </si>
  <si>
    <t>R2714</t>
  </si>
  <si>
    <t>R2715</t>
  </si>
  <si>
    <t>R2716</t>
  </si>
  <si>
    <t>R2717</t>
  </si>
  <si>
    <t>R2718</t>
  </si>
  <si>
    <t>R2719</t>
  </si>
  <si>
    <t>R2720</t>
  </si>
  <si>
    <t>R2721</t>
  </si>
  <si>
    <t>R2729</t>
  </si>
  <si>
    <t>R2730</t>
  </si>
  <si>
    <t>R2731</t>
  </si>
  <si>
    <t>R2732</t>
  </si>
  <si>
    <t>R2733</t>
  </si>
  <si>
    <t>R2734</t>
  </si>
  <si>
    <t>R2735</t>
  </si>
  <si>
    <t>R2736</t>
  </si>
  <si>
    <t>R2737</t>
  </si>
  <si>
    <t>R2738</t>
  </si>
  <si>
    <t>R2739</t>
  </si>
  <si>
    <t>R2740</t>
  </si>
  <si>
    <t>R2741</t>
  </si>
  <si>
    <t>R2742</t>
  </si>
  <si>
    <t>R2743</t>
  </si>
  <si>
    <t>R2744</t>
  </si>
  <si>
    <t>R2745</t>
  </si>
  <si>
    <t>R2746</t>
  </si>
  <si>
    <t>R2747</t>
  </si>
  <si>
    <t>R2748</t>
  </si>
  <si>
    <t>R2749</t>
  </si>
  <si>
    <t>R2750</t>
  </si>
  <si>
    <t>R2751</t>
  </si>
  <si>
    <t>R2752</t>
  </si>
  <si>
    <t>R2753</t>
  </si>
  <si>
    <t>R2754</t>
  </si>
  <si>
    <t>R2755</t>
  </si>
  <si>
    <t>R2756</t>
  </si>
  <si>
    <t>R2757</t>
  </si>
  <si>
    <t>R2758</t>
  </si>
  <si>
    <t>R2759</t>
  </si>
  <si>
    <t>R2760</t>
  </si>
  <si>
    <t>R2761</t>
  </si>
  <si>
    <t>R2762</t>
  </si>
  <si>
    <t>R2763</t>
  </si>
  <si>
    <t>R2764</t>
  </si>
  <si>
    <t>R2765</t>
  </si>
  <si>
    <t>R2766</t>
  </si>
  <si>
    <t>R2767</t>
  </si>
  <si>
    <t>R2768</t>
  </si>
  <si>
    <t>R2769</t>
  </si>
  <si>
    <t>R2770</t>
  </si>
  <si>
    <t>R2771</t>
  </si>
  <si>
    <t>R2772</t>
  </si>
  <si>
    <t>R2773</t>
  </si>
  <si>
    <t>R2774</t>
  </si>
  <si>
    <t>R2775</t>
  </si>
  <si>
    <t>R2776</t>
  </si>
  <si>
    <t>R2777</t>
  </si>
  <si>
    <t>R2778</t>
  </si>
  <si>
    <t>R2779</t>
  </si>
  <si>
    <t>R2781</t>
  </si>
  <si>
    <t>R2782</t>
  </si>
  <si>
    <t>R2783</t>
  </si>
  <si>
    <t>R2784</t>
  </si>
  <si>
    <t>R2785</t>
  </si>
  <si>
    <t>R2786</t>
  </si>
  <si>
    <t>R2787</t>
  </si>
  <si>
    <t>R2788</t>
  </si>
  <si>
    <t>R2780</t>
  </si>
  <si>
    <t>R2789</t>
  </si>
  <si>
    <t>R2790</t>
  </si>
  <si>
    <t>R2791</t>
  </si>
  <si>
    <t>R2792</t>
  </si>
  <si>
    <t>R2793</t>
  </si>
  <si>
    <t>R2794</t>
  </si>
  <si>
    <t>R2795</t>
  </si>
  <si>
    <t>R2796</t>
  </si>
  <si>
    <t>R2797</t>
  </si>
  <si>
    <t>R2798</t>
  </si>
  <si>
    <t>R2799</t>
  </si>
  <si>
    <t>R2800</t>
  </si>
  <si>
    <t>R2801</t>
  </si>
  <si>
    <t>R2802</t>
  </si>
  <si>
    <t>R2803</t>
  </si>
  <si>
    <t>R2804</t>
  </si>
  <si>
    <t>R2805</t>
  </si>
  <si>
    <t>R2806</t>
  </si>
  <si>
    <t>R2807</t>
  </si>
  <si>
    <t>R2808</t>
  </si>
  <si>
    <t>R2809</t>
  </si>
  <si>
    <t>R2810</t>
  </si>
  <si>
    <t>R2811</t>
  </si>
  <si>
    <t>R2812</t>
  </si>
  <si>
    <t>R2813</t>
  </si>
  <si>
    <t>R2814</t>
  </si>
  <si>
    <t>R2815</t>
  </si>
  <si>
    <t>R2816</t>
  </si>
  <si>
    <t>R2817</t>
  </si>
  <si>
    <t>R2818</t>
  </si>
  <si>
    <t>R2819</t>
  </si>
  <si>
    <t>R2820</t>
  </si>
  <si>
    <t>R2821</t>
  </si>
  <si>
    <t>R2822</t>
  </si>
  <si>
    <t>R2823</t>
  </si>
  <si>
    <t>R2824</t>
  </si>
  <si>
    <t>R2825</t>
  </si>
  <si>
    <t>R2826</t>
  </si>
  <si>
    <t>R2827</t>
  </si>
  <si>
    <t>R2828</t>
  </si>
  <si>
    <t>R2829</t>
  </si>
  <si>
    <t>R2830</t>
  </si>
  <si>
    <t>R2831</t>
  </si>
  <si>
    <t>R2832</t>
  </si>
  <si>
    <t>R2833</t>
  </si>
  <si>
    <t>R2834</t>
  </si>
  <si>
    <t>R2835</t>
  </si>
  <si>
    <t>R2836</t>
  </si>
  <si>
    <t>R2837</t>
  </si>
  <si>
    <t>R2838</t>
  </si>
  <si>
    <t>R2839</t>
  </si>
  <si>
    <t>R2840</t>
  </si>
  <si>
    <t>R2841</t>
  </si>
  <si>
    <t>R2842</t>
  </si>
  <si>
    <t>R2843</t>
  </si>
  <si>
    <t>R2844</t>
  </si>
  <si>
    <t>R2845</t>
  </si>
  <si>
    <t>R2846</t>
  </si>
  <si>
    <t>R2847</t>
  </si>
  <si>
    <t>R2848</t>
  </si>
  <si>
    <t>R2849</t>
  </si>
  <si>
    <t>R2850</t>
  </si>
  <si>
    <t>R2851</t>
  </si>
  <si>
    <t>R2852</t>
  </si>
  <si>
    <t>R2853</t>
  </si>
  <si>
    <t>R2854</t>
  </si>
  <si>
    <t>R2855</t>
  </si>
  <si>
    <t>R2856</t>
  </si>
  <si>
    <t>R2857</t>
  </si>
  <si>
    <t>R2858</t>
  </si>
  <si>
    <t>R2859</t>
  </si>
  <si>
    <t>R2860</t>
  </si>
  <si>
    <t>R2861</t>
  </si>
  <si>
    <t>R2869</t>
  </si>
  <si>
    <t>R2862</t>
  </si>
  <si>
    <t>R2863</t>
  </si>
  <si>
    <t>R2864</t>
  </si>
  <si>
    <t>R2865</t>
  </si>
  <si>
    <t>R2866</t>
  </si>
  <si>
    <t>R2867</t>
  </si>
  <si>
    <t>R2868</t>
  </si>
  <si>
    <t>R2870</t>
  </si>
  <si>
    <t>R2871</t>
  </si>
  <si>
    <t>R2872</t>
  </si>
  <si>
    <t>R2873</t>
  </si>
  <si>
    <t>R2874</t>
  </si>
  <si>
    <t>R2875</t>
  </si>
  <si>
    <t>R2876</t>
  </si>
  <si>
    <t>R2877</t>
  </si>
  <si>
    <t>R2878</t>
  </si>
  <si>
    <t>R2880</t>
  </si>
  <si>
    <t>R2881</t>
  </si>
  <si>
    <t>R2882</t>
  </si>
  <si>
    <t>R2879</t>
  </si>
  <si>
    <t>R2883</t>
  </si>
  <si>
    <t>R2884</t>
  </si>
  <si>
    <t>R2885</t>
  </si>
  <si>
    <t>R2886</t>
  </si>
  <si>
    <t>R2887</t>
  </si>
  <si>
    <t>R2888</t>
  </si>
  <si>
    <t>R2889</t>
  </si>
  <si>
    <t>R2890</t>
  </si>
  <si>
    <t>R2891</t>
  </si>
  <si>
    <t>R2892</t>
  </si>
  <si>
    <t>R2893</t>
  </si>
  <si>
    <t>R2894</t>
  </si>
  <si>
    <t>R2895</t>
  </si>
  <si>
    <t>R2896</t>
  </si>
  <si>
    <t>R2897</t>
  </si>
  <si>
    <t>R2898</t>
  </si>
  <si>
    <t>R2899</t>
  </si>
  <si>
    <t>R2900</t>
  </si>
  <si>
    <t>R2901</t>
  </si>
  <si>
    <t>R2902</t>
  </si>
  <si>
    <t>R2903</t>
  </si>
  <si>
    <t>R2904</t>
  </si>
  <si>
    <t>R2905</t>
  </si>
  <si>
    <t>R2906</t>
  </si>
  <si>
    <t>R2907</t>
  </si>
  <si>
    <t>R2908</t>
  </si>
  <si>
    <t>R2909</t>
  </si>
  <si>
    <t>R2910</t>
  </si>
  <si>
    <t>R2911</t>
  </si>
  <si>
    <t>R2914</t>
  </si>
  <si>
    <t>R2912</t>
  </si>
  <si>
    <t>R2913</t>
  </si>
  <si>
    <t>R2915</t>
  </si>
  <si>
    <t>R2916</t>
  </si>
  <si>
    <t>R2917</t>
  </si>
  <si>
    <t>R2918</t>
  </si>
  <si>
    <t>R2919</t>
  </si>
  <si>
    <t>R2920</t>
  </si>
  <si>
    <t>R2921</t>
  </si>
  <si>
    <t>R2922</t>
  </si>
  <si>
    <t>R2923</t>
  </si>
  <si>
    <t>R2924</t>
  </si>
  <si>
    <t>R2925</t>
  </si>
  <si>
    <t>R2926</t>
  </si>
  <si>
    <t>R2927</t>
  </si>
  <si>
    <t>R2928</t>
  </si>
  <si>
    <t>R2929</t>
  </si>
  <si>
    <t>R2930</t>
  </si>
  <si>
    <t>R2931</t>
  </si>
  <si>
    <t>R2932</t>
  </si>
  <si>
    <t>R2933</t>
  </si>
  <si>
    <t>R2934</t>
  </si>
  <si>
    <t>R2935</t>
  </si>
  <si>
    <t>R2936</t>
  </si>
  <si>
    <t>R2937</t>
  </si>
  <si>
    <t>R2938</t>
  </si>
  <si>
    <t>R2939</t>
  </si>
  <si>
    <t>R2940</t>
  </si>
  <si>
    <t>R2941</t>
  </si>
  <si>
    <t>R2942</t>
  </si>
  <si>
    <t>R2943</t>
  </si>
  <si>
    <t>R2944</t>
  </si>
  <si>
    <t>R2945</t>
  </si>
  <si>
    <t>R2946</t>
  </si>
  <si>
    <t>R2947</t>
  </si>
  <si>
    <t>R2948</t>
  </si>
  <si>
    <t>R2949</t>
  </si>
  <si>
    <t>R2951</t>
  </si>
  <si>
    <t>R2952</t>
  </si>
  <si>
    <t>R2950</t>
  </si>
  <si>
    <t>R2953</t>
  </si>
  <si>
    <t>R2954</t>
  </si>
  <si>
    <t>R2955</t>
  </si>
  <si>
    <t>R2956</t>
  </si>
  <si>
    <t>R2957</t>
  </si>
  <si>
    <t>R2958</t>
  </si>
  <si>
    <t>R2959</t>
  </si>
  <si>
    <t>R2960</t>
  </si>
  <si>
    <t>R2961</t>
  </si>
  <si>
    <t>R2962</t>
  </si>
  <si>
    <t>R2963</t>
  </si>
  <si>
    <t>R2964</t>
  </si>
  <si>
    <t>R2965</t>
  </si>
  <si>
    <t>R2966</t>
  </si>
  <si>
    <t>R2967</t>
  </si>
  <si>
    <t>R2968</t>
  </si>
  <si>
    <t>R2969</t>
  </si>
  <si>
    <t>R2970</t>
  </si>
  <si>
    <t>R2971</t>
  </si>
  <si>
    <t>R2972</t>
  </si>
  <si>
    <t>R2973</t>
  </si>
  <si>
    <t>R2974</t>
  </si>
  <si>
    <t>R2975</t>
  </si>
  <si>
    <t>R2976</t>
  </si>
  <si>
    <t>R2977</t>
  </si>
  <si>
    <t>R2978</t>
  </si>
  <si>
    <t>R2979</t>
  </si>
  <si>
    <t>R2984</t>
  </si>
  <si>
    <t>R2985</t>
  </si>
  <si>
    <t>R2986</t>
  </si>
  <si>
    <t>R2982</t>
  </si>
  <si>
    <t>R2983</t>
  </si>
  <si>
    <t>R2987</t>
  </si>
  <si>
    <t>R2988</t>
  </si>
  <si>
    <t>R2989</t>
  </si>
  <si>
    <t>R2990</t>
  </si>
  <si>
    <t>R2991</t>
  </si>
  <si>
    <t>R2992</t>
  </si>
  <si>
    <t>R2993</t>
  </si>
  <si>
    <t>R2994</t>
  </si>
  <si>
    <t>R2995</t>
  </si>
  <si>
    <t>R2996</t>
  </si>
  <si>
    <t>R2997</t>
  </si>
  <si>
    <t>R2998</t>
  </si>
  <si>
    <t>R2999</t>
  </si>
  <si>
    <t>R3000</t>
  </si>
  <si>
    <t>R3001</t>
  </si>
  <si>
    <t>R3002</t>
  </si>
  <si>
    <t>R3003</t>
  </si>
  <si>
    <t>R3004</t>
  </si>
  <si>
    <t>R3005</t>
  </si>
  <si>
    <t>R3008</t>
  </si>
  <si>
    <t>R3006</t>
  </si>
  <si>
    <t>R3009</t>
  </si>
  <si>
    <t>R3010</t>
  </si>
  <si>
    <t>R3011</t>
  </si>
  <si>
    <t>R3012</t>
  </si>
  <si>
    <t>R3013</t>
  </si>
  <si>
    <t>R3007</t>
  </si>
  <si>
    <t>R3017</t>
  </si>
  <si>
    <t>R3014</t>
  </si>
  <si>
    <t>R3015</t>
  </si>
  <si>
    <t>R3018</t>
  </si>
  <si>
    <t>R3016</t>
  </si>
  <si>
    <t>R3019</t>
  </si>
  <si>
    <t>R3020</t>
  </si>
  <si>
    <t>R3021</t>
  </si>
  <si>
    <t>R3022</t>
  </si>
  <si>
    <t>R3023</t>
  </si>
  <si>
    <t>R3024</t>
  </si>
  <si>
    <t>R3025</t>
  </si>
  <si>
    <t>R3026</t>
  </si>
  <si>
    <t>R3027</t>
  </si>
  <si>
    <t>R3028</t>
  </si>
  <si>
    <t>R3029</t>
  </si>
  <si>
    <t>R3030</t>
  </si>
  <si>
    <t>R3031</t>
  </si>
  <si>
    <t>R3032</t>
  </si>
  <si>
    <t>R3033</t>
  </si>
  <si>
    <t>R3034</t>
  </si>
  <si>
    <t>R3035</t>
  </si>
  <si>
    <t>R3036</t>
  </si>
  <si>
    <t>R3037</t>
  </si>
  <si>
    <t>R3038</t>
  </si>
  <si>
    <t>R3039</t>
  </si>
  <si>
    <t>R3040</t>
  </si>
  <si>
    <t>R3041</t>
  </si>
  <si>
    <t>R3042</t>
  </si>
  <si>
    <t>R3043</t>
  </si>
  <si>
    <t>R3044</t>
  </si>
  <si>
    <t>R3045</t>
  </si>
  <si>
    <t>R3047</t>
  </si>
  <si>
    <t>R3048</t>
  </si>
  <si>
    <t>R3049</t>
  </si>
  <si>
    <t>R3050</t>
  </si>
  <si>
    <t>R3051</t>
  </si>
  <si>
    <t>R3052</t>
  </si>
  <si>
    <t>R3053</t>
  </si>
  <si>
    <t>R3054</t>
  </si>
  <si>
    <t>R3055</t>
  </si>
  <si>
    <t>R3058</t>
  </si>
  <si>
    <t>R3056</t>
  </si>
  <si>
    <t>R3059</t>
  </si>
  <si>
    <t>R3060</t>
  </si>
  <si>
    <t>R3061</t>
  </si>
  <si>
    <t>R3062</t>
  </si>
  <si>
    <t>R3057</t>
  </si>
  <si>
    <t>R3063</t>
  </si>
  <si>
    <t>R3064</t>
  </si>
  <si>
    <t>R3065</t>
  </si>
  <si>
    <t>R3066</t>
  </si>
  <si>
    <t>R3067</t>
  </si>
  <si>
    <t>R3068</t>
  </si>
  <si>
    <t>R3069</t>
  </si>
  <si>
    <t>R3070</t>
  </si>
  <si>
    <t>R3071</t>
  </si>
  <si>
    <t>R3072</t>
  </si>
  <si>
    <t>R3073</t>
  </si>
  <si>
    <t>R3074</t>
  </si>
  <si>
    <t>R3075</t>
  </si>
  <si>
    <t>R3076</t>
  </si>
  <si>
    <t>R3077</t>
  </si>
  <si>
    <t>R3078</t>
  </si>
  <si>
    <t>R3079</t>
  </si>
  <si>
    <t>R3080</t>
  </si>
  <si>
    <t>R3081</t>
  </si>
  <si>
    <t>R3082</t>
  </si>
  <si>
    <t>R3083</t>
  </si>
  <si>
    <t>R3084</t>
  </si>
  <si>
    <t>R3085</t>
  </si>
  <si>
    <t>R3091</t>
  </si>
  <si>
    <t>R3086</t>
  </si>
  <si>
    <t>R3087</t>
  </si>
  <si>
    <t>R3088</t>
  </si>
  <si>
    <t>R3089</t>
  </si>
  <si>
    <t>R3090</t>
  </si>
  <si>
    <t>R3092</t>
  </si>
  <si>
    <t>R3093</t>
  </si>
  <si>
    <t>R3094</t>
  </si>
  <si>
    <t>R3095</t>
  </si>
  <si>
    <t>R3096</t>
  </si>
  <si>
    <t>R3098</t>
  </si>
  <si>
    <t>R3099</t>
  </si>
  <si>
    <t>R3100</t>
  </si>
  <si>
    <t>R3101</t>
  </si>
  <si>
    <t>R3102</t>
  </si>
  <si>
    <t>R3103</t>
  </si>
  <si>
    <t>R3104</t>
  </si>
  <si>
    <t>R3105</t>
  </si>
  <si>
    <t>R3106</t>
  </si>
  <si>
    <t>R3107</t>
  </si>
  <si>
    <t>R3108</t>
  </si>
  <si>
    <t>R3109</t>
  </si>
  <si>
    <t>R3110</t>
  </si>
  <si>
    <t>R3097</t>
  </si>
  <si>
    <t>R3111</t>
  </si>
  <si>
    <t>R31112</t>
  </si>
  <si>
    <t>R3113</t>
  </si>
  <si>
    <t>R3114</t>
  </si>
  <si>
    <t>R3115</t>
  </si>
  <si>
    <t>R3116</t>
  </si>
  <si>
    <t>R3117</t>
  </si>
  <si>
    <t>R3118</t>
  </si>
  <si>
    <t>R3119</t>
  </si>
  <si>
    <t>R3120</t>
  </si>
  <si>
    <t>R3121</t>
  </si>
  <si>
    <t>R3123</t>
  </si>
  <si>
    <t>R3124</t>
  </si>
  <si>
    <t>R3125</t>
  </si>
  <si>
    <t>R3122</t>
  </si>
  <si>
    <t>R3126</t>
  </si>
  <si>
    <t>R3127</t>
  </si>
  <si>
    <t>R3128</t>
  </si>
  <si>
    <t>R3129</t>
  </si>
  <si>
    <t>R3130</t>
  </si>
  <si>
    <t>R3131</t>
  </si>
  <si>
    <t>R3132</t>
  </si>
  <si>
    <t>R3133</t>
  </si>
  <si>
    <t>R3134</t>
  </si>
  <si>
    <t>R3135</t>
  </si>
  <si>
    <t>R3136</t>
  </si>
  <si>
    <t>R3137</t>
  </si>
  <si>
    <t>R3139</t>
  </si>
  <si>
    <t>R3138</t>
  </si>
  <si>
    <t>R3140</t>
  </si>
  <si>
    <t>R3141</t>
  </si>
  <si>
    <t>R3142</t>
  </si>
  <si>
    <t>R3143</t>
  </si>
  <si>
    <t>R3144</t>
  </si>
  <si>
    <t>R3145</t>
  </si>
  <si>
    <t>R3146</t>
  </si>
  <si>
    <t>R3147</t>
  </si>
  <si>
    <t>R3148</t>
  </si>
  <si>
    <t>R3149</t>
  </si>
  <si>
    <t>R3169</t>
  </si>
  <si>
    <t>R3170</t>
  </si>
  <si>
    <t>R3171</t>
  </si>
  <si>
    <t>R3173</t>
  </si>
  <si>
    <t>R3174</t>
  </si>
  <si>
    <t>R3168</t>
  </si>
  <si>
    <t>R3175</t>
  </si>
  <si>
    <t>R3176</t>
  </si>
  <si>
    <t>R3177</t>
  </si>
  <si>
    <t>R3178</t>
  </si>
  <si>
    <t>R3179</t>
  </si>
  <si>
    <t>R3180</t>
  </si>
  <si>
    <t>R3181</t>
  </si>
  <si>
    <t>R3182</t>
  </si>
  <si>
    <t>R3183</t>
  </si>
  <si>
    <t>R3184</t>
  </si>
  <si>
    <t>R3185</t>
  </si>
  <si>
    <t>R3186</t>
  </si>
  <si>
    <t>R3187</t>
  </si>
  <si>
    <t>R3188</t>
  </si>
  <si>
    <t>R3189</t>
  </si>
  <si>
    <t>R3190</t>
  </si>
  <si>
    <t>R3191</t>
  </si>
  <si>
    <t>R3192</t>
  </si>
  <si>
    <t>R3193</t>
  </si>
  <si>
    <t>R3194</t>
  </si>
  <si>
    <t>R3195</t>
  </si>
  <si>
    <t>R3196</t>
  </si>
  <si>
    <t>R3197</t>
  </si>
  <si>
    <t>R3198</t>
  </si>
  <si>
    <t>R3199</t>
  </si>
  <si>
    <t>R3200</t>
  </si>
  <si>
    <t>R3201</t>
  </si>
  <si>
    <t>R3202</t>
  </si>
  <si>
    <t>R3203</t>
  </si>
  <si>
    <t>R3204</t>
  </si>
  <si>
    <t>R3205</t>
  </si>
  <si>
    <t>R3208</t>
  </si>
  <si>
    <t>R3209</t>
  </si>
  <si>
    <t>R3210</t>
  </si>
  <si>
    <t>R3211</t>
  </si>
  <si>
    <t>R3212</t>
  </si>
  <si>
    <t>R3213</t>
  </si>
  <si>
    <t>R3214</t>
  </si>
  <si>
    <t>R3215</t>
  </si>
  <si>
    <t>R3216</t>
  </si>
  <si>
    <t>R3217</t>
  </si>
  <si>
    <t>R3218</t>
  </si>
  <si>
    <t>R3219</t>
  </si>
  <si>
    <t>R3220</t>
  </si>
  <si>
    <t>R3221</t>
  </si>
  <si>
    <t>R3150</t>
  </si>
  <si>
    <t>R3151</t>
  </si>
  <si>
    <t>R3152</t>
  </si>
  <si>
    <t>R3153</t>
  </si>
  <si>
    <t>R3154</t>
  </si>
  <si>
    <t>R3155</t>
  </si>
  <si>
    <t>R3156</t>
  </si>
  <si>
    <t>R3157</t>
  </si>
  <si>
    <t>R3158</t>
  </si>
  <si>
    <t>R3159</t>
  </si>
  <si>
    <t>R3160</t>
  </si>
  <si>
    <t>R3161</t>
  </si>
  <si>
    <t>R3162</t>
  </si>
  <si>
    <t>R3163</t>
  </si>
  <si>
    <t>R3164</t>
  </si>
  <si>
    <t>R3165</t>
  </si>
  <si>
    <t>R3166</t>
  </si>
  <si>
    <t>R3167</t>
  </si>
  <si>
    <t>R3222</t>
  </si>
  <si>
    <t>R3224</t>
  </si>
  <si>
    <t>R3225</t>
  </si>
  <si>
    <t>R3226</t>
  </si>
  <si>
    <t>R3223</t>
  </si>
  <si>
    <t>R3227</t>
  </si>
  <si>
    <t>R3228</t>
  </si>
  <si>
    <t>R3229</t>
  </si>
  <si>
    <t>R3230</t>
  </si>
  <si>
    <t>R3231</t>
  </si>
  <si>
    <t>R3232</t>
  </si>
  <si>
    <t>R3233</t>
  </si>
  <si>
    <t>R3234</t>
  </si>
  <si>
    <t>R3235</t>
  </si>
  <si>
    <t>R3236</t>
  </si>
  <si>
    <t>R3237</t>
  </si>
  <si>
    <t>R3238</t>
  </si>
  <si>
    <t>R3239</t>
  </si>
  <si>
    <t>R3240</t>
  </si>
  <si>
    <t>R3241</t>
  </si>
  <si>
    <t>R3242</t>
  </si>
  <si>
    <t>R3243</t>
  </si>
  <si>
    <t>R3244</t>
  </si>
  <si>
    <t>R3245</t>
  </si>
  <si>
    <t>R3247</t>
  </si>
  <si>
    <t>R3248</t>
  </si>
  <si>
    <t>R3249</t>
  </si>
  <si>
    <t>R3250</t>
  </si>
  <si>
    <t>R3251</t>
  </si>
  <si>
    <t>R3246</t>
  </si>
  <si>
    <t>R3253</t>
  </si>
  <si>
    <t>R3254</t>
  </si>
  <si>
    <t>R3255</t>
  </si>
  <si>
    <t>R3252</t>
  </si>
  <si>
    <t>R3256</t>
  </si>
  <si>
    <t>R3257</t>
  </si>
  <si>
    <t>R3258</t>
  </si>
  <si>
    <t>R3259</t>
  </si>
  <si>
    <t>R3260</t>
  </si>
  <si>
    <t>R3261</t>
  </si>
  <si>
    <t>R3262</t>
  </si>
  <si>
    <t>R3263</t>
  </si>
  <si>
    <t>R3264</t>
  </si>
  <si>
    <t>R3265</t>
  </si>
  <si>
    <t>R3266</t>
  </si>
  <si>
    <t>R3267</t>
  </si>
  <si>
    <t>R3268</t>
  </si>
  <si>
    <t>R3269</t>
  </si>
  <si>
    <t>R3270</t>
  </si>
  <si>
    <t>R3271</t>
  </si>
  <si>
    <t>R3272</t>
  </si>
  <si>
    <t>R3273</t>
  </si>
  <si>
    <t>R3274</t>
  </si>
  <si>
    <t>R3275</t>
  </si>
  <si>
    <t>R3276</t>
  </si>
  <si>
    <t>R3277</t>
  </si>
  <si>
    <t>R3278</t>
  </si>
  <si>
    <t>R3282</t>
  </si>
  <si>
    <t>R3279</t>
  </si>
  <si>
    <t>R3280</t>
  </si>
  <si>
    <t>R3283</t>
  </si>
  <si>
    <t>R3281</t>
  </si>
  <si>
    <t>R3285</t>
  </si>
  <si>
    <t>R3286</t>
  </si>
  <si>
    <t>R3287</t>
  </si>
  <si>
    <t>R3284</t>
  </si>
  <si>
    <t>R3288</t>
  </si>
  <si>
    <t>R3292</t>
  </si>
  <si>
    <t>R3293</t>
  </si>
  <si>
    <t>R3294</t>
  </si>
  <si>
    <t>R3295</t>
  </si>
  <si>
    <t>R3291</t>
  </si>
  <si>
    <t>R3296</t>
  </si>
  <si>
    <t>R3297</t>
  </si>
  <si>
    <t>R3298</t>
  </si>
  <si>
    <t>R3299</t>
  </si>
  <si>
    <t>R3300</t>
  </si>
  <si>
    <t>R3301</t>
  </si>
  <si>
    <t>R3302</t>
  </si>
  <si>
    <t>R3303</t>
  </si>
  <si>
    <t>R3304</t>
  </si>
  <si>
    <t>R3305</t>
  </si>
  <si>
    <t>R3306</t>
  </si>
  <si>
    <t>R3307</t>
  </si>
  <si>
    <t>R3308</t>
  </si>
  <si>
    <t>R3309</t>
  </si>
  <si>
    <t>R3310</t>
  </si>
  <si>
    <t>R3311</t>
  </si>
  <si>
    <t>R3312</t>
  </si>
  <si>
    <t>R3313</t>
  </si>
  <si>
    <t>R3314</t>
  </si>
  <si>
    <t>R3315</t>
  </si>
  <si>
    <t>R3316</t>
  </si>
  <si>
    <t>R3317</t>
  </si>
  <si>
    <t>R3318</t>
  </si>
  <si>
    <t>R3320</t>
  </si>
  <si>
    <t>R3319</t>
  </si>
  <si>
    <t>R3321</t>
  </si>
  <si>
    <t>R3322</t>
  </si>
  <si>
    <t>R3323</t>
  </si>
  <si>
    <t>R3324</t>
  </si>
  <si>
    <t>R3325</t>
  </si>
  <si>
    <t>R3326</t>
  </si>
  <si>
    <t>R3327</t>
  </si>
  <si>
    <t>R3328</t>
  </si>
  <si>
    <t>R3329</t>
  </si>
  <si>
    <t>R3330</t>
  </si>
  <si>
    <t>R3331</t>
  </si>
  <si>
    <t>R3332</t>
  </si>
  <si>
    <t>R3333</t>
  </si>
  <si>
    <t>R3334</t>
  </si>
  <si>
    <t>R3335</t>
  </si>
  <si>
    <t>R3336</t>
  </si>
  <si>
    <t>R3337</t>
  </si>
  <si>
    <t>R3338</t>
  </si>
  <si>
    <t>R3339</t>
  </si>
  <si>
    <t>R3340</t>
  </si>
  <si>
    <t>R3341</t>
  </si>
  <si>
    <t>R3342</t>
  </si>
  <si>
    <t>R3343</t>
  </si>
  <si>
    <t>R3344</t>
  </si>
  <si>
    <t>R3345</t>
  </si>
  <si>
    <t>R3346</t>
  </si>
  <si>
    <t>R3347</t>
  </si>
  <si>
    <t>R3348</t>
  </si>
  <si>
    <t>R3349</t>
  </si>
  <si>
    <t>R3350</t>
  </si>
  <si>
    <t>R3351</t>
  </si>
  <si>
    <t>R3352</t>
  </si>
  <si>
    <t>R3353</t>
  </si>
  <si>
    <t>R3354</t>
  </si>
  <si>
    <t>R3355</t>
  </si>
  <si>
    <t>R3356</t>
  </si>
  <si>
    <t>R3357</t>
  </si>
  <si>
    <t>R3358</t>
  </si>
  <si>
    <t>R3359</t>
  </si>
  <si>
    <t>R3360</t>
  </si>
  <si>
    <t>R3361</t>
  </si>
  <si>
    <t>R3362</t>
  </si>
  <si>
    <t>R3363</t>
  </si>
  <si>
    <t>R3364</t>
  </si>
  <si>
    <t>R3365</t>
  </si>
  <si>
    <t>R3366</t>
  </si>
  <si>
    <t>R3367</t>
  </si>
  <si>
    <t>R3368</t>
  </si>
  <si>
    <t>R3369</t>
  </si>
  <si>
    <t>R3370</t>
  </si>
  <si>
    <t>R3371</t>
  </si>
  <si>
    <t>R3372</t>
  </si>
  <si>
    <t>R3373</t>
  </si>
  <si>
    <t>R3374</t>
  </si>
  <si>
    <t>R3375</t>
  </si>
  <si>
    <t>R3376</t>
  </si>
  <si>
    <t>R3377</t>
  </si>
  <si>
    <t>R3378</t>
  </si>
  <si>
    <t>R3379</t>
  </si>
  <si>
    <t>R3380</t>
  </si>
  <si>
    <t>R3381</t>
  </si>
  <si>
    <t>R3382</t>
  </si>
  <si>
    <t>R3383</t>
  </si>
  <si>
    <t>R3384</t>
  </si>
  <si>
    <t>R3385</t>
  </si>
  <si>
    <t>R3386</t>
  </si>
  <si>
    <t>R3387</t>
  </si>
  <si>
    <t>R3388</t>
  </si>
  <si>
    <t>R3389</t>
  </si>
  <si>
    <t>R3390</t>
  </si>
  <si>
    <t>R3391</t>
  </si>
  <si>
    <t>R3392</t>
  </si>
  <si>
    <t>R3393</t>
  </si>
  <si>
    <t>R3394</t>
  </si>
  <si>
    <t>R3395</t>
  </si>
  <si>
    <t>R3396</t>
  </si>
  <si>
    <t>R3397</t>
  </si>
  <si>
    <t>R3398</t>
  </si>
  <si>
    <t>R3399</t>
  </si>
  <si>
    <t>R3400</t>
  </si>
  <si>
    <t>R3401</t>
  </si>
  <si>
    <t>R3402</t>
  </si>
  <si>
    <t>R3403</t>
  </si>
  <si>
    <t>R3404</t>
  </si>
  <si>
    <t>R3405</t>
  </si>
  <si>
    <t>R3406</t>
  </si>
  <si>
    <t>R3407</t>
  </si>
  <si>
    <t>R3408</t>
  </si>
  <si>
    <t>R3409</t>
  </si>
  <si>
    <t>R3410</t>
  </si>
  <si>
    <t>R3411</t>
  </si>
  <si>
    <t>Libufort</t>
  </si>
  <si>
    <t>Izvršenje proračuna do 30.6.2021.</t>
  </si>
  <si>
    <t>9(7+8)</t>
  </si>
  <si>
    <t>R5161</t>
  </si>
  <si>
    <t>R4447</t>
  </si>
  <si>
    <t>R4448</t>
  </si>
  <si>
    <t>R4449</t>
  </si>
  <si>
    <t>R4774</t>
  </si>
  <si>
    <t>R4450</t>
  </si>
  <si>
    <t>P0705</t>
  </si>
  <si>
    <t>R4898</t>
  </si>
  <si>
    <t>R4900</t>
  </si>
  <si>
    <t>P0695</t>
  </si>
  <si>
    <t>R4439</t>
  </si>
  <si>
    <t>R4440</t>
  </si>
  <si>
    <t>R4441</t>
  </si>
  <si>
    <t>R4442</t>
  </si>
  <si>
    <t>R4443</t>
  </si>
  <si>
    <t>R4444</t>
  </si>
  <si>
    <t>R4518</t>
  </si>
  <si>
    <t>R4519</t>
  </si>
  <si>
    <t>R4655</t>
  </si>
  <si>
    <t>R4656</t>
  </si>
  <si>
    <t>R4657</t>
  </si>
  <si>
    <t>R4520</t>
  </si>
  <si>
    <t>R4521</t>
  </si>
  <si>
    <t>R4984</t>
  </si>
  <si>
    <t>R4985</t>
  </si>
  <si>
    <t>R4987</t>
  </si>
  <si>
    <t>R4988</t>
  </si>
  <si>
    <t>R4989</t>
  </si>
  <si>
    <t>R4991</t>
  </si>
  <si>
    <t>R4992</t>
  </si>
  <si>
    <t>R4993</t>
  </si>
  <si>
    <t>R4994</t>
  </si>
  <si>
    <t>R4995</t>
  </si>
  <si>
    <t>R4955</t>
  </si>
  <si>
    <t>R4956</t>
  </si>
  <si>
    <t>R4957</t>
  </si>
  <si>
    <t>Aktivnost A400106</t>
  </si>
  <si>
    <t>Sufinanciranje međumjesnog javnog prijevoza za redovite učenike SŠ</t>
  </si>
  <si>
    <t>R4563</t>
  </si>
  <si>
    <t>R4564</t>
  </si>
  <si>
    <t>R4926</t>
  </si>
  <si>
    <t>R4928</t>
  </si>
  <si>
    <t>R4930</t>
  </si>
  <si>
    <t>R4422</t>
  </si>
  <si>
    <t>R4423</t>
  </si>
  <si>
    <t>R4424</t>
  </si>
  <si>
    <t>R4425</t>
  </si>
  <si>
    <t>R4426</t>
  </si>
  <si>
    <t>R4427</t>
  </si>
  <si>
    <t>R4428</t>
  </si>
  <si>
    <t>R4429</t>
  </si>
  <si>
    <t>R4833</t>
  </si>
  <si>
    <t>R4834</t>
  </si>
  <si>
    <t>R4836</t>
  </si>
  <si>
    <t>R4837</t>
  </si>
  <si>
    <t>R4839</t>
  </si>
  <si>
    <t>R4841</t>
  </si>
  <si>
    <t>R4845</t>
  </si>
  <si>
    <t>R4844</t>
  </si>
  <si>
    <t>R4864</t>
  </si>
  <si>
    <t>R4835</t>
  </si>
  <si>
    <t>R5061</t>
  </si>
  <si>
    <t>R5062</t>
  </si>
  <si>
    <t>R5063</t>
  </si>
  <si>
    <t>R5064</t>
  </si>
  <si>
    <t>R5024</t>
  </si>
  <si>
    <t>R5025</t>
  </si>
  <si>
    <t>R5026</t>
  </si>
  <si>
    <t>R5028</t>
  </si>
  <si>
    <t>R5027</t>
  </si>
  <si>
    <t>R5185</t>
  </si>
  <si>
    <t>R5187</t>
  </si>
  <si>
    <t>R5188</t>
  </si>
  <si>
    <t>R5211</t>
  </si>
  <si>
    <t>R5191</t>
  </si>
  <si>
    <t>R5192</t>
  </si>
  <si>
    <t>P0733</t>
  </si>
  <si>
    <t>P0686</t>
  </si>
  <si>
    <t>P0687</t>
  </si>
  <si>
    <t>P0688</t>
  </si>
  <si>
    <t>R4763</t>
  </si>
  <si>
    <t>R4764</t>
  </si>
  <si>
    <t>R4769</t>
  </si>
  <si>
    <t>R4770</t>
  </si>
  <si>
    <t>R4771</t>
  </si>
  <si>
    <t>R4765</t>
  </si>
  <si>
    <t>R4767</t>
  </si>
  <si>
    <t>R4766</t>
  </si>
  <si>
    <t>R4768</t>
  </si>
  <si>
    <t>P0710</t>
  </si>
  <si>
    <t>P0704</t>
  </si>
  <si>
    <t>P0703</t>
  </si>
  <si>
    <t>R4899</t>
  </si>
  <si>
    <t>R4901</t>
  </si>
  <si>
    <t>R4905</t>
  </si>
  <si>
    <t>R4908</t>
  </si>
  <si>
    <t>R4909</t>
  </si>
  <si>
    <t>R4910</t>
  </si>
  <si>
    <t>R5032</t>
  </si>
  <si>
    <t>R5033</t>
  </si>
  <si>
    <t>R5029</t>
  </si>
  <si>
    <t>R5030</t>
  </si>
  <si>
    <t>R5031</t>
  </si>
  <si>
    <t>R4932</t>
  </si>
  <si>
    <t>R4933</t>
  </si>
  <si>
    <t>R4935</t>
  </si>
  <si>
    <t>R4937</t>
  </si>
  <si>
    <t>R4938</t>
  </si>
  <si>
    <t>R4939</t>
  </si>
  <si>
    <t>R4940</t>
  </si>
  <si>
    <t>R4942</t>
  </si>
  <si>
    <t>R4943</t>
  </si>
  <si>
    <t xml:space="preserve">Tekući projekt T400122 </t>
  </si>
  <si>
    <t>Promocija zanimanja - Treasure digging game</t>
  </si>
  <si>
    <t>R4945</t>
  </si>
  <si>
    <t>R4946</t>
  </si>
  <si>
    <t>R4947</t>
  </si>
  <si>
    <t>R4913</t>
  </si>
  <si>
    <t>R4915</t>
  </si>
  <si>
    <t>R4916</t>
  </si>
  <si>
    <t>R4917</t>
  </si>
  <si>
    <t>R4919</t>
  </si>
  <si>
    <t>R4918</t>
  </si>
  <si>
    <t>R4702</t>
  </si>
  <si>
    <t>R4703</t>
  </si>
  <si>
    <t>R4704</t>
  </si>
  <si>
    <t>R4705</t>
  </si>
  <si>
    <t>R4706</t>
  </si>
  <si>
    <t>R4707</t>
  </si>
  <si>
    <t>R4708</t>
  </si>
  <si>
    <t>R4709</t>
  </si>
  <si>
    <t>R4712</t>
  </si>
  <si>
    <t>R4673</t>
  </si>
  <si>
    <t>R4674</t>
  </si>
  <si>
    <t>R4675</t>
  </si>
  <si>
    <t>R4676</t>
  </si>
  <si>
    <t>R4677</t>
  </si>
  <si>
    <t>R4678</t>
  </si>
  <si>
    <t>P0660</t>
  </si>
  <si>
    <t>R4579</t>
  </si>
  <si>
    <t>R4583</t>
  </si>
  <si>
    <t>R4584</t>
  </si>
  <si>
    <t>R4580</t>
  </si>
  <si>
    <t>R4582</t>
  </si>
  <si>
    <t>R4586</t>
  </si>
  <si>
    <t>R4637</t>
  </si>
  <si>
    <t>R4585</t>
  </si>
  <si>
    <t>R4638</t>
  </si>
  <si>
    <t>R4581</t>
  </si>
  <si>
    <t>P0671</t>
  </si>
  <si>
    <t>R4647</t>
  </si>
  <si>
    <t>R4649</t>
  </si>
  <si>
    <t>R4648</t>
  </si>
  <si>
    <t>R4825</t>
  </si>
  <si>
    <t>R4797</t>
  </si>
  <si>
    <t>R4681</t>
  </si>
  <si>
    <t>R4682</t>
  </si>
  <si>
    <t>R4683</t>
  </si>
  <si>
    <t>R4684</t>
  </si>
  <si>
    <t>R4687</t>
  </si>
  <si>
    <t>R4688</t>
  </si>
  <si>
    <t>R4996</t>
  </si>
  <si>
    <t>P0716</t>
  </si>
  <si>
    <t>P0717</t>
  </si>
  <si>
    <t>R5085</t>
  </si>
  <si>
    <t>R5087</t>
  </si>
  <si>
    <t>P0675</t>
  </si>
  <si>
    <t>R4660</t>
  </si>
  <si>
    <t>R4662</t>
  </si>
  <si>
    <t>R4661</t>
  </si>
  <si>
    <t>R4663</t>
  </si>
  <si>
    <t>R4668</t>
  </si>
  <si>
    <t>R4670</t>
  </si>
  <si>
    <t>R4974</t>
  </si>
  <si>
    <t>R4979</t>
  </si>
  <si>
    <t>R4981</t>
  </si>
  <si>
    <t>R4980</t>
  </si>
  <si>
    <t>P0658</t>
  </si>
  <si>
    <t>R4281</t>
  </si>
  <si>
    <t>R4282</t>
  </si>
  <si>
    <t>R4283</t>
  </si>
  <si>
    <t>R4570</t>
  </si>
  <si>
    <t>R4284</t>
  </si>
  <si>
    <t>R4793</t>
  </si>
  <si>
    <t>R4571</t>
  </si>
  <si>
    <t>P0702</t>
  </si>
  <si>
    <t>P0697</t>
  </si>
  <si>
    <t>R4891</t>
  </si>
  <si>
    <t>R4921</t>
  </si>
  <si>
    <t>R4922</t>
  </si>
  <si>
    <t>R4923</t>
  </si>
  <si>
    <t>R4892</t>
  </si>
  <si>
    <t>R4893</t>
  </si>
  <si>
    <t>R4894</t>
  </si>
  <si>
    <t>P0683</t>
  </si>
  <si>
    <t>P0684</t>
  </si>
  <si>
    <t>P0685</t>
  </si>
  <si>
    <t>R4734</t>
  </si>
  <si>
    <t>R4737</t>
  </si>
  <si>
    <t>R4738</t>
  </si>
  <si>
    <t>R4736</t>
  </si>
  <si>
    <t>R4739</t>
  </si>
  <si>
    <t>R4778</t>
  </si>
  <si>
    <t>R4740</t>
  </si>
  <si>
    <t>R4743</t>
  </si>
  <si>
    <t>R4745</t>
  </si>
  <si>
    <t>R4776</t>
  </si>
  <si>
    <t>R4750</t>
  </si>
  <si>
    <t>R4751</t>
  </si>
  <si>
    <t>P0645</t>
  </si>
  <si>
    <t>P0646</t>
  </si>
  <si>
    <t>R4513</t>
  </si>
  <si>
    <t>R4514</t>
  </si>
  <si>
    <t>R4515</t>
  </si>
  <si>
    <t>R4516</t>
  </si>
  <si>
    <t>R4959</t>
  </si>
  <si>
    <t>R4924</t>
  </si>
  <si>
    <t>R4960</t>
  </si>
  <si>
    <t>P0707</t>
  </si>
  <si>
    <t>R5001</t>
  </si>
  <si>
    <t>R5002</t>
  </si>
  <si>
    <t>R5003</t>
  </si>
  <si>
    <t>R5004</t>
  </si>
  <si>
    <t>R5005</t>
  </si>
  <si>
    <t>R5006</t>
  </si>
  <si>
    <t>R5007</t>
  </si>
  <si>
    <t>R5035</t>
  </si>
  <si>
    <t>R5036</t>
  </si>
  <si>
    <t>R5008</t>
  </si>
  <si>
    <t>R5009</t>
  </si>
  <si>
    <t>R5010</t>
  </si>
  <si>
    <t>R4551</t>
  </si>
  <si>
    <t>R4552</t>
  </si>
  <si>
    <t>R4553</t>
  </si>
  <si>
    <t>R4554</t>
  </si>
  <si>
    <t>R4555</t>
  </si>
  <si>
    <t>R4556</t>
  </si>
  <si>
    <t>R4557</t>
  </si>
  <si>
    <t>R4558</t>
  </si>
  <si>
    <t>R4559</t>
  </si>
  <si>
    <t>R4560</t>
  </si>
  <si>
    <t>R4561</t>
  </si>
  <si>
    <t>R4562</t>
  </si>
  <si>
    <t>R4863</t>
  </si>
  <si>
    <t>R4748</t>
  </si>
  <si>
    <t>R4664</t>
  </si>
  <si>
    <t>R4667</t>
  </si>
  <si>
    <t>R4666</t>
  </si>
  <si>
    <t>R4524</t>
  </si>
  <si>
    <t>R4525</t>
  </si>
  <si>
    <t>R4526</t>
  </si>
  <si>
    <t>R4527</t>
  </si>
  <si>
    <t>R4528</t>
  </si>
  <si>
    <t>R4529</t>
  </si>
  <si>
    <t>R4530</t>
  </si>
  <si>
    <t>R4760</t>
  </si>
  <si>
    <t>R4531</t>
  </si>
  <si>
    <t>R4761</t>
  </si>
  <si>
    <t>R4532</t>
  </si>
  <si>
    <t>R4533</t>
  </si>
  <si>
    <t>R4535</t>
  </si>
  <si>
    <t>R4536</t>
  </si>
  <si>
    <t>R4537</t>
  </si>
  <si>
    <t>P0663</t>
  </si>
  <si>
    <t>R4597</t>
  </si>
  <si>
    <t>R4598</t>
  </si>
  <si>
    <t>P0674</t>
  </si>
  <si>
    <t>R4658</t>
  </si>
  <si>
    <t>R4659</t>
  </si>
  <si>
    <t>R4458</t>
  </si>
  <si>
    <t>R4457</t>
  </si>
  <si>
    <t>P0727</t>
  </si>
  <si>
    <t>P0730</t>
  </si>
  <si>
    <t>R4492</t>
  </si>
  <si>
    <t>R4493</t>
  </si>
  <si>
    <t>R5047</t>
  </si>
  <si>
    <t>R5038</t>
  </si>
  <si>
    <t>R5039</t>
  </si>
  <si>
    <t>R5041</t>
  </si>
  <si>
    <t>R5042</t>
  </si>
  <si>
    <t>R5043</t>
  </si>
  <si>
    <t>R5045</t>
  </si>
  <si>
    <t>R5046</t>
  </si>
  <si>
    <t>P0678</t>
  </si>
  <si>
    <t>R4459</t>
  </si>
  <si>
    <t>R4460</t>
  </si>
  <si>
    <t>R4461</t>
  </si>
  <si>
    <t>R4866</t>
  </si>
  <si>
    <t>R4462</t>
  </si>
  <si>
    <t>R5186</t>
  </si>
  <si>
    <t>R4692</t>
  </si>
  <si>
    <t>R4577</t>
  </si>
  <si>
    <t>R4578</t>
  </si>
  <si>
    <t>R4799</t>
  </si>
  <si>
    <t>R4794</t>
  </si>
  <si>
    <t>R4795</t>
  </si>
  <si>
    <t>R4796</t>
  </si>
  <si>
    <t>Pripremni i ostali poslovi u provedbi EU projekata</t>
  </si>
  <si>
    <t>4.3. PRIHODI ZA POSEBNE NAMJENE</t>
  </si>
  <si>
    <t>Uspostava RCK u sektoru turizma i ugostiteljstva</t>
  </si>
  <si>
    <t>Uspostava RCK za elektrotehniku i računalstvo SDŽ</t>
  </si>
  <si>
    <t>Učimo zajedno IV</t>
  </si>
  <si>
    <t>Tekući projekt T400123</t>
  </si>
  <si>
    <t>2. Izmjene i dopune Proračuna SDŽ za 2021.</t>
  </si>
</sst>
</file>

<file path=xl/styles.xml><?xml version="1.0" encoding="utf-8"?>
<styleSheet xmlns="http://schemas.openxmlformats.org/spreadsheetml/2006/main">
  <fonts count="43"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i/>
      <sz val="15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4"/>
      <name val="Calibri"/>
      <family val="2"/>
      <charset val="238"/>
    </font>
    <font>
      <b/>
      <sz val="9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color indexed="9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9"/>
      <color indexed="62"/>
      <name val="Calibri"/>
      <family val="2"/>
      <charset val="238"/>
    </font>
    <font>
      <b/>
      <sz val="9"/>
      <color indexed="10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sz val="9"/>
      <color indexed="10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9"/>
      <color rgb="FFFF0000"/>
      <name val="Calibri"/>
      <family val="2"/>
      <charset val="238"/>
    </font>
    <font>
      <sz val="9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9"/>
      <color theme="0"/>
      <name val="Calibri"/>
      <family val="2"/>
      <charset val="238"/>
    </font>
    <font>
      <sz val="11"/>
      <color theme="0"/>
      <name val="Calibri"/>
      <family val="2"/>
      <charset val="238"/>
    </font>
    <font>
      <sz val="8"/>
      <color rgb="FFFF0000"/>
      <name val="Calibri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" fillId="20" borderId="1" applyNumberFormat="0" applyFont="0" applyAlignment="0" applyProtection="0"/>
    <xf numFmtId="0" fontId="8" fillId="4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15" fillId="21" borderId="7" applyNumberFormat="0" applyAlignment="0" applyProtection="0"/>
    <xf numFmtId="0" fontId="5" fillId="21" borderId="2" applyNumberFormat="0" applyAlignment="0" applyProtection="0"/>
    <xf numFmtId="0" fontId="4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13" fillId="0" borderId="8" applyNumberFormat="0" applyFill="0" applyAlignment="0" applyProtection="0"/>
    <xf numFmtId="0" fontId="6" fillId="22" borderId="3" applyNumberFormat="0" applyAlignment="0" applyProtection="0"/>
    <xf numFmtId="0" fontId="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2" fillId="7" borderId="2" applyNumberFormat="0" applyAlignment="0" applyProtection="0"/>
  </cellStyleXfs>
  <cellXfs count="267">
    <xf numFmtId="0" fontId="0" fillId="0" borderId="0" xfId="0"/>
    <xf numFmtId="0" fontId="20" fillId="0" borderId="0" xfId="0" applyFont="1"/>
    <xf numFmtId="0" fontId="21" fillId="0" borderId="0" xfId="0" applyFont="1"/>
    <xf numFmtId="0" fontId="22" fillId="24" borderId="10" xfId="0" applyFont="1" applyFill="1" applyBorder="1" applyAlignment="1">
      <alignment horizontal="center" vertical="center"/>
    </xf>
    <xf numFmtId="0" fontId="22" fillId="24" borderId="11" xfId="0" applyFont="1" applyFill="1" applyBorder="1" applyAlignment="1">
      <alignment horizontal="center" vertical="center" wrapText="1"/>
    </xf>
    <xf numFmtId="0" fontId="22" fillId="24" borderId="11" xfId="0" applyFont="1" applyFill="1" applyBorder="1" applyAlignment="1">
      <alignment horizontal="center" vertical="center"/>
    </xf>
    <xf numFmtId="0" fontId="22" fillId="24" borderId="1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3" fillId="24" borderId="13" xfId="0" applyFont="1" applyFill="1" applyBorder="1" applyAlignment="1">
      <alignment horizontal="center"/>
    </xf>
    <xf numFmtId="0" fontId="23" fillId="24" borderId="14" xfId="0" applyFont="1" applyFill="1" applyBorder="1" applyAlignment="1">
      <alignment horizontal="center"/>
    </xf>
    <xf numFmtId="0" fontId="23" fillId="24" borderId="15" xfId="0" applyFont="1" applyFill="1" applyBorder="1" applyAlignment="1">
      <alignment horizontal="center"/>
    </xf>
    <xf numFmtId="0" fontId="24" fillId="0" borderId="0" xfId="0" applyFont="1"/>
    <xf numFmtId="0" fontId="6" fillId="25" borderId="16" xfId="0" applyFont="1" applyFill="1" applyBorder="1" applyAlignment="1">
      <alignment wrapText="1"/>
    </xf>
    <xf numFmtId="4" fontId="25" fillId="25" borderId="17" xfId="0" applyNumberFormat="1" applyFont="1" applyFill="1" applyBorder="1" applyAlignment="1">
      <alignment wrapText="1"/>
    </xf>
    <xf numFmtId="4" fontId="25" fillId="25" borderId="18" xfId="0" applyNumberFormat="1" applyFont="1" applyFill="1" applyBorder="1" applyAlignment="1">
      <alignment wrapText="1"/>
    </xf>
    <xf numFmtId="0" fontId="25" fillId="26" borderId="19" xfId="0" applyFont="1" applyFill="1" applyBorder="1" applyAlignment="1">
      <alignment wrapText="1"/>
    </xf>
    <xf numFmtId="4" fontId="25" fillId="26" borderId="19" xfId="0" applyNumberFormat="1" applyFont="1" applyFill="1" applyBorder="1" applyAlignment="1">
      <alignment wrapText="1"/>
    </xf>
    <xf numFmtId="4" fontId="25" fillId="26" borderId="20" xfId="0" applyNumberFormat="1" applyFont="1" applyFill="1" applyBorder="1" applyAlignment="1">
      <alignment wrapText="1"/>
    </xf>
    <xf numFmtId="0" fontId="22" fillId="27" borderId="19" xfId="0" applyFont="1" applyFill="1" applyBorder="1" applyAlignment="1">
      <alignment wrapText="1"/>
    </xf>
    <xf numFmtId="4" fontId="22" fillId="27" borderId="19" xfId="0" applyNumberFormat="1" applyFont="1" applyFill="1" applyBorder="1" applyAlignment="1">
      <alignment wrapText="1"/>
    </xf>
    <xf numFmtId="4" fontId="22" fillId="27" borderId="20" xfId="0" applyNumberFormat="1" applyFont="1" applyFill="1" applyBorder="1" applyAlignment="1">
      <alignment wrapText="1"/>
    </xf>
    <xf numFmtId="0" fontId="26" fillId="0" borderId="16" xfId="0" applyFont="1" applyBorder="1" applyAlignment="1">
      <alignment wrapText="1"/>
    </xf>
    <xf numFmtId="0" fontId="26" fillId="0" borderId="19" xfId="0" applyFont="1" applyBorder="1" applyAlignment="1">
      <alignment horizontal="left" wrapText="1"/>
    </xf>
    <xf numFmtId="0" fontId="26" fillId="0" borderId="19" xfId="0" applyFont="1" applyBorder="1" applyAlignment="1">
      <alignment wrapText="1"/>
    </xf>
    <xf numFmtId="4" fontId="26" fillId="0" borderId="19" xfId="0" applyNumberFormat="1" applyFont="1" applyBorder="1" applyAlignment="1">
      <alignment wrapText="1"/>
    </xf>
    <xf numFmtId="4" fontId="26" fillId="0" borderId="20" xfId="0" applyNumberFormat="1" applyFont="1" applyBorder="1" applyAlignment="1">
      <alignment wrapText="1"/>
    </xf>
    <xf numFmtId="0" fontId="26" fillId="0" borderId="0" xfId="0" applyFont="1" applyAlignment="1">
      <alignment wrapText="1"/>
    </xf>
    <xf numFmtId="0" fontId="26" fillId="0" borderId="21" xfId="0" applyFont="1" applyBorder="1" applyAlignment="1">
      <alignment wrapText="1"/>
    </xf>
    <xf numFmtId="0" fontId="26" fillId="0" borderId="22" xfId="0" applyFont="1" applyBorder="1" applyAlignment="1">
      <alignment horizontal="left" wrapText="1"/>
    </xf>
    <xf numFmtId="0" fontId="26" fillId="0" borderId="22" xfId="0" applyFont="1" applyBorder="1" applyAlignment="1">
      <alignment wrapText="1"/>
    </xf>
    <xf numFmtId="4" fontId="26" fillId="0" borderId="22" xfId="0" applyNumberFormat="1" applyFont="1" applyBorder="1" applyAlignment="1">
      <alignment wrapText="1"/>
    </xf>
    <xf numFmtId="4" fontId="26" fillId="0" borderId="23" xfId="0" applyNumberFormat="1" applyFont="1" applyBorder="1" applyAlignment="1">
      <alignment wrapText="1"/>
    </xf>
    <xf numFmtId="0" fontId="26" fillId="0" borderId="24" xfId="0" applyFont="1" applyBorder="1" applyAlignment="1">
      <alignment wrapText="1"/>
    </xf>
    <xf numFmtId="0" fontId="26" fillId="0" borderId="24" xfId="0" applyFont="1" applyBorder="1" applyAlignment="1">
      <alignment horizontal="left" wrapText="1"/>
    </xf>
    <xf numFmtId="4" fontId="26" fillId="0" borderId="24" xfId="0" applyNumberFormat="1" applyFont="1" applyBorder="1" applyAlignment="1">
      <alignment wrapText="1"/>
    </xf>
    <xf numFmtId="0" fontId="23" fillId="24" borderId="16" xfId="0" applyFont="1" applyFill="1" applyBorder="1" applyAlignment="1">
      <alignment horizontal="center"/>
    </xf>
    <xf numFmtId="0" fontId="23" fillId="24" borderId="19" xfId="0" applyFont="1" applyFill="1" applyBorder="1" applyAlignment="1">
      <alignment horizontal="center"/>
    </xf>
    <xf numFmtId="0" fontId="23" fillId="24" borderId="20" xfId="0" applyFont="1" applyFill="1" applyBorder="1" applyAlignment="1">
      <alignment horizontal="center"/>
    </xf>
    <xf numFmtId="4" fontId="6" fillId="25" borderId="19" xfId="0" applyNumberFormat="1" applyFont="1" applyFill="1" applyBorder="1" applyAlignment="1">
      <alignment wrapText="1"/>
    </xf>
    <xf numFmtId="0" fontId="25" fillId="28" borderId="19" xfId="0" applyFont="1" applyFill="1" applyBorder="1" applyAlignment="1">
      <alignment wrapText="1"/>
    </xf>
    <xf numFmtId="4" fontId="25" fillId="28" borderId="19" xfId="0" applyNumberFormat="1" applyFont="1" applyFill="1" applyBorder="1" applyAlignment="1">
      <alignment wrapText="1"/>
    </xf>
    <xf numFmtId="4" fontId="25" fillId="28" borderId="20" xfId="0" applyNumberFormat="1" applyFont="1" applyFill="1" applyBorder="1" applyAlignment="1">
      <alignment wrapText="1"/>
    </xf>
    <xf numFmtId="4" fontId="17" fillId="29" borderId="11" xfId="0" applyNumberFormat="1" applyFont="1" applyFill="1" applyBorder="1"/>
    <xf numFmtId="4" fontId="22" fillId="29" borderId="19" xfId="0" applyNumberFormat="1" applyFont="1" applyFill="1" applyBorder="1" applyAlignment="1">
      <alignment wrapText="1"/>
    </xf>
    <xf numFmtId="4" fontId="22" fillId="29" borderId="22" xfId="0" applyNumberFormat="1" applyFont="1" applyFill="1" applyBorder="1" applyAlignment="1">
      <alignment wrapText="1"/>
    </xf>
    <xf numFmtId="0" fontId="29" fillId="0" borderId="0" xfId="0" applyFont="1" applyFill="1" applyBorder="1" applyAlignment="1">
      <alignment wrapText="1"/>
    </xf>
    <xf numFmtId="4" fontId="18" fillId="0" borderId="0" xfId="0" applyNumberFormat="1" applyFont="1" applyFill="1"/>
    <xf numFmtId="4" fontId="26" fillId="0" borderId="19" xfId="0" applyNumberFormat="1" applyFont="1" applyBorder="1" applyAlignment="1" applyProtection="1">
      <alignment wrapText="1"/>
      <protection locked="0"/>
    </xf>
    <xf numFmtId="4" fontId="26" fillId="0" borderId="22" xfId="0" applyNumberFormat="1" applyFont="1" applyBorder="1" applyAlignment="1" applyProtection="1">
      <alignment wrapText="1"/>
      <protection locked="0"/>
    </xf>
    <xf numFmtId="0" fontId="0" fillId="0" borderId="0" xfId="0" applyFill="1" applyProtection="1">
      <protection locked="0"/>
    </xf>
    <xf numFmtId="4" fontId="30" fillId="0" borderId="19" xfId="0" applyNumberFormat="1" applyFont="1" applyBorder="1" applyAlignment="1" applyProtection="1">
      <alignment wrapText="1"/>
      <protection locked="0"/>
    </xf>
    <xf numFmtId="4" fontId="26" fillId="30" borderId="19" xfId="0" applyNumberFormat="1" applyFont="1" applyFill="1" applyBorder="1" applyAlignment="1" applyProtection="1">
      <alignment wrapText="1"/>
      <protection locked="0"/>
    </xf>
    <xf numFmtId="4" fontId="26" fillId="0" borderId="0" xfId="0" applyNumberFormat="1" applyFont="1" applyAlignment="1">
      <alignment wrapText="1"/>
    </xf>
    <xf numFmtId="4" fontId="0" fillId="0" borderId="0" xfId="0" applyNumberFormat="1"/>
    <xf numFmtId="0" fontId="25" fillId="25" borderId="16" xfId="0" applyFont="1" applyFill="1" applyBorder="1" applyAlignment="1">
      <alignment wrapText="1"/>
    </xf>
    <xf numFmtId="0" fontId="22" fillId="29" borderId="19" xfId="0" applyFont="1" applyFill="1" applyBorder="1" applyAlignment="1">
      <alignment wrapText="1"/>
    </xf>
    <xf numFmtId="4" fontId="22" fillId="29" borderId="20" xfId="0" applyNumberFormat="1" applyFont="1" applyFill="1" applyBorder="1" applyAlignment="1">
      <alignment wrapText="1"/>
    </xf>
    <xf numFmtId="4" fontId="30" fillId="0" borderId="19" xfId="0" applyNumberFormat="1" applyFont="1" applyFill="1" applyBorder="1" applyAlignment="1" applyProtection="1">
      <alignment horizontal="right" wrapText="1"/>
    </xf>
    <xf numFmtId="4" fontId="22" fillId="29" borderId="25" xfId="0" applyNumberFormat="1" applyFont="1" applyFill="1" applyBorder="1" applyAlignment="1">
      <alignment wrapText="1"/>
    </xf>
    <xf numFmtId="4" fontId="22" fillId="27" borderId="25" xfId="0" applyNumberFormat="1" applyFont="1" applyFill="1" applyBorder="1" applyAlignment="1">
      <alignment wrapText="1"/>
    </xf>
    <xf numFmtId="0" fontId="28" fillId="7" borderId="26" xfId="41" applyFont="1" applyBorder="1" applyAlignment="1">
      <alignment horizontal="center" vertical="center" wrapText="1"/>
    </xf>
    <xf numFmtId="4" fontId="12" fillId="7" borderId="27" xfId="41" applyNumberFormat="1" applyBorder="1"/>
    <xf numFmtId="0" fontId="12" fillId="7" borderId="27" xfId="41" applyBorder="1"/>
    <xf numFmtId="4" fontId="12" fillId="7" borderId="28" xfId="41" applyNumberFormat="1" applyBorder="1"/>
    <xf numFmtId="0" fontId="31" fillId="0" borderId="0" xfId="0" applyFont="1"/>
    <xf numFmtId="4" fontId="22" fillId="24" borderId="11" xfId="0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left" wrapText="1"/>
    </xf>
    <xf numFmtId="0" fontId="26" fillId="0" borderId="19" xfId="0" applyFont="1" applyFill="1" applyBorder="1" applyAlignment="1">
      <alignment horizontal="left" wrapText="1"/>
    </xf>
    <xf numFmtId="0" fontId="26" fillId="0" borderId="19" xfId="0" applyFont="1" applyFill="1" applyBorder="1" applyAlignment="1">
      <alignment wrapText="1"/>
    </xf>
    <xf numFmtId="4" fontId="26" fillId="0" borderId="19" xfId="0" applyNumberFormat="1" applyFont="1" applyFill="1" applyBorder="1" applyAlignment="1">
      <alignment wrapText="1"/>
    </xf>
    <xf numFmtId="4" fontId="0" fillId="0" borderId="0" xfId="0" applyNumberFormat="1" applyFont="1" applyFill="1"/>
    <xf numFmtId="0" fontId="0" fillId="0" borderId="0" xfId="0" applyFont="1" applyFill="1"/>
    <xf numFmtId="0" fontId="26" fillId="0" borderId="16" xfId="0" applyFont="1" applyFill="1" applyBorder="1" applyAlignment="1">
      <alignment wrapText="1"/>
    </xf>
    <xf numFmtId="0" fontId="26" fillId="0" borderId="0" xfId="0" applyFont="1" applyFill="1" applyAlignment="1">
      <alignment wrapText="1"/>
    </xf>
    <xf numFmtId="0" fontId="21" fillId="0" borderId="0" xfId="0" applyFont="1" applyBorder="1" applyAlignment="1">
      <alignment horizontal="center"/>
    </xf>
    <xf numFmtId="4" fontId="26" fillId="0" borderId="0" xfId="0" applyNumberFormat="1" applyFont="1" applyBorder="1" applyAlignment="1">
      <alignment wrapText="1"/>
    </xf>
    <xf numFmtId="0" fontId="22" fillId="24" borderId="10" xfId="0" applyFont="1" applyFill="1" applyBorder="1" applyAlignment="1">
      <alignment horizontal="center" vertical="center" wrapText="1"/>
    </xf>
    <xf numFmtId="4" fontId="25" fillId="25" borderId="20" xfId="0" applyNumberFormat="1" applyFont="1" applyFill="1" applyBorder="1" applyAlignment="1">
      <alignment wrapText="1"/>
    </xf>
    <xf numFmtId="4" fontId="25" fillId="26" borderId="16" xfId="0" applyNumberFormat="1" applyFont="1" applyFill="1" applyBorder="1" applyAlignment="1">
      <alignment wrapText="1"/>
    </xf>
    <xf numFmtId="4" fontId="22" fillId="27" borderId="16" xfId="0" applyNumberFormat="1" applyFont="1" applyFill="1" applyBorder="1" applyAlignment="1">
      <alignment wrapText="1"/>
    </xf>
    <xf numFmtId="4" fontId="26" fillId="0" borderId="16" xfId="0" applyNumberFormat="1" applyFont="1" applyBorder="1" applyAlignment="1">
      <alignment wrapText="1"/>
    </xf>
    <xf numFmtId="4" fontId="6" fillId="25" borderId="25" xfId="0" applyNumberFormat="1" applyFont="1" applyFill="1" applyBorder="1" applyAlignment="1">
      <alignment wrapText="1"/>
    </xf>
    <xf numFmtId="4" fontId="25" fillId="26" borderId="25" xfId="0" applyNumberFormat="1" applyFont="1" applyFill="1" applyBorder="1" applyAlignment="1">
      <alignment wrapText="1"/>
    </xf>
    <xf numFmtId="4" fontId="25" fillId="28" borderId="25" xfId="0" applyNumberFormat="1" applyFont="1" applyFill="1" applyBorder="1" applyAlignment="1">
      <alignment wrapText="1"/>
    </xf>
    <xf numFmtId="4" fontId="26" fillId="0" borderId="25" xfId="0" applyNumberFormat="1" applyFont="1" applyBorder="1" applyAlignment="1">
      <alignment wrapText="1"/>
    </xf>
    <xf numFmtId="4" fontId="26" fillId="0" borderId="25" xfId="0" applyNumberFormat="1" applyFont="1" applyFill="1" applyBorder="1" applyAlignment="1">
      <alignment wrapText="1"/>
    </xf>
    <xf numFmtId="0" fontId="23" fillId="24" borderId="29" xfId="0" applyFont="1" applyFill="1" applyBorder="1" applyAlignment="1">
      <alignment horizontal="center"/>
    </xf>
    <xf numFmtId="4" fontId="6" fillId="25" borderId="12" xfId="0" applyNumberFormat="1" applyFont="1" applyFill="1" applyBorder="1" applyAlignment="1">
      <alignment wrapText="1"/>
    </xf>
    <xf numFmtId="4" fontId="25" fillId="28" borderId="16" xfId="0" applyNumberFormat="1" applyFont="1" applyFill="1" applyBorder="1" applyAlignment="1">
      <alignment wrapText="1"/>
    </xf>
    <xf numFmtId="4" fontId="22" fillId="29" borderId="16" xfId="0" applyNumberFormat="1" applyFont="1" applyFill="1" applyBorder="1" applyAlignment="1">
      <alignment wrapText="1"/>
    </xf>
    <xf numFmtId="4" fontId="26" fillId="0" borderId="16" xfId="0" applyNumberFormat="1" applyFont="1" applyFill="1" applyBorder="1" applyAlignment="1">
      <alignment wrapText="1"/>
    </xf>
    <xf numFmtId="0" fontId="22" fillId="24" borderId="30" xfId="0" applyFont="1" applyFill="1" applyBorder="1" applyAlignment="1">
      <alignment horizontal="center" vertical="center" wrapText="1"/>
    </xf>
    <xf numFmtId="0" fontId="23" fillId="24" borderId="25" xfId="0" applyFont="1" applyFill="1" applyBorder="1" applyAlignment="1">
      <alignment horizontal="center"/>
    </xf>
    <xf numFmtId="4" fontId="6" fillId="25" borderId="16" xfId="0" applyNumberFormat="1" applyFont="1" applyFill="1" applyBorder="1" applyAlignment="1">
      <alignment wrapText="1"/>
    </xf>
    <xf numFmtId="4" fontId="26" fillId="0" borderId="16" xfId="0" applyNumberFormat="1" applyFont="1" applyBorder="1" applyAlignment="1" applyProtection="1">
      <alignment wrapText="1"/>
      <protection locked="0"/>
    </xf>
    <xf numFmtId="4" fontId="22" fillId="24" borderId="10" xfId="0" applyNumberFormat="1" applyFont="1" applyFill="1" applyBorder="1" applyAlignment="1">
      <alignment horizontal="center" vertical="center" wrapText="1"/>
    </xf>
    <xf numFmtId="4" fontId="26" fillId="30" borderId="16" xfId="0" applyNumberFormat="1" applyFont="1" applyFill="1" applyBorder="1" applyAlignment="1" applyProtection="1">
      <alignment wrapText="1"/>
      <protection locked="0"/>
    </xf>
    <xf numFmtId="4" fontId="30" fillId="0" borderId="16" xfId="0" applyNumberFormat="1" applyFont="1" applyBorder="1" applyAlignment="1" applyProtection="1">
      <alignment wrapText="1"/>
      <protection locked="0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6" fillId="0" borderId="31" xfId="0" applyFont="1" applyBorder="1" applyAlignment="1">
      <alignment wrapText="1"/>
    </xf>
    <xf numFmtId="0" fontId="26" fillId="0" borderId="32" xfId="0" applyFont="1" applyBorder="1" applyAlignment="1">
      <alignment horizontal="left" wrapText="1"/>
    </xf>
    <xf numFmtId="0" fontId="26" fillId="0" borderId="32" xfId="0" applyFont="1" applyBorder="1" applyAlignment="1">
      <alignment wrapText="1"/>
    </xf>
    <xf numFmtId="0" fontId="25" fillId="31" borderId="19" xfId="0" applyFont="1" applyFill="1" applyBorder="1" applyAlignment="1">
      <alignment wrapText="1"/>
    </xf>
    <xf numFmtId="4" fontId="25" fillId="31" borderId="19" xfId="0" applyNumberFormat="1" applyFont="1" applyFill="1" applyBorder="1" applyAlignment="1">
      <alignment wrapText="1"/>
    </xf>
    <xf numFmtId="4" fontId="30" fillId="0" borderId="33" xfId="0" applyNumberFormat="1" applyFont="1" applyFill="1" applyBorder="1" applyAlignment="1" applyProtection="1">
      <alignment horizontal="right" wrapText="1"/>
    </xf>
    <xf numFmtId="4" fontId="32" fillId="0" borderId="19" xfId="0" applyNumberFormat="1" applyFont="1" applyBorder="1" applyAlignment="1" applyProtection="1">
      <alignment wrapText="1"/>
      <protection locked="0"/>
    </xf>
    <xf numFmtId="4" fontId="30" fillId="30" borderId="19" xfId="0" applyNumberFormat="1" applyFont="1" applyFill="1" applyBorder="1" applyAlignment="1" applyProtection="1">
      <alignment wrapText="1"/>
      <protection locked="0"/>
    </xf>
    <xf numFmtId="4" fontId="26" fillId="30" borderId="19" xfId="0" applyNumberFormat="1" applyFont="1" applyFill="1" applyBorder="1" applyAlignment="1">
      <alignment wrapText="1"/>
    </xf>
    <xf numFmtId="3" fontId="26" fillId="0" borderId="19" xfId="0" applyNumberFormat="1" applyFont="1" applyBorder="1" applyAlignment="1">
      <alignment wrapText="1"/>
    </xf>
    <xf numFmtId="0" fontId="18" fillId="0" borderId="0" xfId="0" applyFont="1"/>
    <xf numFmtId="0" fontId="0" fillId="0" borderId="0" xfId="0" applyFill="1"/>
    <xf numFmtId="4" fontId="30" fillId="0" borderId="19" xfId="0" applyNumberFormat="1" applyFont="1" applyFill="1" applyBorder="1" applyAlignment="1" applyProtection="1">
      <alignment wrapText="1"/>
      <protection locked="0"/>
    </xf>
    <xf numFmtId="4" fontId="26" fillId="0" borderId="16" xfId="0" applyNumberFormat="1" applyFont="1" applyFill="1" applyBorder="1" applyAlignment="1" applyProtection="1">
      <alignment wrapText="1"/>
      <protection locked="0"/>
    </xf>
    <xf numFmtId="4" fontId="26" fillId="0" borderId="20" xfId="0" applyNumberFormat="1" applyFont="1" applyFill="1" applyBorder="1" applyAlignment="1">
      <alignment wrapText="1"/>
    </xf>
    <xf numFmtId="0" fontId="33" fillId="0" borderId="0" xfId="0" applyFont="1" applyFill="1" applyBorder="1" applyAlignment="1">
      <alignment horizontal="right"/>
    </xf>
    <xf numFmtId="4" fontId="33" fillId="0" borderId="0" xfId="0" applyNumberFormat="1" applyFont="1" applyFill="1" applyBorder="1"/>
    <xf numFmtId="0" fontId="34" fillId="0" borderId="0" xfId="0" applyFont="1" applyFill="1" applyBorder="1"/>
    <xf numFmtId="4" fontId="30" fillId="0" borderId="0" xfId="0" applyNumberFormat="1" applyFont="1" applyFill="1" applyBorder="1" applyAlignment="1">
      <alignment wrapText="1"/>
    </xf>
    <xf numFmtId="4" fontId="34" fillId="0" borderId="0" xfId="0" applyNumberFormat="1" applyFont="1" applyFill="1" applyBorder="1"/>
    <xf numFmtId="4" fontId="30" fillId="0" borderId="0" xfId="0" applyNumberFormat="1" applyFont="1" applyFill="1" applyBorder="1" applyAlignment="1" applyProtection="1">
      <alignment horizontal="right" wrapText="1"/>
    </xf>
    <xf numFmtId="0" fontId="0" fillId="0" borderId="0" xfId="0" applyFill="1" applyBorder="1"/>
    <xf numFmtId="4" fontId="0" fillId="0" borderId="0" xfId="0" applyNumberFormat="1" applyFill="1" applyBorder="1"/>
    <xf numFmtId="4" fontId="25" fillId="0" borderId="0" xfId="0" applyNumberFormat="1" applyFont="1" applyFill="1" applyBorder="1" applyAlignment="1">
      <alignment wrapText="1"/>
    </xf>
    <xf numFmtId="4" fontId="22" fillId="0" borderId="0" xfId="0" applyNumberFormat="1" applyFont="1" applyFill="1" applyBorder="1" applyAlignment="1">
      <alignment wrapText="1"/>
    </xf>
    <xf numFmtId="0" fontId="26" fillId="0" borderId="0" xfId="0" applyFont="1" applyFill="1" applyBorder="1" applyAlignment="1">
      <alignment wrapText="1"/>
    </xf>
    <xf numFmtId="4" fontId="22" fillId="32" borderId="19" xfId="0" applyNumberFormat="1" applyFont="1" applyFill="1" applyBorder="1" applyAlignment="1">
      <alignment wrapText="1"/>
    </xf>
    <xf numFmtId="4" fontId="22" fillId="32" borderId="25" xfId="0" applyNumberFormat="1" applyFont="1" applyFill="1" applyBorder="1" applyAlignment="1">
      <alignment wrapText="1"/>
    </xf>
    <xf numFmtId="4" fontId="22" fillId="32" borderId="16" xfId="0" applyNumberFormat="1" applyFont="1" applyFill="1" applyBorder="1" applyAlignment="1">
      <alignment wrapText="1"/>
    </xf>
    <xf numFmtId="4" fontId="22" fillId="32" borderId="20" xfId="0" applyNumberFormat="1" applyFont="1" applyFill="1" applyBorder="1" applyAlignment="1">
      <alignment wrapText="1"/>
    </xf>
    <xf numFmtId="0" fontId="38" fillId="0" borderId="0" xfId="0" applyFont="1" applyAlignment="1">
      <alignment horizontal="left"/>
    </xf>
    <xf numFmtId="0" fontId="37" fillId="0" borderId="0" xfId="0" applyFont="1" applyAlignment="1"/>
    <xf numFmtId="0" fontId="40" fillId="28" borderId="19" xfId="0" applyFont="1" applyFill="1" applyBorder="1" applyAlignment="1">
      <alignment wrapText="1"/>
    </xf>
    <xf numFmtId="0" fontId="39" fillId="0" borderId="0" xfId="0" applyFont="1"/>
    <xf numFmtId="4" fontId="39" fillId="0" borderId="0" xfId="0" applyNumberFormat="1" applyFont="1"/>
    <xf numFmtId="4" fontId="40" fillId="28" borderId="19" xfId="0" applyNumberFormat="1" applyFont="1" applyFill="1" applyBorder="1" applyAlignment="1">
      <alignment wrapText="1"/>
    </xf>
    <xf numFmtId="4" fontId="40" fillId="28" borderId="25" xfId="0" applyNumberFormat="1" applyFont="1" applyFill="1" applyBorder="1" applyAlignment="1">
      <alignment wrapText="1"/>
    </xf>
    <xf numFmtId="4" fontId="40" fillId="28" borderId="16" xfId="0" applyNumberFormat="1" applyFont="1" applyFill="1" applyBorder="1" applyAlignment="1">
      <alignment wrapText="1"/>
    </xf>
    <xf numFmtId="4" fontId="40" fillId="28" borderId="20" xfId="0" applyNumberFormat="1" applyFont="1" applyFill="1" applyBorder="1" applyAlignment="1">
      <alignment wrapText="1"/>
    </xf>
    <xf numFmtId="0" fontId="41" fillId="0" borderId="0" xfId="0" applyFont="1"/>
    <xf numFmtId="4" fontId="41" fillId="0" borderId="0" xfId="0" applyNumberFormat="1" applyFont="1"/>
    <xf numFmtId="0" fontId="26" fillId="0" borderId="34" xfId="0" applyFont="1" applyBorder="1" applyAlignment="1">
      <alignment wrapText="1"/>
    </xf>
    <xf numFmtId="0" fontId="22" fillId="27" borderId="17" xfId="0" applyFont="1" applyFill="1" applyBorder="1" applyAlignment="1">
      <alignment wrapText="1"/>
    </xf>
    <xf numFmtId="4" fontId="22" fillId="27" borderId="17" xfId="0" applyNumberFormat="1" applyFont="1" applyFill="1" applyBorder="1" applyAlignment="1">
      <alignment wrapText="1"/>
    </xf>
    <xf numFmtId="4" fontId="22" fillId="27" borderId="39" xfId="0" applyNumberFormat="1" applyFont="1" applyFill="1" applyBorder="1" applyAlignment="1">
      <alignment wrapText="1"/>
    </xf>
    <xf numFmtId="4" fontId="22" fillId="27" borderId="38" xfId="0" applyNumberFormat="1" applyFont="1" applyFill="1" applyBorder="1" applyAlignment="1">
      <alignment wrapText="1"/>
    </xf>
    <xf numFmtId="4" fontId="40" fillId="28" borderId="17" xfId="0" applyNumberFormat="1" applyFont="1" applyFill="1" applyBorder="1" applyAlignment="1">
      <alignment wrapText="1"/>
    </xf>
    <xf numFmtId="4" fontId="6" fillId="25" borderId="20" xfId="0" applyNumberFormat="1" applyFont="1" applyFill="1" applyBorder="1" applyAlignment="1">
      <alignment wrapText="1"/>
    </xf>
    <xf numFmtId="0" fontId="26" fillId="0" borderId="40" xfId="0" applyFont="1" applyBorder="1" applyAlignment="1">
      <alignment wrapText="1"/>
    </xf>
    <xf numFmtId="0" fontId="0" fillId="0" borderId="40" xfId="0" applyBorder="1"/>
    <xf numFmtId="0" fontId="26" fillId="0" borderId="34" xfId="0" applyFont="1" applyFill="1" applyBorder="1" applyAlignment="1">
      <alignment wrapText="1"/>
    </xf>
    <xf numFmtId="0" fontId="0" fillId="0" borderId="34" xfId="0" applyBorder="1"/>
    <xf numFmtId="0" fontId="26" fillId="0" borderId="34" xfId="0" applyFont="1" applyBorder="1"/>
    <xf numFmtId="4" fontId="26" fillId="0" borderId="40" xfId="0" applyNumberFormat="1" applyFont="1" applyBorder="1"/>
    <xf numFmtId="0" fontId="40" fillId="28" borderId="34" xfId="0" applyFont="1" applyFill="1" applyBorder="1" applyAlignment="1">
      <alignment wrapText="1"/>
    </xf>
    <xf numFmtId="0" fontId="40" fillId="28" borderId="35" xfId="0" applyFont="1" applyFill="1" applyBorder="1" applyAlignment="1">
      <alignment wrapText="1"/>
    </xf>
    <xf numFmtId="4" fontId="26" fillId="33" borderId="19" xfId="0" applyNumberFormat="1" applyFont="1" applyFill="1" applyBorder="1" applyAlignment="1" applyProtection="1">
      <alignment wrapText="1"/>
      <protection locked="0"/>
    </xf>
    <xf numFmtId="0" fontId="26" fillId="33" borderId="16" xfId="0" applyFont="1" applyFill="1" applyBorder="1" applyAlignment="1">
      <alignment wrapText="1"/>
    </xf>
    <xf numFmtId="0" fontId="26" fillId="33" borderId="19" xfId="0" applyFont="1" applyFill="1" applyBorder="1" applyAlignment="1">
      <alignment horizontal="left" wrapText="1"/>
    </xf>
    <xf numFmtId="0" fontId="26" fillId="33" borderId="19" xfId="0" applyFont="1" applyFill="1" applyBorder="1" applyAlignment="1">
      <alignment wrapText="1"/>
    </xf>
    <xf numFmtId="4" fontId="26" fillId="33" borderId="19" xfId="0" applyNumberFormat="1" applyFont="1" applyFill="1" applyBorder="1" applyAlignment="1">
      <alignment wrapText="1"/>
    </xf>
    <xf numFmtId="4" fontId="26" fillId="33" borderId="25" xfId="0" applyNumberFormat="1" applyFont="1" applyFill="1" applyBorder="1" applyAlignment="1">
      <alignment wrapText="1"/>
    </xf>
    <xf numFmtId="4" fontId="26" fillId="33" borderId="16" xfId="0" applyNumberFormat="1" applyFont="1" applyFill="1" applyBorder="1" applyAlignment="1" applyProtection="1">
      <alignment wrapText="1"/>
      <protection locked="0"/>
    </xf>
    <xf numFmtId="0" fontId="23" fillId="24" borderId="41" xfId="0" applyFont="1" applyFill="1" applyBorder="1" applyAlignment="1">
      <alignment horizontal="center"/>
    </xf>
    <xf numFmtId="4" fontId="25" fillId="25" borderId="39" xfId="0" applyNumberFormat="1" applyFont="1" applyFill="1" applyBorder="1" applyAlignment="1">
      <alignment wrapText="1"/>
    </xf>
    <xf numFmtId="4" fontId="26" fillId="0" borderId="42" xfId="0" applyNumberFormat="1" applyFont="1" applyBorder="1" applyAlignment="1">
      <alignment wrapText="1"/>
    </xf>
    <xf numFmtId="0" fontId="22" fillId="24" borderId="43" xfId="0" applyFont="1" applyFill="1" applyBorder="1" applyAlignment="1">
      <alignment horizontal="center" vertical="center" wrapText="1"/>
    </xf>
    <xf numFmtId="0" fontId="23" fillId="24" borderId="40" xfId="0" applyFont="1" applyFill="1" applyBorder="1" applyAlignment="1">
      <alignment horizontal="center"/>
    </xf>
    <xf numFmtId="4" fontId="6" fillId="25" borderId="40" xfId="0" applyNumberFormat="1" applyFont="1" applyFill="1" applyBorder="1" applyAlignment="1">
      <alignment wrapText="1"/>
    </xf>
    <xf numFmtId="4" fontId="25" fillId="26" borderId="40" xfId="0" applyNumberFormat="1" applyFont="1" applyFill="1" applyBorder="1" applyAlignment="1">
      <alignment wrapText="1"/>
    </xf>
    <xf numFmtId="4" fontId="25" fillId="26" borderId="35" xfId="0" applyNumberFormat="1" applyFont="1" applyFill="1" applyBorder="1" applyAlignment="1">
      <alignment wrapText="1"/>
    </xf>
    <xf numFmtId="4" fontId="25" fillId="28" borderId="40" xfId="0" applyNumberFormat="1" applyFont="1" applyFill="1" applyBorder="1" applyAlignment="1">
      <alignment wrapText="1"/>
    </xf>
    <xf numFmtId="4" fontId="26" fillId="0" borderId="40" xfId="0" applyNumberFormat="1" applyFont="1" applyBorder="1" applyAlignment="1">
      <alignment wrapText="1"/>
    </xf>
    <xf numFmtId="4" fontId="22" fillId="29" borderId="40" xfId="0" applyNumberFormat="1" applyFont="1" applyFill="1" applyBorder="1" applyAlignment="1">
      <alignment wrapText="1"/>
    </xf>
    <xf numFmtId="4" fontId="22" fillId="27" borderId="40" xfId="0" applyNumberFormat="1" applyFont="1" applyFill="1" applyBorder="1" applyAlignment="1">
      <alignment wrapText="1"/>
    </xf>
    <xf numFmtId="4" fontId="22" fillId="32" borderId="40" xfId="0" applyNumberFormat="1" applyFont="1" applyFill="1" applyBorder="1" applyAlignment="1">
      <alignment wrapText="1"/>
    </xf>
    <xf numFmtId="4" fontId="40" fillId="28" borderId="40" xfId="0" applyNumberFormat="1" applyFont="1" applyFill="1" applyBorder="1" applyAlignment="1">
      <alignment wrapText="1"/>
    </xf>
    <xf numFmtId="4" fontId="30" fillId="0" borderId="25" xfId="0" applyNumberFormat="1" applyFont="1" applyFill="1" applyBorder="1" applyAlignment="1" applyProtection="1">
      <alignment horizontal="right" wrapText="1"/>
    </xf>
    <xf numFmtId="4" fontId="25" fillId="28" borderId="35" xfId="0" applyNumberFormat="1" applyFont="1" applyFill="1" applyBorder="1" applyAlignment="1">
      <alignment wrapText="1"/>
    </xf>
    <xf numFmtId="4" fontId="22" fillId="27" borderId="44" xfId="0" applyNumberFormat="1" applyFont="1" applyFill="1" applyBorder="1" applyAlignment="1">
      <alignment wrapText="1"/>
    </xf>
    <xf numFmtId="4" fontId="26" fillId="33" borderId="40" xfId="0" applyNumberFormat="1" applyFont="1" applyFill="1" applyBorder="1" applyAlignment="1">
      <alignment wrapText="1"/>
    </xf>
    <xf numFmtId="4" fontId="26" fillId="0" borderId="40" xfId="0" applyNumberFormat="1" applyFont="1" applyFill="1" applyBorder="1" applyAlignment="1">
      <alignment wrapText="1"/>
    </xf>
    <xf numFmtId="4" fontId="26" fillId="0" borderId="0" xfId="0" applyNumberFormat="1" applyFont="1"/>
    <xf numFmtId="0" fontId="26" fillId="0" borderId="0" xfId="0" applyFont="1"/>
    <xf numFmtId="4" fontId="30" fillId="0" borderId="40" xfId="0" applyNumberFormat="1" applyFont="1" applyFill="1" applyBorder="1" applyAlignment="1" applyProtection="1">
      <alignment horizontal="right" wrapText="1"/>
    </xf>
    <xf numFmtId="4" fontId="26" fillId="0" borderId="35" xfId="0" applyNumberFormat="1" applyFont="1" applyBorder="1" applyAlignment="1" applyProtection="1">
      <alignment wrapText="1"/>
      <protection locked="0"/>
    </xf>
    <xf numFmtId="0" fontId="22" fillId="33" borderId="16" xfId="0" applyFont="1" applyFill="1" applyBorder="1" applyAlignment="1">
      <alignment horizontal="left" wrapText="1"/>
    </xf>
    <xf numFmtId="0" fontId="22" fillId="33" borderId="19" xfId="0" applyFont="1" applyFill="1" applyBorder="1" applyAlignment="1">
      <alignment horizontal="left" wrapText="1"/>
    </xf>
    <xf numFmtId="0" fontId="22" fillId="33" borderId="19" xfId="0" applyFont="1" applyFill="1" applyBorder="1" applyAlignment="1">
      <alignment wrapText="1"/>
    </xf>
    <xf numFmtId="4" fontId="22" fillId="33" borderId="19" xfId="0" applyNumberFormat="1" applyFont="1" applyFill="1" applyBorder="1" applyAlignment="1">
      <alignment wrapText="1"/>
    </xf>
    <xf numFmtId="4" fontId="22" fillId="33" borderId="20" xfId="0" applyNumberFormat="1" applyFont="1" applyFill="1" applyBorder="1" applyAlignment="1">
      <alignment wrapText="1"/>
    </xf>
    <xf numFmtId="4" fontId="22" fillId="33" borderId="25" xfId="0" applyNumberFormat="1" applyFont="1" applyFill="1" applyBorder="1" applyAlignment="1">
      <alignment wrapText="1"/>
    </xf>
    <xf numFmtId="0" fontId="0" fillId="33" borderId="0" xfId="0" applyFill="1"/>
    <xf numFmtId="4" fontId="0" fillId="33" borderId="0" xfId="0" applyNumberFormat="1" applyFill="1"/>
    <xf numFmtId="0" fontId="26" fillId="33" borderId="16" xfId="0" applyFont="1" applyFill="1" applyBorder="1" applyAlignment="1">
      <alignment horizontal="left" wrapText="1"/>
    </xf>
    <xf numFmtId="4" fontId="26" fillId="33" borderId="20" xfId="0" applyNumberFormat="1" applyFont="1" applyFill="1" applyBorder="1" applyAlignment="1">
      <alignment wrapText="1"/>
    </xf>
    <xf numFmtId="0" fontId="0" fillId="33" borderId="0" xfId="0" applyFont="1" applyFill="1"/>
    <xf numFmtId="0" fontId="40" fillId="33" borderId="16" xfId="0" applyFont="1" applyFill="1" applyBorder="1" applyAlignment="1">
      <alignment horizontal="left" wrapText="1"/>
    </xf>
    <xf numFmtId="0" fontId="40" fillId="33" borderId="19" xfId="0" applyFont="1" applyFill="1" applyBorder="1" applyAlignment="1">
      <alignment wrapText="1"/>
    </xf>
    <xf numFmtId="4" fontId="25" fillId="33" borderId="19" xfId="0" applyNumberFormat="1" applyFont="1" applyFill="1" applyBorder="1" applyAlignment="1">
      <alignment wrapText="1"/>
    </xf>
    <xf numFmtId="4" fontId="25" fillId="33" borderId="25" xfId="0" applyNumberFormat="1" applyFont="1" applyFill="1" applyBorder="1" applyAlignment="1">
      <alignment wrapText="1"/>
    </xf>
    <xf numFmtId="4" fontId="25" fillId="33" borderId="40" xfId="0" applyNumberFormat="1" applyFont="1" applyFill="1" applyBorder="1" applyAlignment="1">
      <alignment wrapText="1"/>
    </xf>
    <xf numFmtId="4" fontId="25" fillId="33" borderId="16" xfId="0" applyNumberFormat="1" applyFont="1" applyFill="1" applyBorder="1" applyAlignment="1">
      <alignment wrapText="1"/>
    </xf>
    <xf numFmtId="4" fontId="25" fillId="33" borderId="20" xfId="0" applyNumberFormat="1" applyFont="1" applyFill="1" applyBorder="1" applyAlignment="1">
      <alignment wrapText="1"/>
    </xf>
    <xf numFmtId="0" fontId="40" fillId="33" borderId="34" xfId="0" applyFont="1" applyFill="1" applyBorder="1" applyAlignment="1">
      <alignment wrapText="1"/>
    </xf>
    <xf numFmtId="0" fontId="30" fillId="33" borderId="0" xfId="0" applyFont="1" applyFill="1"/>
    <xf numFmtId="0" fontId="30" fillId="33" borderId="19" xfId="0" applyFont="1" applyFill="1" applyBorder="1" applyAlignment="1">
      <alignment horizontal="left" wrapText="1"/>
    </xf>
    <xf numFmtId="0" fontId="30" fillId="33" borderId="35" xfId="0" applyFont="1" applyFill="1" applyBorder="1" applyAlignment="1">
      <alignment wrapText="1"/>
    </xf>
    <xf numFmtId="0" fontId="30" fillId="33" borderId="16" xfId="0" applyFont="1" applyFill="1" applyBorder="1" applyAlignment="1">
      <alignment horizontal="left" wrapText="1"/>
    </xf>
    <xf numFmtId="0" fontId="30" fillId="33" borderId="19" xfId="0" applyFont="1" applyFill="1" applyBorder="1" applyAlignment="1">
      <alignment wrapText="1"/>
    </xf>
    <xf numFmtId="4" fontId="30" fillId="33" borderId="19" xfId="0" applyNumberFormat="1" applyFont="1" applyFill="1" applyBorder="1" applyAlignment="1">
      <alignment wrapText="1"/>
    </xf>
    <xf numFmtId="4" fontId="30" fillId="33" borderId="25" xfId="0" applyNumberFormat="1" applyFont="1" applyFill="1" applyBorder="1" applyAlignment="1">
      <alignment wrapText="1"/>
    </xf>
    <xf numFmtId="4" fontId="30" fillId="33" borderId="40" xfId="0" applyNumberFormat="1" applyFont="1" applyFill="1" applyBorder="1" applyAlignment="1">
      <alignment wrapText="1"/>
    </xf>
    <xf numFmtId="4" fontId="30" fillId="33" borderId="16" xfId="0" applyNumberFormat="1" applyFont="1" applyFill="1" applyBorder="1" applyAlignment="1">
      <alignment wrapText="1"/>
    </xf>
    <xf numFmtId="4" fontId="30" fillId="33" borderId="20" xfId="0" applyNumberFormat="1" applyFont="1" applyFill="1" applyBorder="1" applyAlignment="1">
      <alignment wrapText="1"/>
    </xf>
    <xf numFmtId="4" fontId="26" fillId="33" borderId="16" xfId="0" applyNumberFormat="1" applyFont="1" applyFill="1" applyBorder="1" applyAlignment="1">
      <alignment wrapText="1"/>
    </xf>
    <xf numFmtId="0" fontId="26" fillId="0" borderId="35" xfId="0" applyFont="1" applyBorder="1" applyAlignment="1">
      <alignment horizontal="left" wrapText="1"/>
    </xf>
    <xf numFmtId="4" fontId="39" fillId="0" borderId="0" xfId="0" applyNumberFormat="1" applyFont="1" applyAlignment="1">
      <alignment vertical="center"/>
    </xf>
    <xf numFmtId="4" fontId="42" fillId="0" borderId="0" xfId="0" applyNumberFormat="1" applyFont="1"/>
    <xf numFmtId="4" fontId="38" fillId="0" borderId="0" xfId="0" applyNumberFormat="1" applyFont="1" applyAlignment="1">
      <alignment wrapText="1"/>
    </xf>
    <xf numFmtId="4" fontId="39" fillId="33" borderId="0" xfId="0" applyNumberFormat="1" applyFont="1" applyFill="1"/>
    <xf numFmtId="0" fontId="22" fillId="34" borderId="19" xfId="0" applyFont="1" applyFill="1" applyBorder="1" applyAlignment="1">
      <alignment wrapText="1"/>
    </xf>
    <xf numFmtId="4" fontId="22" fillId="34" borderId="19" xfId="0" applyNumberFormat="1" applyFont="1" applyFill="1" applyBorder="1" applyAlignment="1">
      <alignment wrapText="1"/>
    </xf>
    <xf numFmtId="4" fontId="22" fillId="34" borderId="25" xfId="0" applyNumberFormat="1" applyFont="1" applyFill="1" applyBorder="1" applyAlignment="1">
      <alignment wrapText="1"/>
    </xf>
    <xf numFmtId="4" fontId="22" fillId="34" borderId="40" xfId="0" applyNumberFormat="1" applyFont="1" applyFill="1" applyBorder="1" applyAlignment="1">
      <alignment wrapText="1"/>
    </xf>
    <xf numFmtId="4" fontId="22" fillId="34" borderId="16" xfId="0" applyNumberFormat="1" applyFont="1" applyFill="1" applyBorder="1" applyAlignment="1">
      <alignment wrapText="1"/>
    </xf>
    <xf numFmtId="4" fontId="22" fillId="34" borderId="20" xfId="0" applyNumberFormat="1" applyFont="1" applyFill="1" applyBorder="1" applyAlignment="1">
      <alignment wrapText="1"/>
    </xf>
    <xf numFmtId="0" fontId="22" fillId="24" borderId="45" xfId="0" applyFont="1" applyFill="1" applyBorder="1" applyAlignment="1">
      <alignment horizontal="center" vertical="center" wrapText="1"/>
    </xf>
    <xf numFmtId="0" fontId="23" fillId="24" borderId="46" xfId="0" applyFont="1" applyFill="1" applyBorder="1" applyAlignment="1">
      <alignment horizontal="center"/>
    </xf>
    <xf numFmtId="4" fontId="25" fillId="25" borderId="47" xfId="0" applyNumberFormat="1" applyFont="1" applyFill="1" applyBorder="1" applyAlignment="1">
      <alignment wrapText="1"/>
    </xf>
    <xf numFmtId="4" fontId="22" fillId="27" borderId="35" xfId="0" applyNumberFormat="1" applyFont="1" applyFill="1" applyBorder="1" applyAlignment="1">
      <alignment wrapText="1"/>
    </xf>
    <xf numFmtId="4" fontId="22" fillId="33" borderId="35" xfId="0" applyNumberFormat="1" applyFont="1" applyFill="1" applyBorder="1" applyAlignment="1">
      <alignment wrapText="1"/>
    </xf>
    <xf numFmtId="4" fontId="26" fillId="0" borderId="48" xfId="0" applyNumberFormat="1" applyFont="1" applyBorder="1" applyAlignment="1" applyProtection="1">
      <alignment wrapText="1"/>
      <protection locked="0"/>
    </xf>
    <xf numFmtId="4" fontId="26" fillId="33" borderId="35" xfId="0" applyNumberFormat="1" applyFont="1" applyFill="1" applyBorder="1" applyAlignment="1">
      <alignment wrapText="1"/>
    </xf>
    <xf numFmtId="4" fontId="25" fillId="25" borderId="49" xfId="0" applyNumberFormat="1" applyFont="1" applyFill="1" applyBorder="1" applyAlignment="1">
      <alignment wrapText="1"/>
    </xf>
    <xf numFmtId="4" fontId="25" fillId="26" borderId="50" xfId="0" applyNumberFormat="1" applyFont="1" applyFill="1" applyBorder="1" applyAlignment="1">
      <alignment wrapText="1"/>
    </xf>
    <xf numFmtId="0" fontId="22" fillId="27" borderId="16" xfId="0" applyFont="1" applyFill="1" applyBorder="1" applyAlignment="1">
      <alignment horizontal="left" wrapText="1"/>
    </xf>
    <xf numFmtId="0" fontId="22" fillId="27" borderId="19" xfId="0" applyFont="1" applyFill="1" applyBorder="1" applyAlignment="1">
      <alignment horizontal="left" wrapText="1"/>
    </xf>
    <xf numFmtId="0" fontId="25" fillId="28" borderId="16" xfId="0" applyFont="1" applyFill="1" applyBorder="1" applyAlignment="1">
      <alignment horizontal="left" wrapText="1"/>
    </xf>
    <xf numFmtId="0" fontId="25" fillId="28" borderId="19" xfId="0" applyFont="1" applyFill="1" applyBorder="1" applyAlignment="1">
      <alignment horizontal="left" wrapText="1"/>
    </xf>
    <xf numFmtId="0" fontId="22" fillId="27" borderId="34" xfId="0" applyFont="1" applyFill="1" applyBorder="1" applyAlignment="1">
      <alignment horizontal="left" wrapText="1"/>
    </xf>
    <xf numFmtId="0" fontId="22" fillId="27" borderId="35" xfId="0" applyFont="1" applyFill="1" applyBorder="1" applyAlignment="1">
      <alignment horizontal="left" wrapText="1"/>
    </xf>
    <xf numFmtId="0" fontId="40" fillId="28" borderId="34" xfId="0" applyFont="1" applyFill="1" applyBorder="1" applyAlignment="1">
      <alignment horizontal="left" wrapText="1"/>
    </xf>
    <xf numFmtId="0" fontId="40" fillId="28" borderId="35" xfId="0" applyFont="1" applyFill="1" applyBorder="1" applyAlignment="1">
      <alignment horizontal="left" wrapText="1"/>
    </xf>
    <xf numFmtId="0" fontId="40" fillId="28" borderId="16" xfId="0" applyFont="1" applyFill="1" applyBorder="1" applyAlignment="1">
      <alignment horizontal="left" wrapText="1"/>
    </xf>
    <xf numFmtId="0" fontId="40" fillId="28" borderId="19" xfId="0" applyFont="1" applyFill="1" applyBorder="1" applyAlignment="1">
      <alignment horizontal="left" wrapText="1"/>
    </xf>
    <xf numFmtId="0" fontId="22" fillId="29" borderId="16" xfId="0" applyFont="1" applyFill="1" applyBorder="1" applyAlignment="1">
      <alignment horizontal="left" wrapText="1"/>
    </xf>
    <xf numFmtId="0" fontId="22" fillId="29" borderId="19" xfId="0" applyFont="1" applyFill="1" applyBorder="1" applyAlignment="1">
      <alignment horizontal="left" wrapText="1"/>
    </xf>
    <xf numFmtId="0" fontId="22" fillId="34" borderId="16" xfId="0" applyFont="1" applyFill="1" applyBorder="1" applyAlignment="1">
      <alignment horizontal="left" wrapText="1"/>
    </xf>
    <xf numFmtId="0" fontId="22" fillId="34" borderId="19" xfId="0" applyFont="1" applyFill="1" applyBorder="1" applyAlignment="1">
      <alignment horizontal="left" wrapText="1"/>
    </xf>
    <xf numFmtId="0" fontId="27" fillId="29" borderId="10" xfId="0" applyFont="1" applyFill="1" applyBorder="1" applyAlignment="1">
      <alignment horizontal="left"/>
    </xf>
    <xf numFmtId="0" fontId="27" fillId="29" borderId="11" xfId="0" applyFont="1" applyFill="1" applyBorder="1" applyAlignment="1">
      <alignment horizontal="left"/>
    </xf>
    <xf numFmtId="0" fontId="27" fillId="29" borderId="21" xfId="0" applyFont="1" applyFill="1" applyBorder="1" applyAlignment="1">
      <alignment horizontal="left" wrapText="1"/>
    </xf>
    <xf numFmtId="0" fontId="27" fillId="29" borderId="22" xfId="0" applyFont="1" applyFill="1" applyBorder="1" applyAlignment="1">
      <alignment horizontal="left" wrapText="1"/>
    </xf>
    <xf numFmtId="0" fontId="27" fillId="29" borderId="16" xfId="0" applyFont="1" applyFill="1" applyBorder="1" applyAlignment="1">
      <alignment horizontal="left" wrapText="1"/>
    </xf>
    <xf numFmtId="0" fontId="27" fillId="29" borderId="19" xfId="0" applyFont="1" applyFill="1" applyBorder="1" applyAlignment="1">
      <alignment horizontal="left" wrapText="1"/>
    </xf>
    <xf numFmtId="0" fontId="25" fillId="31" borderId="16" xfId="0" applyFont="1" applyFill="1" applyBorder="1" applyAlignment="1">
      <alignment horizontal="left" wrapText="1"/>
    </xf>
    <xf numFmtId="0" fontId="25" fillId="31" borderId="19" xfId="0" applyFont="1" applyFill="1" applyBorder="1" applyAlignment="1">
      <alignment horizontal="left" wrapText="1"/>
    </xf>
    <xf numFmtId="0" fontId="19" fillId="0" borderId="36" xfId="0" applyFont="1" applyBorder="1" applyAlignment="1">
      <alignment horizontal="center"/>
    </xf>
    <xf numFmtId="0" fontId="21" fillId="0" borderId="37" xfId="0" applyFont="1" applyBorder="1" applyAlignment="1">
      <alignment horizontal="center"/>
    </xf>
    <xf numFmtId="0" fontId="6" fillId="25" borderId="19" xfId="0" applyFont="1" applyFill="1" applyBorder="1" applyAlignment="1">
      <alignment horizontal="center" wrapText="1"/>
    </xf>
    <xf numFmtId="0" fontId="25" fillId="26" borderId="16" xfId="0" applyFont="1" applyFill="1" applyBorder="1" applyAlignment="1">
      <alignment horizontal="left" wrapText="1"/>
    </xf>
    <xf numFmtId="0" fontId="25" fillId="26" borderId="19" xfId="0" applyFont="1" applyFill="1" applyBorder="1" applyAlignment="1">
      <alignment horizontal="left" wrapText="1"/>
    </xf>
    <xf numFmtId="0" fontId="25" fillId="28" borderId="34" xfId="0" applyFont="1" applyFill="1" applyBorder="1" applyAlignment="1">
      <alignment horizontal="left" wrapText="1"/>
    </xf>
    <xf numFmtId="0" fontId="25" fillId="28" borderId="35" xfId="0" applyFont="1" applyFill="1" applyBorder="1" applyAlignment="1">
      <alignment horizontal="left" wrapText="1"/>
    </xf>
    <xf numFmtId="0" fontId="22" fillId="27" borderId="38" xfId="0" applyFont="1" applyFill="1" applyBorder="1" applyAlignment="1">
      <alignment horizontal="left" wrapText="1"/>
    </xf>
    <xf numFmtId="0" fontId="22" fillId="27" borderId="17" xfId="0" applyFont="1" applyFill="1" applyBorder="1" applyAlignment="1">
      <alignment horizontal="left" wrapText="1"/>
    </xf>
  </cellXfs>
  <cellStyles count="42">
    <cellStyle name="20% - Isticanje1" xfId="1" builtinId="30" customBuiltin="1"/>
    <cellStyle name="20% - Isticanje2" xfId="2" builtinId="34" customBuiltin="1"/>
    <cellStyle name="20% - Isticanje3" xfId="3" builtinId="38" customBuiltin="1"/>
    <cellStyle name="20% - Isticanje4" xfId="4" builtinId="42" customBuiltin="1"/>
    <cellStyle name="20% - Isticanje5" xfId="5" builtinId="46" customBuiltin="1"/>
    <cellStyle name="20% - Isticanje6" xfId="6" builtinId="50" customBuiltin="1"/>
    <cellStyle name="40% - Isticanje2" xfId="8" builtinId="35" customBuiltin="1"/>
    <cellStyle name="40% - Isticanje3" xfId="9" builtinId="39" customBuiltin="1"/>
    <cellStyle name="40% - Isticanje4" xfId="10" builtinId="43" customBuiltin="1"/>
    <cellStyle name="40% - Isticanje5" xfId="11" builtinId="47" customBuiltin="1"/>
    <cellStyle name="40% - Isticanje6" xfId="12" builtinId="51" customBuiltin="1"/>
    <cellStyle name="40% - Naglasak1" xfId="7" builtinId="31" customBuiltin="1"/>
    <cellStyle name="60% - Isticanje1" xfId="13" builtinId="32" customBuiltin="1"/>
    <cellStyle name="60% - Isticanje2" xfId="14" builtinId="36" customBuiltin="1"/>
    <cellStyle name="60% - Isticanje3" xfId="15" builtinId="40" customBuiltin="1"/>
    <cellStyle name="60% - Isticanje4" xfId="16" builtinId="44" customBuiltin="1"/>
    <cellStyle name="60% - Isticanje5" xfId="17" builtinId="48" customBuiltin="1"/>
    <cellStyle name="60% - Isticanje6" xfId="18" builtinId="52" customBuiltin="1"/>
    <cellStyle name="Bilješka" xfId="19"/>
    <cellStyle name="Dobro" xfId="20"/>
    <cellStyle name="Isticanje1" xfId="21" builtinId="29" customBuiltin="1"/>
    <cellStyle name="Isticanje2" xfId="22" builtinId="33" customBuiltin="1"/>
    <cellStyle name="Isticanje3" xfId="23" builtinId="37" customBuiltin="1"/>
    <cellStyle name="Isticanje4" xfId="24" builtinId="41" customBuiltin="1"/>
    <cellStyle name="Isticanje5" xfId="25" builtinId="45" customBuiltin="1"/>
    <cellStyle name="Isticanje6" xfId="26" builtinId="49" customBuiltin="1"/>
    <cellStyle name="Izlaz" xfId="27"/>
    <cellStyle name="Izračun" xfId="28" builtinId="22" customBuiltin="1"/>
    <cellStyle name="Loše" xfId="29" builtinId="27" customBuiltin="1"/>
    <cellStyle name="Naslov" xfId="30"/>
    <cellStyle name="Naslov 1" xfId="31" builtinId="16" customBuiltin="1"/>
    <cellStyle name="Naslov 2" xfId="32" builtinId="17" customBuiltin="1"/>
    <cellStyle name="Naslov 3" xfId="33" builtinId="18" customBuiltin="1"/>
    <cellStyle name="Naslov 4" xfId="34" builtinId="19" customBuiltin="1"/>
    <cellStyle name="Neutralno" xfId="35" builtinId="28" customBuiltin="1"/>
    <cellStyle name="Obično" xfId="0" builtinId="0"/>
    <cellStyle name="Povezana ćelija" xfId="36" builtinId="24" customBuiltin="1"/>
    <cellStyle name="Provjera ćelije" xfId="37" builtinId="23" customBuiltin="1"/>
    <cellStyle name="Tekst objašnjenja" xfId="38" builtinId="53" customBuiltin="1"/>
    <cellStyle name="Tekst upozorenja" xfId="39"/>
    <cellStyle name="Ukupni zbroj" xfId="40" builtinId="25" customBuiltin="1"/>
    <cellStyle name="Unos" xfId="41" builtinId="20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927"/>
  <sheetViews>
    <sheetView zoomScale="125" workbookViewId="0">
      <selection activeCell="B3" sqref="B3:F3"/>
    </sheetView>
  </sheetViews>
  <sheetFormatPr defaultRowHeight="15"/>
  <cols>
    <col min="1" max="1" width="6.28515625" customWidth="1"/>
    <col min="2" max="2" width="7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3.28515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64" t="s">
        <v>0</v>
      </c>
      <c r="B3" s="259" t="s">
        <v>66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54" t="s">
        <v>6</v>
      </c>
      <c r="B7" s="260" t="str">
        <f>+B3</f>
        <v>GLAZBENA ŠKOLA DR FRA IVAN GLIBOTIĆ</v>
      </c>
      <c r="C7" s="260"/>
      <c r="D7" s="13">
        <f>SUM(D8)</f>
        <v>3865985</v>
      </c>
      <c r="E7" s="13">
        <f t="shared" ref="E7:I8" si="0">SUM(E8)</f>
        <v>0</v>
      </c>
      <c r="F7" s="164">
        <f t="shared" si="0"/>
        <v>3865985</v>
      </c>
      <c r="G7" s="14">
        <f t="shared" si="0"/>
        <v>2021844.9000000001</v>
      </c>
      <c r="H7" s="229">
        <f t="shared" si="0"/>
        <v>0</v>
      </c>
      <c r="I7" s="77">
        <f t="shared" si="0"/>
        <v>3865985</v>
      </c>
    </row>
    <row r="8" spans="1:9">
      <c r="A8" s="261" t="s">
        <v>7</v>
      </c>
      <c r="B8" s="262"/>
      <c r="C8" s="15" t="s">
        <v>8</v>
      </c>
      <c r="D8" s="16">
        <f>SUM(D9)</f>
        <v>3865985</v>
      </c>
      <c r="E8" s="16">
        <f t="shared" si="0"/>
        <v>0</v>
      </c>
      <c r="F8" s="82">
        <f t="shared" si="0"/>
        <v>3865985</v>
      </c>
      <c r="G8" s="17">
        <f t="shared" si="0"/>
        <v>2021844.9000000001</v>
      </c>
      <c r="H8" s="170">
        <f t="shared" si="0"/>
        <v>0</v>
      </c>
      <c r="I8" s="17">
        <f t="shared" si="0"/>
        <v>3865985</v>
      </c>
    </row>
    <row r="9" spans="1:9">
      <c r="A9" s="261" t="s">
        <v>125</v>
      </c>
      <c r="B9" s="262"/>
      <c r="C9" s="15" t="s">
        <v>126</v>
      </c>
      <c r="D9" s="16">
        <f>SUM(D10,D18,D22,D26,D30,D33)</f>
        <v>3865985</v>
      </c>
      <c r="E9" s="16">
        <f t="shared" ref="E9:I9" si="1">SUM(E10,E18,E22,E26,E30,E33)</f>
        <v>0</v>
      </c>
      <c r="F9" s="82">
        <f t="shared" si="1"/>
        <v>3865985</v>
      </c>
      <c r="G9" s="17">
        <f t="shared" si="1"/>
        <v>2021844.9000000001</v>
      </c>
      <c r="H9" s="170">
        <f t="shared" si="1"/>
        <v>0</v>
      </c>
      <c r="I9" s="17">
        <f t="shared" si="1"/>
        <v>3865985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0</v>
      </c>
      <c r="E10" s="19">
        <f t="shared" ref="E10:I10" si="2">SUM(E11:E17)</f>
        <v>0</v>
      </c>
      <c r="F10" s="59">
        <f t="shared" si="2"/>
        <v>0</v>
      </c>
      <c r="G10" s="20">
        <f t="shared" si="2"/>
        <v>0.05</v>
      </c>
      <c r="H10" s="230">
        <f t="shared" si="2"/>
        <v>0</v>
      </c>
      <c r="I10" s="20">
        <f t="shared" si="2"/>
        <v>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/>
      <c r="B13" s="22">
        <v>641</v>
      </c>
      <c r="C13" s="23" t="s">
        <v>12</v>
      </c>
      <c r="D13" s="24"/>
      <c r="E13" s="47"/>
      <c r="F13" s="84">
        <f>SUM(D13:E13)</f>
        <v>0</v>
      </c>
      <c r="G13" s="25">
        <v>0.05</v>
      </c>
      <c r="H13" s="185"/>
      <c r="I13" s="25">
        <f t="shared" si="4"/>
        <v>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230000</v>
      </c>
      <c r="E18" s="19">
        <f t="shared" ref="E18:I18" si="5">SUM(E19:E21)</f>
        <v>0</v>
      </c>
      <c r="F18" s="59">
        <f t="shared" si="5"/>
        <v>230000</v>
      </c>
      <c r="G18" s="20">
        <f t="shared" si="5"/>
        <v>154700</v>
      </c>
      <c r="H18" s="230">
        <f t="shared" si="5"/>
        <v>0</v>
      </c>
      <c r="I18" s="20">
        <f t="shared" si="5"/>
        <v>230000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192</v>
      </c>
      <c r="B20" s="22">
        <v>652</v>
      </c>
      <c r="C20" s="23" t="s">
        <v>14</v>
      </c>
      <c r="D20" s="24">
        <v>230000</v>
      </c>
      <c r="E20" s="47"/>
      <c r="F20" s="84">
        <f>SUM(D20:E20)</f>
        <v>230000</v>
      </c>
      <c r="G20" s="25">
        <v>154700</v>
      </c>
      <c r="H20" s="185"/>
      <c r="I20" s="25">
        <f>+F20+H20</f>
        <v>230000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3635985</v>
      </c>
      <c r="E22" s="19">
        <f t="shared" ref="E22:I22" si="6">SUM(E23:E25)</f>
        <v>0</v>
      </c>
      <c r="F22" s="59">
        <f t="shared" si="6"/>
        <v>3635985</v>
      </c>
      <c r="G22" s="20">
        <f t="shared" si="6"/>
        <v>1867144.85</v>
      </c>
      <c r="H22" s="230">
        <f t="shared" si="6"/>
        <v>0</v>
      </c>
      <c r="I22" s="20">
        <f t="shared" si="6"/>
        <v>3635985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193</v>
      </c>
      <c r="B24" s="22">
        <v>636</v>
      </c>
      <c r="C24" s="23" t="s">
        <v>18</v>
      </c>
      <c r="D24" s="24">
        <v>3635985</v>
      </c>
      <c r="E24" s="47"/>
      <c r="F24" s="84">
        <f>SUM(D24:E24)</f>
        <v>3635985</v>
      </c>
      <c r="G24" s="25">
        <v>1867144.85</v>
      </c>
      <c r="H24" s="185"/>
      <c r="I24" s="25">
        <f>+F24+H24</f>
        <v>3635985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/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GLAZBENA ŠKOLA DR FRA IVAN GLIBOTIĆ</v>
      </c>
      <c r="C39" s="260"/>
      <c r="D39" s="38">
        <f>SUM(D40)</f>
        <v>4407514</v>
      </c>
      <c r="E39" s="38">
        <f t="shared" ref="E39:I41" si="11">SUM(E40)</f>
        <v>0</v>
      </c>
      <c r="F39" s="81">
        <f t="shared" si="11"/>
        <v>4407514</v>
      </c>
      <c r="G39" s="168">
        <f t="shared" si="11"/>
        <v>2190626.4900000002</v>
      </c>
      <c r="H39" s="93">
        <f t="shared" si="11"/>
        <v>0</v>
      </c>
      <c r="I39" s="147">
        <f t="shared" si="11"/>
        <v>4407514</v>
      </c>
    </row>
    <row r="40" spans="1:9" ht="24.75">
      <c r="A40" s="261" t="s">
        <v>108</v>
      </c>
      <c r="B40" s="262"/>
      <c r="C40" s="15" t="s">
        <v>109</v>
      </c>
      <c r="D40" s="16">
        <f>SUM(D41)</f>
        <v>4407514</v>
      </c>
      <c r="E40" s="16">
        <f t="shared" si="11"/>
        <v>0</v>
      </c>
      <c r="F40" s="82">
        <f t="shared" si="11"/>
        <v>4407514</v>
      </c>
      <c r="G40" s="169">
        <f t="shared" si="11"/>
        <v>2190626.4900000002</v>
      </c>
      <c r="H40" s="78">
        <f t="shared" si="11"/>
        <v>0</v>
      </c>
      <c r="I40" s="17">
        <f t="shared" si="11"/>
        <v>4407514</v>
      </c>
    </row>
    <row r="41" spans="1:9">
      <c r="A41" s="261" t="s">
        <v>25</v>
      </c>
      <c r="B41" s="262"/>
      <c r="C41" s="15" t="s">
        <v>26</v>
      </c>
      <c r="D41" s="16">
        <f>SUM(D42)</f>
        <v>4407514</v>
      </c>
      <c r="E41" s="16">
        <f t="shared" si="11"/>
        <v>0</v>
      </c>
      <c r="F41" s="16">
        <f t="shared" si="11"/>
        <v>4407514</v>
      </c>
      <c r="G41" s="170">
        <f t="shared" si="11"/>
        <v>2190626.4900000002</v>
      </c>
      <c r="H41" s="78">
        <f t="shared" si="11"/>
        <v>0</v>
      </c>
      <c r="I41" s="17">
        <f t="shared" si="11"/>
        <v>4407514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4407514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4407514</v>
      </c>
      <c r="G42" s="104">
        <f t="shared" si="12"/>
        <v>2190626.4900000002</v>
      </c>
      <c r="H42" s="104">
        <f t="shared" si="12"/>
        <v>0</v>
      </c>
      <c r="I42" s="104">
        <f t="shared" si="12"/>
        <v>4407514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4402514</v>
      </c>
      <c r="E43" s="40">
        <f t="shared" ref="E43:I43" si="13">SUM(E44,E57,E64,E77,E90,E102)</f>
        <v>0</v>
      </c>
      <c r="F43" s="83">
        <f t="shared" si="13"/>
        <v>4402514</v>
      </c>
      <c r="G43" s="171">
        <f t="shared" si="13"/>
        <v>2187626.5300000003</v>
      </c>
      <c r="H43" s="88">
        <f t="shared" si="13"/>
        <v>0</v>
      </c>
      <c r="I43" s="41">
        <f t="shared" si="13"/>
        <v>4402514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0</v>
      </c>
      <c r="E44" s="19">
        <f t="shared" ref="E44:I44" si="14">SUM(E45:E56)</f>
        <v>0</v>
      </c>
      <c r="F44" s="59">
        <f t="shared" si="14"/>
        <v>0</v>
      </c>
      <c r="G44" s="174">
        <f t="shared" si="14"/>
        <v>0</v>
      </c>
      <c r="H44" s="79">
        <f t="shared" si="14"/>
        <v>0</v>
      </c>
      <c r="I44" s="20">
        <f t="shared" si="14"/>
        <v>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1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1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1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  <c r="K51" s="26" t="s">
        <v>139</v>
      </c>
    </row>
    <row r="52" spans="1:11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1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1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1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1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1" s="26" customFormat="1" ht="24">
      <c r="A57" s="246" t="s">
        <v>11</v>
      </c>
      <c r="B57" s="247"/>
      <c r="C57" s="55" t="s">
        <v>111</v>
      </c>
      <c r="D57" s="43">
        <f>SUM(D58:D63)</f>
        <v>536529</v>
      </c>
      <c r="E57" s="43">
        <f t="shared" ref="E57:I57" si="18">SUM(E58:E63)</f>
        <v>0</v>
      </c>
      <c r="F57" s="58">
        <f t="shared" si="18"/>
        <v>536529</v>
      </c>
      <c r="G57" s="173">
        <f t="shared" si="18"/>
        <v>212954.12999999998</v>
      </c>
      <c r="H57" s="89">
        <f t="shared" si="18"/>
        <v>0</v>
      </c>
      <c r="I57" s="56">
        <f t="shared" si="18"/>
        <v>536529</v>
      </c>
      <c r="J57" s="52"/>
    </row>
    <row r="58" spans="1:11" ht="22.5" customHeight="1">
      <c r="A58" s="21" t="s">
        <v>395</v>
      </c>
      <c r="B58" s="22">
        <v>321</v>
      </c>
      <c r="C58" s="23" t="s">
        <v>33</v>
      </c>
      <c r="D58" s="24">
        <v>283700</v>
      </c>
      <c r="E58" s="47"/>
      <c r="F58" s="84">
        <f t="shared" ref="F58:F63" si="19">SUM(D58:E58)</f>
        <v>283700</v>
      </c>
      <c r="G58" s="172">
        <v>125046</v>
      </c>
      <c r="H58" s="94"/>
      <c r="I58" s="25">
        <f>+F58+H58</f>
        <v>283700</v>
      </c>
      <c r="J58" s="49"/>
    </row>
    <row r="59" spans="1:11" s="26" customFormat="1" ht="12">
      <c r="A59" s="21" t="s">
        <v>396</v>
      </c>
      <c r="B59" s="22">
        <v>322</v>
      </c>
      <c r="C59" s="23" t="s">
        <v>34</v>
      </c>
      <c r="D59" s="24">
        <v>135900</v>
      </c>
      <c r="E59" s="47"/>
      <c r="F59" s="84">
        <f t="shared" si="19"/>
        <v>135900</v>
      </c>
      <c r="G59" s="172">
        <v>51162.42</v>
      </c>
      <c r="H59" s="94"/>
      <c r="I59" s="25">
        <f t="shared" ref="I59:I63" si="20">+F59+H59</f>
        <v>135900</v>
      </c>
    </row>
    <row r="60" spans="1:11" s="26" customFormat="1" ht="12">
      <c r="A60" s="21" t="s">
        <v>397</v>
      </c>
      <c r="B60" s="22">
        <v>323</v>
      </c>
      <c r="C60" s="23" t="s">
        <v>28</v>
      </c>
      <c r="D60" s="24">
        <v>83654</v>
      </c>
      <c r="E60" s="47"/>
      <c r="F60" s="84">
        <f t="shared" si="19"/>
        <v>83654</v>
      </c>
      <c r="G60" s="172">
        <v>30789.17</v>
      </c>
      <c r="H60" s="94"/>
      <c r="I60" s="25">
        <f t="shared" si="20"/>
        <v>83654</v>
      </c>
    </row>
    <row r="61" spans="1:11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1" s="26" customFormat="1" ht="12">
      <c r="A62" s="21" t="s">
        <v>398</v>
      </c>
      <c r="B62" s="22">
        <v>329</v>
      </c>
      <c r="C62" s="23" t="s">
        <v>38</v>
      </c>
      <c r="D62" s="24">
        <v>25165</v>
      </c>
      <c r="E62" s="47"/>
      <c r="F62" s="84">
        <f t="shared" si="19"/>
        <v>25165</v>
      </c>
      <c r="G62" s="172">
        <v>3195</v>
      </c>
      <c r="H62" s="94"/>
      <c r="I62" s="25">
        <f t="shared" si="20"/>
        <v>25165</v>
      </c>
    </row>
    <row r="63" spans="1:11" s="26" customFormat="1" ht="12">
      <c r="A63" s="21" t="s">
        <v>399</v>
      </c>
      <c r="B63" s="22">
        <v>343</v>
      </c>
      <c r="C63" s="23" t="s">
        <v>39</v>
      </c>
      <c r="D63" s="24">
        <v>8110</v>
      </c>
      <c r="E63" s="47"/>
      <c r="F63" s="84">
        <f t="shared" si="19"/>
        <v>8110</v>
      </c>
      <c r="G63" s="172">
        <v>2761.54</v>
      </c>
      <c r="H63" s="94"/>
      <c r="I63" s="25">
        <f t="shared" si="20"/>
        <v>8110</v>
      </c>
    </row>
    <row r="64" spans="1:11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15100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 t="s">
        <v>1823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15100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230000</v>
      </c>
      <c r="E77" s="19">
        <f t="shared" ref="E77:I77" si="25">SUM(E78:E89)</f>
        <v>0</v>
      </c>
      <c r="F77" s="59">
        <f t="shared" si="25"/>
        <v>230000</v>
      </c>
      <c r="G77" s="174">
        <f t="shared" si="25"/>
        <v>92427.55</v>
      </c>
      <c r="H77" s="79">
        <f t="shared" si="25"/>
        <v>0</v>
      </c>
      <c r="I77" s="20">
        <f t="shared" si="25"/>
        <v>230000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 t="s">
        <v>400</v>
      </c>
      <c r="B81" s="22">
        <v>321</v>
      </c>
      <c r="C81" s="23" t="s">
        <v>33</v>
      </c>
      <c r="D81" s="24">
        <v>40000</v>
      </c>
      <c r="E81" s="47"/>
      <c r="F81" s="84">
        <f t="shared" si="26"/>
        <v>40000</v>
      </c>
      <c r="G81" s="172">
        <v>25425.09</v>
      </c>
      <c r="H81" s="94"/>
      <c r="I81" s="25">
        <f t="shared" si="27"/>
        <v>40000</v>
      </c>
    </row>
    <row r="82" spans="1:9" s="26" customFormat="1" ht="12">
      <c r="A82" s="21" t="s">
        <v>401</v>
      </c>
      <c r="B82" s="22">
        <v>322</v>
      </c>
      <c r="C82" s="23" t="s">
        <v>34</v>
      </c>
      <c r="D82" s="24">
        <v>2000</v>
      </c>
      <c r="E82" s="47"/>
      <c r="F82" s="84">
        <f t="shared" si="26"/>
        <v>2000</v>
      </c>
      <c r="G82" s="172">
        <v>4953</v>
      </c>
      <c r="H82" s="94"/>
      <c r="I82" s="25">
        <f t="shared" si="27"/>
        <v>2000</v>
      </c>
    </row>
    <row r="83" spans="1:9" s="26" customFormat="1" ht="12">
      <c r="A83" s="21" t="s">
        <v>402</v>
      </c>
      <c r="B83" s="22">
        <v>323</v>
      </c>
      <c r="C83" s="23" t="s">
        <v>28</v>
      </c>
      <c r="D83" s="24">
        <v>161500</v>
      </c>
      <c r="E83" s="47"/>
      <c r="F83" s="84">
        <f t="shared" si="26"/>
        <v>161500</v>
      </c>
      <c r="G83" s="172">
        <v>45939.31</v>
      </c>
      <c r="H83" s="94"/>
      <c r="I83" s="25">
        <f t="shared" si="27"/>
        <v>161500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403</v>
      </c>
      <c r="B85" s="22">
        <v>329</v>
      </c>
      <c r="C85" s="23" t="s">
        <v>38</v>
      </c>
      <c r="D85" s="24">
        <v>25000</v>
      </c>
      <c r="E85" s="47"/>
      <c r="F85" s="84">
        <f t="shared" si="26"/>
        <v>25000</v>
      </c>
      <c r="G85" s="172">
        <v>16110.1</v>
      </c>
      <c r="H85" s="94"/>
      <c r="I85" s="25">
        <f t="shared" si="27"/>
        <v>25000</v>
      </c>
    </row>
    <row r="86" spans="1:9" s="26" customFormat="1" ht="12">
      <c r="A86" s="21" t="s">
        <v>404</v>
      </c>
      <c r="B86" s="22">
        <v>343</v>
      </c>
      <c r="C86" s="23" t="s">
        <v>39</v>
      </c>
      <c r="D86" s="24">
        <v>1500</v>
      </c>
      <c r="E86" s="47"/>
      <c r="F86" s="84">
        <f t="shared" si="26"/>
        <v>1500</v>
      </c>
      <c r="G86" s="172">
        <v>0.05</v>
      </c>
      <c r="H86" s="94"/>
      <c r="I86" s="25">
        <f t="shared" si="27"/>
        <v>1500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3635985</v>
      </c>
      <c r="E90" s="19">
        <f t="shared" ref="E90:I90" si="29">SUM(E91:E101)</f>
        <v>0</v>
      </c>
      <c r="F90" s="59">
        <f t="shared" si="29"/>
        <v>3635985</v>
      </c>
      <c r="G90" s="174">
        <f t="shared" si="29"/>
        <v>1867144.85</v>
      </c>
      <c r="H90" s="79">
        <f t="shared" si="29"/>
        <v>0</v>
      </c>
      <c r="I90" s="20">
        <f t="shared" si="29"/>
        <v>3635985</v>
      </c>
    </row>
    <row r="91" spans="1:9">
      <c r="A91" s="21" t="s">
        <v>405</v>
      </c>
      <c r="B91" s="22">
        <v>311</v>
      </c>
      <c r="C91" s="23" t="s">
        <v>35</v>
      </c>
      <c r="D91" s="24">
        <v>2909000</v>
      </c>
      <c r="E91" s="47"/>
      <c r="F91" s="84">
        <f t="shared" ref="F91:F101" si="30">SUM(D91:E91)</f>
        <v>2909000</v>
      </c>
      <c r="G91" s="172">
        <v>1531507.93</v>
      </c>
      <c r="H91" s="94"/>
      <c r="I91" s="25">
        <f>+F91+H91</f>
        <v>2909000</v>
      </c>
    </row>
    <row r="92" spans="1:9" s="26" customFormat="1" ht="12">
      <c r="A92" s="21" t="s">
        <v>406</v>
      </c>
      <c r="B92" s="22">
        <v>312</v>
      </c>
      <c r="C92" s="23" t="s">
        <v>44</v>
      </c>
      <c r="D92" s="24">
        <v>97000</v>
      </c>
      <c r="E92" s="47"/>
      <c r="F92" s="84">
        <f t="shared" si="30"/>
        <v>97000</v>
      </c>
      <c r="G92" s="172">
        <v>46092</v>
      </c>
      <c r="H92" s="94"/>
      <c r="I92" s="25">
        <f t="shared" ref="I92:I101" si="31">+F92+H92</f>
        <v>97000</v>
      </c>
    </row>
    <row r="93" spans="1:9" s="26" customFormat="1" ht="12">
      <c r="A93" s="21" t="s">
        <v>407</v>
      </c>
      <c r="B93" s="22">
        <v>313</v>
      </c>
      <c r="C93" s="23" t="s">
        <v>36</v>
      </c>
      <c r="D93" s="24">
        <v>479985</v>
      </c>
      <c r="E93" s="47"/>
      <c r="F93" s="84">
        <f t="shared" si="30"/>
        <v>479985</v>
      </c>
      <c r="G93" s="172">
        <v>202741.85</v>
      </c>
      <c r="H93" s="94"/>
      <c r="I93" s="25">
        <f t="shared" si="31"/>
        <v>479985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 t="s">
        <v>1824</v>
      </c>
      <c r="B95" s="22">
        <v>322</v>
      </c>
      <c r="C95" s="23" t="s">
        <v>34</v>
      </c>
      <c r="D95" s="24"/>
      <c r="E95" s="47"/>
      <c r="F95" s="84">
        <f t="shared" si="30"/>
        <v>0</v>
      </c>
      <c r="G95" s="172">
        <v>2618</v>
      </c>
      <c r="H95" s="94"/>
      <c r="I95" s="25">
        <f t="shared" si="31"/>
        <v>0</v>
      </c>
    </row>
    <row r="96" spans="1:9" s="26" customFormat="1" ht="12">
      <c r="A96" s="21" t="s">
        <v>408</v>
      </c>
      <c r="B96" s="22">
        <v>323</v>
      </c>
      <c r="C96" s="23" t="s">
        <v>28</v>
      </c>
      <c r="D96" s="24">
        <v>150000</v>
      </c>
      <c r="E96" s="47"/>
      <c r="F96" s="84">
        <f t="shared" si="30"/>
        <v>150000</v>
      </c>
      <c r="G96" s="172">
        <v>79122.570000000007</v>
      </c>
      <c r="H96" s="94"/>
      <c r="I96" s="25">
        <f t="shared" si="31"/>
        <v>150000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1825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5062.5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0</v>
      </c>
      <c r="E139" s="40">
        <f t="shared" ref="E139:I139" si="45">SUM(E140,E148,E152,E167,E177,E191,E204,E206,E220,E233)</f>
        <v>0</v>
      </c>
      <c r="F139" s="40">
        <f t="shared" si="45"/>
        <v>0</v>
      </c>
      <c r="G139" s="40">
        <f t="shared" si="45"/>
        <v>0</v>
      </c>
      <c r="H139" s="40">
        <f t="shared" si="45"/>
        <v>0</v>
      </c>
      <c r="I139" s="41">
        <f t="shared" si="45"/>
        <v>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24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24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2999.96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2999.96</v>
      </c>
      <c r="H534" s="89">
        <f t="shared" si="191"/>
        <v>0</v>
      </c>
      <c r="I534" s="56">
        <f t="shared" si="191"/>
        <v>5000</v>
      </c>
    </row>
    <row r="535" spans="1:9">
      <c r="A535" s="21" t="s">
        <v>409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2575.08</v>
      </c>
      <c r="H535" s="94"/>
      <c r="I535" s="25">
        <f>+F535+H535</f>
        <v>4300</v>
      </c>
    </row>
    <row r="536" spans="1:9">
      <c r="A536" s="21" t="s">
        <v>410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424.88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83">
        <f t="shared" si="210"/>
        <v>0</v>
      </c>
      <c r="G584" s="171">
        <f t="shared" si="210"/>
        <v>0</v>
      </c>
      <c r="H584" s="88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84">
        <f t="shared" ref="F586" si="212">SUM(D586:E586)</f>
        <v>0</v>
      </c>
      <c r="G586" s="172"/>
      <c r="H586" s="80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84">
        <f t="shared" ref="F588" si="215">SUM(D588:E588)</f>
        <v>0</v>
      </c>
      <c r="G588" s="172"/>
      <c r="H588" s="80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59">
        <f t="shared" si="217"/>
        <v>0</v>
      </c>
      <c r="G589" s="174">
        <f t="shared" si="217"/>
        <v>0</v>
      </c>
      <c r="H589" s="7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84">
        <f t="shared" ref="F590" si="218">SUM(D590:E590)</f>
        <v>0</v>
      </c>
      <c r="G590" s="172"/>
      <c r="H590" s="80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59">
        <f t="shared" si="220"/>
        <v>0</v>
      </c>
      <c r="G591" s="174">
        <f t="shared" si="220"/>
        <v>0</v>
      </c>
      <c r="H591" s="7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84">
        <f t="shared" ref="F592" si="221">SUM(D592:E592)</f>
        <v>0</v>
      </c>
      <c r="G592" s="172"/>
      <c r="H592" s="80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59">
        <f t="shared" si="223"/>
        <v>0</v>
      </c>
      <c r="G593" s="174">
        <f t="shared" si="223"/>
        <v>0</v>
      </c>
      <c r="H593" s="7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2" t="s">
        <v>161</v>
      </c>
      <c r="B724" s="243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40" t="s">
        <v>11</v>
      </c>
      <c r="B725" s="241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40" t="s">
        <v>11</v>
      </c>
      <c r="B734" s="241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2" t="s">
        <v>163</v>
      </c>
      <c r="B744" s="243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40" t="s">
        <v>11</v>
      </c>
      <c r="B745" s="241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40" t="s">
        <v>11</v>
      </c>
      <c r="B754" s="241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2" t="s">
        <v>165</v>
      </c>
      <c r="B764" s="243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40" t="s">
        <v>11</v>
      </c>
      <c r="B765" s="241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40" t="s">
        <v>11</v>
      </c>
      <c r="B777" s="241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2" t="s">
        <v>167</v>
      </c>
      <c r="B789" s="243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40" t="s">
        <v>11</v>
      </c>
      <c r="B790" s="241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40" t="s">
        <v>11</v>
      </c>
      <c r="B800" s="241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2" t="s">
        <v>189</v>
      </c>
      <c r="B826" s="243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40" t="s">
        <v>11</v>
      </c>
      <c r="B827" s="241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40" t="s">
        <v>11</v>
      </c>
      <c r="B837" s="241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2" t="s">
        <v>138</v>
      </c>
      <c r="B848" s="243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40" t="s">
        <v>11</v>
      </c>
      <c r="B849" s="241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40" t="s">
        <v>11</v>
      </c>
      <c r="B853" s="241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40" t="s">
        <v>11</v>
      </c>
      <c r="B857" s="241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2" t="s">
        <v>138</v>
      </c>
      <c r="B861" s="243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40" t="s">
        <v>11</v>
      </c>
      <c r="B862" s="241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40" t="s">
        <v>11</v>
      </c>
      <c r="B872" s="241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40" t="s">
        <v>11</v>
      </c>
      <c r="B894" s="241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10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10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10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  <c r="J899" s="53"/>
    </row>
    <row r="900" spans="1:10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10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10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10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10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10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10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10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10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10" ht="15.75">
      <c r="A911" s="250" t="s">
        <v>62</v>
      </c>
      <c r="B911" s="251"/>
      <c r="C911" s="251"/>
      <c r="D911" s="42">
        <f t="shared" ref="D911:I911" si="349">SUM(D912:D917)</f>
        <v>541529</v>
      </c>
      <c r="E911" s="42">
        <f t="shared" si="349"/>
        <v>0</v>
      </c>
      <c r="F911" s="42">
        <f t="shared" si="349"/>
        <v>541529</v>
      </c>
      <c r="G911" s="42">
        <f t="shared" si="349"/>
        <v>215954.08999999997</v>
      </c>
      <c r="H911" s="42">
        <f t="shared" si="349"/>
        <v>0</v>
      </c>
      <c r="I911" s="42">
        <f t="shared" si="349"/>
        <v>541529</v>
      </c>
    </row>
    <row r="912" spans="1:10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2999.96</v>
      </c>
      <c r="H912" s="43">
        <f t="shared" si="350"/>
        <v>0</v>
      </c>
      <c r="I912" s="43">
        <f t="shared" si="350"/>
        <v>5000</v>
      </c>
      <c r="J912" s="53"/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  <c r="J913" s="53"/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  <c r="J914" s="53"/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536529</v>
      </c>
      <c r="E915" s="43">
        <f t="shared" ref="E915:I915" si="353">SUM(E57,E121,E167,E328,E538)</f>
        <v>0</v>
      </c>
      <c r="F915" s="43">
        <f t="shared" si="353"/>
        <v>536529</v>
      </c>
      <c r="G915" s="43">
        <f t="shared" si="353"/>
        <v>212954.12999999998</v>
      </c>
      <c r="H915" s="43">
        <f t="shared" si="353"/>
        <v>0</v>
      </c>
      <c r="I915" s="43">
        <f t="shared" si="353"/>
        <v>536529</v>
      </c>
      <c r="J915" s="53"/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  <c r="J916" s="53"/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  <c r="J917" s="53"/>
    </row>
    <row r="918" spans="1:11" ht="48">
      <c r="A918" s="254" t="s">
        <v>63</v>
      </c>
      <c r="B918" s="255"/>
      <c r="C918" s="255"/>
      <c r="D918" s="43">
        <f t="shared" ref="D918" si="356">SUM(D919:D925)</f>
        <v>3865985</v>
      </c>
      <c r="E918" s="43">
        <f t="shared" ref="E918:I918" si="357">SUM(E919:E925)</f>
        <v>0</v>
      </c>
      <c r="F918" s="43">
        <f t="shared" si="357"/>
        <v>3865985</v>
      </c>
      <c r="G918" s="43">
        <f t="shared" si="357"/>
        <v>1974672.4000000001</v>
      </c>
      <c r="H918" s="43">
        <f t="shared" si="357"/>
        <v>0</v>
      </c>
      <c r="I918" s="43">
        <f t="shared" si="357"/>
        <v>3865985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0</v>
      </c>
      <c r="E919" s="19">
        <f t="shared" ref="E919:I919" si="358">SUM(E44,E115,E152,E253,E541)</f>
        <v>0</v>
      </c>
      <c r="F919" s="19">
        <f t="shared" si="358"/>
        <v>0</v>
      </c>
      <c r="G919" s="19">
        <f t="shared" si="358"/>
        <v>0</v>
      </c>
      <c r="H919" s="19">
        <f t="shared" si="358"/>
        <v>0</v>
      </c>
      <c r="I919" s="19">
        <f t="shared" si="358"/>
        <v>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15100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230000</v>
      </c>
      <c r="E921" s="19">
        <f t="shared" ref="E921:I921" si="360">SUM(E77,E127,E191,E269,E306)</f>
        <v>0</v>
      </c>
      <c r="F921" s="19">
        <f t="shared" si="360"/>
        <v>230000</v>
      </c>
      <c r="G921" s="19">
        <f t="shared" si="360"/>
        <v>92427.55</v>
      </c>
      <c r="H921" s="19">
        <f t="shared" si="360"/>
        <v>0</v>
      </c>
      <c r="I921" s="19">
        <f t="shared" si="360"/>
        <v>230000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3635985</v>
      </c>
      <c r="E922" s="19">
        <f t="shared" ref="E922:I922" si="361">SUM(E90,E133,E206,E308,E277,E294,E591,E337,E350,E395,E853,E894,E433,E470)</f>
        <v>0</v>
      </c>
      <c r="F922" s="19">
        <f t="shared" si="361"/>
        <v>3635985</v>
      </c>
      <c r="G922" s="19">
        <f t="shared" si="361"/>
        <v>1867144.85</v>
      </c>
      <c r="H922" s="19">
        <f t="shared" si="361"/>
        <v>0</v>
      </c>
      <c r="I922" s="19">
        <f t="shared" si="361"/>
        <v>3635985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4407514</v>
      </c>
      <c r="E926" s="44">
        <f t="shared" si="365"/>
        <v>0</v>
      </c>
      <c r="F926" s="44">
        <f t="shared" si="365"/>
        <v>4407514</v>
      </c>
      <c r="G926" s="44">
        <f t="shared" si="365"/>
        <v>2190626.4900000002</v>
      </c>
      <c r="H926" s="44">
        <f t="shared" si="365"/>
        <v>0</v>
      </c>
      <c r="I926" s="44">
        <f t="shared" si="365"/>
        <v>4407514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1:C1"/>
    <mergeCell ref="B3:F3"/>
    <mergeCell ref="B39:C39"/>
    <mergeCell ref="A40:B40"/>
    <mergeCell ref="A22:B22"/>
    <mergeCell ref="A18:B18"/>
    <mergeCell ref="A349:B349"/>
    <mergeCell ref="B7:C7"/>
    <mergeCell ref="A243:B243"/>
    <mergeCell ref="A204:B204"/>
    <mergeCell ref="A8:B8"/>
    <mergeCell ref="A9:B9"/>
    <mergeCell ref="A44:B44"/>
    <mergeCell ref="A57:B57"/>
    <mergeCell ref="A33:B33"/>
    <mergeCell ref="A41:B41"/>
    <mergeCell ref="A299:B299"/>
    <mergeCell ref="A26:B26"/>
    <mergeCell ref="A233:B233"/>
    <mergeCell ref="A242:B242"/>
    <mergeCell ref="A269:B269"/>
    <mergeCell ref="A253:B253"/>
    <mergeCell ref="A317:B317"/>
    <mergeCell ref="A277:B277"/>
    <mergeCell ref="A177:B177"/>
    <mergeCell ref="A333:B333"/>
    <mergeCell ref="A534:B534"/>
    <mergeCell ref="A318:B318"/>
    <mergeCell ref="A323:B323"/>
    <mergeCell ref="A540:B540"/>
    <mergeCell ref="A285:B285"/>
    <mergeCell ref="A296:B296"/>
    <mergeCell ref="A297:B297"/>
    <mergeCell ref="A343:B343"/>
    <mergeCell ref="A328:B328"/>
    <mergeCell ref="A337:B337"/>
    <mergeCell ref="A350:B350"/>
    <mergeCell ref="A293:B293"/>
    <mergeCell ref="A294:B294"/>
    <mergeCell ref="A306:B306"/>
    <mergeCell ref="A498:B498"/>
    <mergeCell ref="A494:B494"/>
    <mergeCell ref="A495:B495"/>
    <mergeCell ref="A533:B533"/>
    <mergeCell ref="A367:B367"/>
    <mergeCell ref="A382:B382"/>
    <mergeCell ref="A508:B508"/>
    <mergeCell ref="A405:B405"/>
    <mergeCell ref="A220:B220"/>
    <mergeCell ref="A261:B261"/>
    <mergeCell ref="A206:B206"/>
    <mergeCell ref="A191:B191"/>
    <mergeCell ref="A305:B305"/>
    <mergeCell ref="A308:B308"/>
    <mergeCell ref="A10:B10"/>
    <mergeCell ref="A30:B30"/>
    <mergeCell ref="A90:B90"/>
    <mergeCell ref="A167:B167"/>
    <mergeCell ref="A148:B148"/>
    <mergeCell ref="A127:B127"/>
    <mergeCell ref="A133:B133"/>
    <mergeCell ref="A114:B114"/>
    <mergeCell ref="A121:B121"/>
    <mergeCell ref="A102:B102"/>
    <mergeCell ref="A43:B43"/>
    <mergeCell ref="A115:B115"/>
    <mergeCell ref="A152:B152"/>
    <mergeCell ref="A64:B64"/>
    <mergeCell ref="A139:B139"/>
    <mergeCell ref="A42:B42"/>
    <mergeCell ref="A77:B77"/>
    <mergeCell ref="A140:B140"/>
    <mergeCell ref="A883:B883"/>
    <mergeCell ref="A800:B800"/>
    <mergeCell ref="A646:B646"/>
    <mergeCell ref="A445:B445"/>
    <mergeCell ref="A457:B457"/>
    <mergeCell ref="A482:B482"/>
    <mergeCell ref="A383:B383"/>
    <mergeCell ref="A421:B421"/>
    <mergeCell ref="A458:B458"/>
    <mergeCell ref="A497:B497"/>
    <mergeCell ref="A395:B395"/>
    <mergeCell ref="A420:B420"/>
    <mergeCell ref="A552:B552"/>
    <mergeCell ref="A790:B790"/>
    <mergeCell ref="A777:B777"/>
    <mergeCell ref="A574:B574"/>
    <mergeCell ref="A827:B827"/>
    <mergeCell ref="A837:B837"/>
    <mergeCell ref="A848:B848"/>
    <mergeCell ref="A849:B849"/>
    <mergeCell ref="A744:B744"/>
    <mergeCell ref="A725:B725"/>
    <mergeCell ref="A616:B616"/>
    <mergeCell ref="A617:B617"/>
    <mergeCell ref="A926:C926"/>
    <mergeCell ref="A920:B920"/>
    <mergeCell ref="A921:B921"/>
    <mergeCell ref="A922:B922"/>
    <mergeCell ref="A923:B923"/>
    <mergeCell ref="A925:B925"/>
    <mergeCell ref="A596:B596"/>
    <mergeCell ref="A584:B584"/>
    <mergeCell ref="A918:C918"/>
    <mergeCell ref="A916:B916"/>
    <mergeCell ref="A637:B637"/>
    <mergeCell ref="A626:B626"/>
    <mergeCell ref="A636:B636"/>
    <mergeCell ref="A811:B811"/>
    <mergeCell ref="A812:B812"/>
    <mergeCell ref="A703:B703"/>
    <mergeCell ref="A606:B606"/>
    <mergeCell ref="A924:B924"/>
    <mergeCell ref="A585:B585"/>
    <mergeCell ref="A587:B587"/>
    <mergeCell ref="A714:B714"/>
    <mergeCell ref="A789:B789"/>
    <mergeCell ref="A591:B591"/>
    <mergeCell ref="A826:B826"/>
    <mergeCell ref="A919:B919"/>
    <mergeCell ref="A819:B819"/>
    <mergeCell ref="A657:B657"/>
    <mergeCell ref="A249:B249"/>
    <mergeCell ref="A311:B311"/>
    <mergeCell ref="A312:B312"/>
    <mergeCell ref="A857:B857"/>
    <mergeCell ref="A853:B853"/>
    <mergeCell ref="A861:B861"/>
    <mergeCell ref="A862:B862"/>
    <mergeCell ref="A872:B872"/>
    <mergeCell ref="A917:B917"/>
    <mergeCell ref="A884:B884"/>
    <mergeCell ref="A899:B899"/>
    <mergeCell ref="A914:B914"/>
    <mergeCell ref="A912:B912"/>
    <mergeCell ref="A913:B913"/>
    <mergeCell ref="A915:B915"/>
    <mergeCell ref="A894:B894"/>
    <mergeCell ref="A595:B595"/>
    <mergeCell ref="A911:C911"/>
    <mergeCell ref="A507:B507"/>
    <mergeCell ref="A514:B514"/>
    <mergeCell ref="A541:B541"/>
    <mergeCell ref="A668:B668"/>
    <mergeCell ref="A702:B702"/>
    <mergeCell ref="A765:B765"/>
    <mergeCell ref="A764:B764"/>
    <mergeCell ref="A433:B433"/>
    <mergeCell ref="A470:B470"/>
    <mergeCell ref="A520:B520"/>
    <mergeCell ref="A521:B521"/>
    <mergeCell ref="A527:B527"/>
    <mergeCell ref="A679:B679"/>
    <mergeCell ref="A680:B680"/>
    <mergeCell ref="A656:B656"/>
    <mergeCell ref="A691:B691"/>
    <mergeCell ref="A754:B754"/>
    <mergeCell ref="A745:B745"/>
    <mergeCell ref="A734:B734"/>
    <mergeCell ref="A538:B538"/>
    <mergeCell ref="A589:B589"/>
    <mergeCell ref="A593:B593"/>
    <mergeCell ref="A724:B724"/>
    <mergeCell ref="A563:B56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K927"/>
  <sheetViews>
    <sheetView topLeftCell="A91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75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GRADITELJSKO-GEODETSKA TEHNIČKA ŠKOLA, SPLIT</v>
      </c>
      <c r="C7" s="260"/>
      <c r="D7" s="13">
        <f>SUM(D8)</f>
        <v>7505260</v>
      </c>
      <c r="E7" s="13">
        <f t="shared" ref="E7:I8" si="0">SUM(E8)</f>
        <v>0</v>
      </c>
      <c r="F7" s="164">
        <f t="shared" si="0"/>
        <v>7505260</v>
      </c>
      <c r="G7" s="14">
        <f t="shared" si="0"/>
        <v>4027952.9199999995</v>
      </c>
      <c r="H7" s="229">
        <f t="shared" si="0"/>
        <v>0</v>
      </c>
      <c r="I7" s="77">
        <f t="shared" si="0"/>
        <v>7505260</v>
      </c>
    </row>
    <row r="8" spans="1:9">
      <c r="A8" s="261" t="s">
        <v>7</v>
      </c>
      <c r="B8" s="262"/>
      <c r="C8" s="15" t="s">
        <v>8</v>
      </c>
      <c r="D8" s="16">
        <f>SUM(D9)</f>
        <v>7505260</v>
      </c>
      <c r="E8" s="16">
        <f t="shared" si="0"/>
        <v>0</v>
      </c>
      <c r="F8" s="82">
        <f t="shared" si="0"/>
        <v>7505260</v>
      </c>
      <c r="G8" s="17">
        <f t="shared" si="0"/>
        <v>4027952.9199999995</v>
      </c>
      <c r="H8" s="170">
        <f t="shared" si="0"/>
        <v>0</v>
      </c>
      <c r="I8" s="17">
        <f t="shared" si="0"/>
        <v>7505260</v>
      </c>
    </row>
    <row r="9" spans="1:9">
      <c r="A9" s="261" t="s">
        <v>9</v>
      </c>
      <c r="B9" s="262"/>
      <c r="C9" s="15" t="s">
        <v>10</v>
      </c>
      <c r="D9" s="16">
        <f>SUM(D10,D18,D22,D26,D30,D33)</f>
        <v>7505260</v>
      </c>
      <c r="E9" s="16">
        <f t="shared" ref="E9:I9" si="1">SUM(E10,E18,E22,E26,E30,E33)</f>
        <v>0</v>
      </c>
      <c r="F9" s="82">
        <f t="shared" si="1"/>
        <v>7505260</v>
      </c>
      <c r="G9" s="17">
        <f t="shared" si="1"/>
        <v>4027952.9199999995</v>
      </c>
      <c r="H9" s="170">
        <f t="shared" si="1"/>
        <v>0</v>
      </c>
      <c r="I9" s="17">
        <f t="shared" si="1"/>
        <v>7505260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192025</v>
      </c>
      <c r="E10" s="19">
        <f t="shared" ref="E10:I10" si="2">SUM(E11:E17)</f>
        <v>0</v>
      </c>
      <c r="F10" s="59">
        <f t="shared" si="2"/>
        <v>192025</v>
      </c>
      <c r="G10" s="20">
        <f t="shared" si="2"/>
        <v>118551.3</v>
      </c>
      <c r="H10" s="230">
        <f t="shared" si="2"/>
        <v>0</v>
      </c>
      <c r="I10" s="20">
        <f t="shared" si="2"/>
        <v>192025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234</v>
      </c>
      <c r="B13" s="22">
        <v>641</v>
      </c>
      <c r="C13" s="23" t="s">
        <v>12</v>
      </c>
      <c r="D13" s="24">
        <v>25</v>
      </c>
      <c r="E13" s="47"/>
      <c r="F13" s="84">
        <f>SUM(D13:E13)</f>
        <v>25</v>
      </c>
      <c r="G13" s="25">
        <v>21.28</v>
      </c>
      <c r="H13" s="185"/>
      <c r="I13" s="25">
        <f t="shared" si="4"/>
        <v>25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230</v>
      </c>
      <c r="B15" s="22">
        <v>661</v>
      </c>
      <c r="C15" s="23" t="s">
        <v>15</v>
      </c>
      <c r="D15" s="24">
        <v>192000</v>
      </c>
      <c r="E15" s="47"/>
      <c r="F15" s="84">
        <f>SUM(D15:E15)</f>
        <v>192000</v>
      </c>
      <c r="G15" s="25">
        <v>118530.02</v>
      </c>
      <c r="H15" s="185"/>
      <c r="I15" s="25">
        <f t="shared" si="4"/>
        <v>192000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0</v>
      </c>
      <c r="E18" s="19">
        <f t="shared" ref="E18:I18" si="5">SUM(E19:E21)</f>
        <v>0</v>
      </c>
      <c r="F18" s="59">
        <f t="shared" si="5"/>
        <v>0</v>
      </c>
      <c r="G18" s="20">
        <f t="shared" si="5"/>
        <v>0</v>
      </c>
      <c r="H18" s="230">
        <f t="shared" si="5"/>
        <v>0</v>
      </c>
      <c r="I18" s="20">
        <f t="shared" si="5"/>
        <v>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/>
      <c r="B20" s="22">
        <v>652</v>
      </c>
      <c r="C20" s="23" t="s">
        <v>14</v>
      </c>
      <c r="D20" s="24"/>
      <c r="E20" s="47"/>
      <c r="F20" s="84">
        <f>SUM(D20:E20)</f>
        <v>0</v>
      </c>
      <c r="G20" s="25"/>
      <c r="H20" s="185"/>
      <c r="I20" s="25">
        <f>+F20+H20</f>
        <v>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7279235</v>
      </c>
      <c r="E22" s="19">
        <f t="shared" ref="E22:I22" si="6">SUM(E23:E25)</f>
        <v>0</v>
      </c>
      <c r="F22" s="59">
        <f t="shared" si="6"/>
        <v>7279235</v>
      </c>
      <c r="G22" s="20">
        <f t="shared" si="6"/>
        <v>3907801.6199999996</v>
      </c>
      <c r="H22" s="230">
        <f t="shared" si="6"/>
        <v>0</v>
      </c>
      <c r="I22" s="20">
        <f t="shared" si="6"/>
        <v>7279235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>
        <v>2239.7600000000002</v>
      </c>
      <c r="H23" s="185"/>
      <c r="I23" s="25">
        <f>+F23+H23</f>
        <v>0</v>
      </c>
    </row>
    <row r="24" spans="1:9" s="26" customFormat="1" ht="24">
      <c r="A24" s="21" t="s">
        <v>235</v>
      </c>
      <c r="B24" s="22">
        <v>636</v>
      </c>
      <c r="C24" s="23" t="s">
        <v>18</v>
      </c>
      <c r="D24" s="24">
        <v>7279235</v>
      </c>
      <c r="E24" s="47"/>
      <c r="F24" s="84">
        <f>SUM(D24:E24)</f>
        <v>7279235</v>
      </c>
      <c r="G24" s="25">
        <v>3905561.86</v>
      </c>
      <c r="H24" s="185"/>
      <c r="I24" s="25">
        <f>+F24+H24</f>
        <v>7279235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31000</v>
      </c>
      <c r="E30" s="19">
        <f t="shared" ref="E30:I30" si="8">SUM(E31:E32)</f>
        <v>0</v>
      </c>
      <c r="F30" s="59">
        <f t="shared" si="8"/>
        <v>31000</v>
      </c>
      <c r="G30" s="20">
        <f t="shared" si="8"/>
        <v>1600</v>
      </c>
      <c r="H30" s="230">
        <f t="shared" si="8"/>
        <v>0</v>
      </c>
      <c r="I30" s="20">
        <f t="shared" si="8"/>
        <v>31000</v>
      </c>
    </row>
    <row r="31" spans="1:9" s="26" customFormat="1" ht="24">
      <c r="A31" s="21" t="s">
        <v>236</v>
      </c>
      <c r="B31" s="22">
        <v>663</v>
      </c>
      <c r="C31" s="23" t="s">
        <v>21</v>
      </c>
      <c r="D31" s="24">
        <v>31000</v>
      </c>
      <c r="E31" s="47"/>
      <c r="F31" s="84">
        <f>SUM(D31:E31)</f>
        <v>31000</v>
      </c>
      <c r="G31" s="25">
        <v>1600</v>
      </c>
      <c r="H31" s="185"/>
      <c r="I31" s="25">
        <f>+F31+H31</f>
        <v>31000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3000</v>
      </c>
      <c r="E33" s="19">
        <f t="shared" ref="E33:I33" si="9">SUM(E34:E35)</f>
        <v>0</v>
      </c>
      <c r="F33" s="59">
        <f t="shared" si="9"/>
        <v>3000</v>
      </c>
      <c r="G33" s="20">
        <f t="shared" si="9"/>
        <v>0</v>
      </c>
      <c r="H33" s="230">
        <f t="shared" si="9"/>
        <v>0</v>
      </c>
      <c r="I33" s="20">
        <f t="shared" si="9"/>
        <v>3000</v>
      </c>
    </row>
    <row r="34" spans="1:9" s="26" customFormat="1" ht="12">
      <c r="A34" s="21" t="s">
        <v>237</v>
      </c>
      <c r="B34" s="22">
        <v>721</v>
      </c>
      <c r="C34" s="23" t="s">
        <v>22</v>
      </c>
      <c r="D34" s="24">
        <v>3000</v>
      </c>
      <c r="E34" s="47"/>
      <c r="F34" s="84">
        <f>SUM(D34:E34)</f>
        <v>3000</v>
      </c>
      <c r="G34" s="25">
        <v>0</v>
      </c>
      <c r="H34" s="185"/>
      <c r="I34" s="25">
        <f>+F34+H34</f>
        <v>3000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GRADITELJSKO-GEODETSKA TEHNIČKA ŠKOLA, SPLIT</v>
      </c>
      <c r="C39" s="260"/>
      <c r="D39" s="38">
        <f>SUM(D40)</f>
        <v>8342093</v>
      </c>
      <c r="E39" s="38">
        <f t="shared" ref="E39:I41" si="11">SUM(E40)</f>
        <v>0</v>
      </c>
      <c r="F39" s="81">
        <f t="shared" si="11"/>
        <v>8342093</v>
      </c>
      <c r="G39" s="168">
        <f t="shared" si="11"/>
        <v>4447213.93</v>
      </c>
      <c r="H39" s="93">
        <f t="shared" si="11"/>
        <v>0</v>
      </c>
      <c r="I39" s="147">
        <f t="shared" si="11"/>
        <v>8342093</v>
      </c>
    </row>
    <row r="40" spans="1:9" ht="24.75">
      <c r="A40" s="261" t="s">
        <v>108</v>
      </c>
      <c r="B40" s="262"/>
      <c r="C40" s="15" t="s">
        <v>109</v>
      </c>
      <c r="D40" s="16">
        <f>SUM(D41)</f>
        <v>8342093</v>
      </c>
      <c r="E40" s="16">
        <f t="shared" si="11"/>
        <v>0</v>
      </c>
      <c r="F40" s="82">
        <f t="shared" si="11"/>
        <v>8342093</v>
      </c>
      <c r="G40" s="169">
        <f t="shared" si="11"/>
        <v>4447213.93</v>
      </c>
      <c r="H40" s="78">
        <f t="shared" si="11"/>
        <v>0</v>
      </c>
      <c r="I40" s="17">
        <f t="shared" si="11"/>
        <v>8342093</v>
      </c>
    </row>
    <row r="41" spans="1:9">
      <c r="A41" s="261" t="s">
        <v>25</v>
      </c>
      <c r="B41" s="262"/>
      <c r="C41" s="15" t="s">
        <v>26</v>
      </c>
      <c r="D41" s="16">
        <f>SUM(D42)</f>
        <v>8342093</v>
      </c>
      <c r="E41" s="16">
        <f t="shared" si="11"/>
        <v>0</v>
      </c>
      <c r="F41" s="16">
        <f t="shared" si="11"/>
        <v>8342093</v>
      </c>
      <c r="G41" s="170">
        <f t="shared" si="11"/>
        <v>4447213.93</v>
      </c>
      <c r="H41" s="78">
        <f t="shared" si="11"/>
        <v>0</v>
      </c>
      <c r="I41" s="17">
        <f t="shared" si="11"/>
        <v>8342093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8342093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8342093</v>
      </c>
      <c r="G42" s="104">
        <f t="shared" si="12"/>
        <v>4447213.93</v>
      </c>
      <c r="H42" s="104">
        <f t="shared" si="12"/>
        <v>0</v>
      </c>
      <c r="I42" s="104">
        <f t="shared" si="12"/>
        <v>8342093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8151513</v>
      </c>
      <c r="E43" s="40">
        <f t="shared" ref="E43:I43" si="13">SUM(E44,E57,E64,E77,E90,E102)</f>
        <v>0</v>
      </c>
      <c r="F43" s="83">
        <f t="shared" si="13"/>
        <v>8151513</v>
      </c>
      <c r="G43" s="171">
        <f t="shared" si="13"/>
        <v>4308446.42</v>
      </c>
      <c r="H43" s="88">
        <f t="shared" si="13"/>
        <v>0</v>
      </c>
      <c r="I43" s="41">
        <f t="shared" si="13"/>
        <v>8151513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127025</v>
      </c>
      <c r="E44" s="19">
        <f t="shared" ref="E44:I44" si="14">SUM(E45:E56)</f>
        <v>0</v>
      </c>
      <c r="F44" s="59">
        <f t="shared" si="14"/>
        <v>127025</v>
      </c>
      <c r="G44" s="174">
        <f t="shared" si="14"/>
        <v>28656.739999999998</v>
      </c>
      <c r="H44" s="79">
        <f t="shared" si="14"/>
        <v>0</v>
      </c>
      <c r="I44" s="20">
        <f t="shared" si="14"/>
        <v>127025</v>
      </c>
    </row>
    <row r="45" spans="1:9">
      <c r="A45" s="21" t="s">
        <v>661</v>
      </c>
      <c r="B45" s="22">
        <v>311</v>
      </c>
      <c r="C45" s="23" t="s">
        <v>35</v>
      </c>
      <c r="D45" s="24">
        <v>10500</v>
      </c>
      <c r="E45" s="47"/>
      <c r="F45" s="84">
        <f t="shared" ref="F45:F56" si="15">SUM(D45:E45)</f>
        <v>10500</v>
      </c>
      <c r="G45" s="172">
        <v>3688.92</v>
      </c>
      <c r="H45" s="94"/>
      <c r="I45" s="25">
        <f>+F45+H45</f>
        <v>10500</v>
      </c>
    </row>
    <row r="46" spans="1:9">
      <c r="A46" s="21" t="s">
        <v>662</v>
      </c>
      <c r="B46" s="22">
        <v>312</v>
      </c>
      <c r="C46" s="23" t="s">
        <v>44</v>
      </c>
      <c r="D46" s="24">
        <v>22700</v>
      </c>
      <c r="E46" s="47"/>
      <c r="F46" s="84">
        <f t="shared" si="15"/>
        <v>22700</v>
      </c>
      <c r="G46" s="172">
        <v>0</v>
      </c>
      <c r="H46" s="94"/>
      <c r="I46" s="25">
        <f t="shared" ref="I46:I56" si="16">+F46+H46</f>
        <v>22700</v>
      </c>
    </row>
    <row r="47" spans="1:9">
      <c r="A47" s="21" t="s">
        <v>663</v>
      </c>
      <c r="B47" s="22">
        <v>313</v>
      </c>
      <c r="C47" s="23" t="s">
        <v>36</v>
      </c>
      <c r="D47" s="24">
        <v>1800</v>
      </c>
      <c r="E47" s="47"/>
      <c r="F47" s="84">
        <f t="shared" si="15"/>
        <v>1800</v>
      </c>
      <c r="G47" s="172">
        <v>608.66999999999996</v>
      </c>
      <c r="H47" s="94"/>
      <c r="I47" s="25">
        <f t="shared" si="16"/>
        <v>1800</v>
      </c>
    </row>
    <row r="48" spans="1:9">
      <c r="A48" s="21" t="s">
        <v>664</v>
      </c>
      <c r="B48" s="22">
        <v>321</v>
      </c>
      <c r="C48" s="23" t="s">
        <v>33</v>
      </c>
      <c r="D48" s="24">
        <v>26000</v>
      </c>
      <c r="E48" s="47"/>
      <c r="F48" s="84">
        <f t="shared" si="15"/>
        <v>26000</v>
      </c>
      <c r="G48" s="172">
        <v>7987.62</v>
      </c>
      <c r="H48" s="94"/>
      <c r="I48" s="25">
        <f t="shared" si="16"/>
        <v>26000</v>
      </c>
    </row>
    <row r="49" spans="1:10" s="26" customFormat="1" ht="12">
      <c r="A49" s="21" t="s">
        <v>665</v>
      </c>
      <c r="B49" s="22">
        <v>322</v>
      </c>
      <c r="C49" s="23" t="s">
        <v>34</v>
      </c>
      <c r="D49" s="24">
        <v>15000</v>
      </c>
      <c r="E49" s="47"/>
      <c r="F49" s="84">
        <f t="shared" si="15"/>
        <v>15000</v>
      </c>
      <c r="G49" s="172">
        <v>3976.09</v>
      </c>
      <c r="H49" s="94"/>
      <c r="I49" s="25">
        <f t="shared" si="16"/>
        <v>15000</v>
      </c>
    </row>
    <row r="50" spans="1:10" s="26" customFormat="1" ht="12">
      <c r="A50" s="21" t="s">
        <v>666</v>
      </c>
      <c r="B50" s="22">
        <v>323</v>
      </c>
      <c r="C50" s="23" t="s">
        <v>28</v>
      </c>
      <c r="D50" s="24">
        <v>37000</v>
      </c>
      <c r="E50" s="47"/>
      <c r="F50" s="84">
        <f t="shared" si="15"/>
        <v>37000</v>
      </c>
      <c r="G50" s="172">
        <v>4028.26</v>
      </c>
      <c r="H50" s="94"/>
      <c r="I50" s="25">
        <f t="shared" si="16"/>
        <v>37000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667</v>
      </c>
      <c r="B52" s="22">
        <v>329</v>
      </c>
      <c r="C52" s="23" t="s">
        <v>38</v>
      </c>
      <c r="D52" s="24">
        <v>14000</v>
      </c>
      <c r="E52" s="47"/>
      <c r="F52" s="84">
        <f t="shared" si="15"/>
        <v>14000</v>
      </c>
      <c r="G52" s="172">
        <v>8361.5300000000007</v>
      </c>
      <c r="H52" s="94"/>
      <c r="I52" s="25">
        <f t="shared" si="16"/>
        <v>14000</v>
      </c>
    </row>
    <row r="53" spans="1:10" s="26" customFormat="1" ht="12">
      <c r="A53" s="21" t="s">
        <v>668</v>
      </c>
      <c r="B53" s="22">
        <v>343</v>
      </c>
      <c r="C53" s="23" t="s">
        <v>39</v>
      </c>
      <c r="D53" s="24">
        <v>25</v>
      </c>
      <c r="E53" s="47"/>
      <c r="F53" s="84">
        <f t="shared" si="15"/>
        <v>25</v>
      </c>
      <c r="G53" s="172">
        <v>5.65</v>
      </c>
      <c r="H53" s="94"/>
      <c r="I53" s="25">
        <f t="shared" si="16"/>
        <v>25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745253</v>
      </c>
      <c r="E57" s="43">
        <f t="shared" ref="E57:I57" si="18">SUM(E58:E63)</f>
        <v>0</v>
      </c>
      <c r="F57" s="58">
        <f t="shared" si="18"/>
        <v>745253</v>
      </c>
      <c r="G57" s="173">
        <f t="shared" si="18"/>
        <v>334652.64</v>
      </c>
      <c r="H57" s="89">
        <f t="shared" si="18"/>
        <v>0</v>
      </c>
      <c r="I57" s="56">
        <f t="shared" si="18"/>
        <v>745253</v>
      </c>
    </row>
    <row r="58" spans="1:10" ht="22.5" customHeight="1">
      <c r="A58" s="21" t="s">
        <v>669</v>
      </c>
      <c r="B58" s="22">
        <v>321</v>
      </c>
      <c r="C58" s="23" t="s">
        <v>33</v>
      </c>
      <c r="D58" s="24">
        <v>190000</v>
      </c>
      <c r="E58" s="47"/>
      <c r="F58" s="84">
        <f t="shared" ref="F58:F63" si="19">SUM(D58:E58)</f>
        <v>190000</v>
      </c>
      <c r="G58" s="172">
        <v>67324.72</v>
      </c>
      <c r="H58" s="94"/>
      <c r="I58" s="25">
        <f>+F58+H58</f>
        <v>190000</v>
      </c>
      <c r="J58" s="49"/>
    </row>
    <row r="59" spans="1:10" s="26" customFormat="1" ht="12">
      <c r="A59" s="21" t="s">
        <v>670</v>
      </c>
      <c r="B59" s="22">
        <v>322</v>
      </c>
      <c r="C59" s="23" t="s">
        <v>34</v>
      </c>
      <c r="D59" s="24">
        <v>317253</v>
      </c>
      <c r="E59" s="47"/>
      <c r="F59" s="84">
        <f t="shared" si="19"/>
        <v>317253</v>
      </c>
      <c r="G59" s="172">
        <v>151196.32</v>
      </c>
      <c r="H59" s="94"/>
      <c r="I59" s="25">
        <f t="shared" ref="I59:I63" si="20">+F59+H59</f>
        <v>317253</v>
      </c>
    </row>
    <row r="60" spans="1:10" s="26" customFormat="1" ht="12">
      <c r="A60" s="21" t="s">
        <v>671</v>
      </c>
      <c r="B60" s="22">
        <v>323</v>
      </c>
      <c r="C60" s="23" t="s">
        <v>28</v>
      </c>
      <c r="D60" s="24">
        <v>220000</v>
      </c>
      <c r="E60" s="47"/>
      <c r="F60" s="84">
        <f t="shared" si="19"/>
        <v>220000</v>
      </c>
      <c r="G60" s="172">
        <v>111343.85</v>
      </c>
      <c r="H60" s="94"/>
      <c r="I60" s="25">
        <f t="shared" si="20"/>
        <v>220000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672</v>
      </c>
      <c r="B62" s="22">
        <v>329</v>
      </c>
      <c r="C62" s="23" t="s">
        <v>38</v>
      </c>
      <c r="D62" s="24">
        <v>15000</v>
      </c>
      <c r="E62" s="47"/>
      <c r="F62" s="84">
        <f t="shared" si="19"/>
        <v>15000</v>
      </c>
      <c r="G62" s="172">
        <v>3452.7</v>
      </c>
      <c r="H62" s="94"/>
      <c r="I62" s="25">
        <f t="shared" si="20"/>
        <v>15000</v>
      </c>
    </row>
    <row r="63" spans="1:10" s="26" customFormat="1" ht="12">
      <c r="A63" s="21" t="s">
        <v>673</v>
      </c>
      <c r="B63" s="22">
        <v>343</v>
      </c>
      <c r="C63" s="23" t="s">
        <v>39</v>
      </c>
      <c r="D63" s="24">
        <v>3000</v>
      </c>
      <c r="E63" s="47"/>
      <c r="F63" s="84">
        <f t="shared" si="19"/>
        <v>3000</v>
      </c>
      <c r="G63" s="172">
        <v>1335.05</v>
      </c>
      <c r="H63" s="94"/>
      <c r="I63" s="25">
        <f t="shared" si="20"/>
        <v>3000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58179.89</v>
      </c>
      <c r="H64" s="79">
        <f t="shared" si="21"/>
        <v>0</v>
      </c>
      <c r="I64" s="20">
        <f t="shared" si="21"/>
        <v>0</v>
      </c>
    </row>
    <row r="65" spans="1:11" ht="26.25" customHeight="1">
      <c r="A65" s="21" t="s">
        <v>1656</v>
      </c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>
        <v>48446.25</v>
      </c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 t="s">
        <v>1657</v>
      </c>
      <c r="B67" s="22">
        <v>313</v>
      </c>
      <c r="C67" s="23" t="s">
        <v>36</v>
      </c>
      <c r="D67" s="24"/>
      <c r="E67" s="47"/>
      <c r="F67" s="84">
        <f t="shared" si="22"/>
        <v>0</v>
      </c>
      <c r="G67" s="172">
        <v>7993.64</v>
      </c>
      <c r="H67" s="94"/>
      <c r="I67" s="25">
        <f t="shared" si="23"/>
        <v>0</v>
      </c>
    </row>
    <row r="68" spans="1:11" s="26" customFormat="1" ht="12">
      <c r="A68" s="21" t="s">
        <v>1658</v>
      </c>
      <c r="B68" s="22">
        <v>321</v>
      </c>
      <c r="C68" s="23" t="s">
        <v>33</v>
      </c>
      <c r="D68" s="24"/>
      <c r="E68" s="47"/>
      <c r="F68" s="84">
        <f t="shared" si="22"/>
        <v>0</v>
      </c>
      <c r="G68" s="172">
        <v>1740</v>
      </c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7279235</v>
      </c>
      <c r="E90" s="19">
        <f t="shared" ref="E90:I90" si="29">SUM(E91:E101)</f>
        <v>0</v>
      </c>
      <c r="F90" s="59">
        <f t="shared" si="29"/>
        <v>7279235</v>
      </c>
      <c r="G90" s="174">
        <f t="shared" si="29"/>
        <v>3886957.15</v>
      </c>
      <c r="H90" s="79">
        <f t="shared" si="29"/>
        <v>0</v>
      </c>
      <c r="I90" s="20">
        <f t="shared" si="29"/>
        <v>7279235</v>
      </c>
    </row>
    <row r="91" spans="1:9">
      <c r="A91" s="21" t="s">
        <v>674</v>
      </c>
      <c r="B91" s="22">
        <v>311</v>
      </c>
      <c r="C91" s="23" t="s">
        <v>35</v>
      </c>
      <c r="D91" s="24">
        <v>5948270</v>
      </c>
      <c r="E91" s="47"/>
      <c r="F91" s="84">
        <f t="shared" ref="F91:F101" si="30">SUM(D91:E91)</f>
        <v>5948270</v>
      </c>
      <c r="G91" s="172">
        <v>3240486.94</v>
      </c>
      <c r="H91" s="94"/>
      <c r="I91" s="25">
        <f>+F91+H91</f>
        <v>5948270</v>
      </c>
    </row>
    <row r="92" spans="1:9" s="26" customFormat="1" ht="12">
      <c r="A92" s="21" t="s">
        <v>675</v>
      </c>
      <c r="B92" s="22">
        <v>312</v>
      </c>
      <c r="C92" s="23" t="s">
        <v>44</v>
      </c>
      <c r="D92" s="24">
        <v>330000</v>
      </c>
      <c r="E92" s="47"/>
      <c r="F92" s="84">
        <f t="shared" si="30"/>
        <v>330000</v>
      </c>
      <c r="G92" s="172">
        <v>96664.79</v>
      </c>
      <c r="H92" s="94"/>
      <c r="I92" s="25">
        <f t="shared" ref="I92:I101" si="31">+F92+H92</f>
        <v>330000</v>
      </c>
    </row>
    <row r="93" spans="1:9" s="26" customFormat="1" ht="12">
      <c r="A93" s="21" t="s">
        <v>676</v>
      </c>
      <c r="B93" s="22">
        <v>313</v>
      </c>
      <c r="C93" s="23" t="s">
        <v>36</v>
      </c>
      <c r="D93" s="24">
        <v>981465</v>
      </c>
      <c r="E93" s="47"/>
      <c r="F93" s="84">
        <f t="shared" si="30"/>
        <v>981465</v>
      </c>
      <c r="G93" s="172">
        <v>534680.42000000004</v>
      </c>
      <c r="H93" s="94"/>
      <c r="I93" s="25">
        <f t="shared" si="31"/>
        <v>981465</v>
      </c>
    </row>
    <row r="94" spans="1:9" s="26" customFormat="1" ht="12">
      <c r="A94" s="21" t="s">
        <v>1659</v>
      </c>
      <c r="B94" s="22">
        <v>321</v>
      </c>
      <c r="C94" s="23" t="s">
        <v>33</v>
      </c>
      <c r="D94" s="24"/>
      <c r="E94" s="47"/>
      <c r="F94" s="84">
        <f t="shared" si="30"/>
        <v>0</v>
      </c>
      <c r="G94" s="172">
        <v>2150</v>
      </c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677</v>
      </c>
      <c r="B98" s="22">
        <v>329</v>
      </c>
      <c r="C98" s="23" t="s">
        <v>38</v>
      </c>
      <c r="D98" s="24">
        <v>19500</v>
      </c>
      <c r="E98" s="47"/>
      <c r="F98" s="84">
        <f t="shared" si="30"/>
        <v>19500</v>
      </c>
      <c r="G98" s="172">
        <v>12975</v>
      </c>
      <c r="H98" s="94"/>
      <c r="I98" s="25">
        <f t="shared" si="31"/>
        <v>19500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68000</v>
      </c>
      <c r="E139" s="40">
        <f t="shared" ref="E139:I139" si="45">SUM(E140,E148,E152,E167,E177,E191,E204,E206,E220,E233)</f>
        <v>0</v>
      </c>
      <c r="F139" s="40">
        <f t="shared" si="45"/>
        <v>68000</v>
      </c>
      <c r="G139" s="40">
        <f t="shared" si="45"/>
        <v>28479.600000000002</v>
      </c>
      <c r="H139" s="40">
        <f t="shared" si="45"/>
        <v>0</v>
      </c>
      <c r="I139" s="41">
        <f t="shared" si="45"/>
        <v>68000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65000</v>
      </c>
      <c r="E152" s="19">
        <f t="shared" ref="E152:I152" si="51">SUM(E153:E166)</f>
        <v>0</v>
      </c>
      <c r="F152" s="59">
        <f t="shared" si="51"/>
        <v>65000</v>
      </c>
      <c r="G152" s="174">
        <f t="shared" si="51"/>
        <v>25652.7</v>
      </c>
      <c r="H152" s="79">
        <f t="shared" si="51"/>
        <v>0</v>
      </c>
      <c r="I152" s="20">
        <f t="shared" si="51"/>
        <v>65000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 t="s">
        <v>678</v>
      </c>
      <c r="B154" s="22">
        <v>323</v>
      </c>
      <c r="C154" s="23" t="s">
        <v>28</v>
      </c>
      <c r="D154" s="24">
        <v>25000</v>
      </c>
      <c r="E154" s="47"/>
      <c r="F154" s="84">
        <f t="shared" si="52"/>
        <v>25000</v>
      </c>
      <c r="G154" s="172">
        <v>2100</v>
      </c>
      <c r="H154" s="94"/>
      <c r="I154" s="25">
        <f t="shared" ref="I154:I166" si="53">+F154+H154</f>
        <v>25000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679</v>
      </c>
      <c r="B158" s="22">
        <v>422</v>
      </c>
      <c r="C158" s="23" t="s">
        <v>29</v>
      </c>
      <c r="D158" s="24">
        <v>40000</v>
      </c>
      <c r="E158" s="47"/>
      <c r="F158" s="84">
        <f t="shared" si="52"/>
        <v>40000</v>
      </c>
      <c r="G158" s="172">
        <v>23552.7</v>
      </c>
      <c r="H158" s="94"/>
      <c r="I158" s="25">
        <f t="shared" si="53"/>
        <v>40000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2826.9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 t="s">
        <v>1660</v>
      </c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>
        <v>2826.9</v>
      </c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3000</v>
      </c>
      <c r="E233" s="19">
        <f t="shared" ref="E233:I233" si="75">SUM(E234:E241)</f>
        <v>0</v>
      </c>
      <c r="F233" s="59">
        <f t="shared" si="75"/>
        <v>3000</v>
      </c>
      <c r="G233" s="174">
        <f t="shared" si="75"/>
        <v>0</v>
      </c>
      <c r="H233" s="79">
        <f t="shared" si="75"/>
        <v>0</v>
      </c>
      <c r="I233" s="20">
        <f t="shared" si="75"/>
        <v>3000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 t="s">
        <v>680</v>
      </c>
      <c r="B236" s="22">
        <v>422</v>
      </c>
      <c r="C236" s="23" t="s">
        <v>29</v>
      </c>
      <c r="D236" s="24">
        <v>3000</v>
      </c>
      <c r="E236" s="47"/>
      <c r="F236" s="84">
        <f t="shared" si="76"/>
        <v>3000</v>
      </c>
      <c r="G236" s="172"/>
      <c r="H236" s="94"/>
      <c r="I236" s="25">
        <f t="shared" si="77"/>
        <v>3000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31000</v>
      </c>
      <c r="E242" s="40">
        <f t="shared" ref="E242:I242" si="78">SUM(E243,E261,E253,E269,E277,E285,E249)</f>
        <v>0</v>
      </c>
      <c r="F242" s="83">
        <f t="shared" si="78"/>
        <v>31000</v>
      </c>
      <c r="G242" s="171">
        <f t="shared" si="78"/>
        <v>19812.940000000002</v>
      </c>
      <c r="H242" s="88">
        <f t="shared" si="78"/>
        <v>0</v>
      </c>
      <c r="I242" s="41">
        <f t="shared" si="78"/>
        <v>31000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18212.940000000002</v>
      </c>
      <c r="H277" s="79">
        <f t="shared" si="93"/>
        <v>0</v>
      </c>
      <c r="I277" s="20">
        <f t="shared" si="93"/>
        <v>0</v>
      </c>
    </row>
    <row r="278" spans="1:9">
      <c r="A278" s="21" t="s">
        <v>1661</v>
      </c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>
        <v>6880.84</v>
      </c>
      <c r="H278" s="94"/>
      <c r="I278" s="25">
        <f>+F278+H278</f>
        <v>0</v>
      </c>
    </row>
    <row r="279" spans="1:9" s="26" customFormat="1" ht="12">
      <c r="A279" s="21" t="s">
        <v>1662</v>
      </c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>
        <v>2332.1</v>
      </c>
      <c r="H279" s="94"/>
      <c r="I279" s="25">
        <f t="shared" ref="I279:I284" si="94">+F279+H279</f>
        <v>0</v>
      </c>
    </row>
    <row r="280" spans="1:9" s="26" customFormat="1" ht="12">
      <c r="A280" s="21" t="s">
        <v>1663</v>
      </c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>
        <v>9000</v>
      </c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31000</v>
      </c>
      <c r="E285" s="19">
        <f t="shared" ref="E285:I285" si="96">SUM(E286:E292)</f>
        <v>0</v>
      </c>
      <c r="F285" s="59">
        <f t="shared" si="96"/>
        <v>31000</v>
      </c>
      <c r="G285" s="174">
        <f t="shared" si="96"/>
        <v>1600</v>
      </c>
      <c r="H285" s="79">
        <f t="shared" si="96"/>
        <v>0</v>
      </c>
      <c r="I285" s="20">
        <f t="shared" si="96"/>
        <v>31000</v>
      </c>
    </row>
    <row r="286" spans="1:9">
      <c r="A286" s="21" t="s">
        <v>681</v>
      </c>
      <c r="B286" s="22">
        <v>321</v>
      </c>
      <c r="C286" s="23" t="s">
        <v>33</v>
      </c>
      <c r="D286" s="24">
        <v>10000</v>
      </c>
      <c r="E286" s="47"/>
      <c r="F286" s="84">
        <f t="shared" ref="F286:F292" si="97">SUM(D286:E286)</f>
        <v>10000</v>
      </c>
      <c r="G286" s="172">
        <v>0</v>
      </c>
      <c r="H286" s="94"/>
      <c r="I286" s="25">
        <f>+F286+H286</f>
        <v>10000</v>
      </c>
    </row>
    <row r="287" spans="1:9" s="26" customFormat="1" ht="12">
      <c r="A287" s="14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 t="s">
        <v>682</v>
      </c>
      <c r="B288" s="22">
        <v>323</v>
      </c>
      <c r="C288" s="23" t="s">
        <v>28</v>
      </c>
      <c r="D288" s="24">
        <v>11000</v>
      </c>
      <c r="E288" s="47"/>
      <c r="F288" s="84">
        <f t="shared" si="97"/>
        <v>11000</v>
      </c>
      <c r="G288" s="172">
        <v>0</v>
      </c>
      <c r="H288" s="94"/>
      <c r="I288" s="25">
        <f t="shared" si="98"/>
        <v>11000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 t="s">
        <v>683</v>
      </c>
      <c r="B290" s="22">
        <v>329</v>
      </c>
      <c r="C290" s="23" t="s">
        <v>38</v>
      </c>
      <c r="D290" s="24">
        <v>10000</v>
      </c>
      <c r="E290" s="47"/>
      <c r="F290" s="84">
        <f t="shared" si="97"/>
        <v>10000</v>
      </c>
      <c r="G290" s="172">
        <v>1600</v>
      </c>
      <c r="H290" s="94"/>
      <c r="I290" s="25">
        <f t="shared" si="98"/>
        <v>10000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86580</v>
      </c>
      <c r="E296" s="40">
        <f t="shared" ref="E296:I296" si="101">SUM(E297,E299)</f>
        <v>0</v>
      </c>
      <c r="F296" s="83">
        <f t="shared" si="101"/>
        <v>86580</v>
      </c>
      <c r="G296" s="171">
        <f t="shared" si="101"/>
        <v>86580</v>
      </c>
      <c r="H296" s="88">
        <f t="shared" si="101"/>
        <v>0</v>
      </c>
      <c r="I296" s="41">
        <f t="shared" si="101"/>
        <v>86580</v>
      </c>
    </row>
    <row r="297" spans="1:9">
      <c r="A297" s="246" t="s">
        <v>11</v>
      </c>
      <c r="B297" s="247"/>
      <c r="C297" s="55" t="s">
        <v>117</v>
      </c>
      <c r="D297" s="43">
        <f>SUM(D298:D298)</f>
        <v>86580</v>
      </c>
      <c r="E297" s="43">
        <f t="shared" ref="E297:I297" si="102">SUM(E298:E298)</f>
        <v>0</v>
      </c>
      <c r="F297" s="43">
        <f t="shared" si="102"/>
        <v>86580</v>
      </c>
      <c r="G297" s="43">
        <f t="shared" si="102"/>
        <v>86580</v>
      </c>
      <c r="H297" s="43">
        <f t="shared" si="102"/>
        <v>0</v>
      </c>
      <c r="I297" s="56">
        <f t="shared" si="102"/>
        <v>86580</v>
      </c>
    </row>
    <row r="298" spans="1:9" s="26" customFormat="1" ht="12">
      <c r="A298" s="21" t="s">
        <v>684</v>
      </c>
      <c r="B298" s="22">
        <v>383</v>
      </c>
      <c r="C298" s="23" t="s">
        <v>61</v>
      </c>
      <c r="D298" s="24">
        <v>86580</v>
      </c>
      <c r="E298" s="47"/>
      <c r="F298" s="84">
        <f>SUM(D298:E298)</f>
        <v>86580</v>
      </c>
      <c r="G298" s="172">
        <v>86580</v>
      </c>
      <c r="H298" s="94"/>
      <c r="I298" s="25">
        <f t="shared" ref="I298" si="103">+F298+H298</f>
        <v>86580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2999.9700000000003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2999.9700000000003</v>
      </c>
      <c r="H534" s="89">
        <f t="shared" si="191"/>
        <v>0</v>
      </c>
      <c r="I534" s="56">
        <f t="shared" si="191"/>
        <v>5000</v>
      </c>
    </row>
    <row r="535" spans="1:9">
      <c r="A535" s="21" t="s">
        <v>685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2575.09</v>
      </c>
      <c r="H535" s="94"/>
      <c r="I535" s="25">
        <f>+F535+H535</f>
        <v>4300</v>
      </c>
    </row>
    <row r="536" spans="1:9">
      <c r="A536" s="21" t="s">
        <v>686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424.88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895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895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 t="s">
        <v>1664</v>
      </c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>
        <v>895</v>
      </c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836833</v>
      </c>
      <c r="E911" s="42">
        <f t="shared" si="349"/>
        <v>0</v>
      </c>
      <c r="F911" s="42">
        <f t="shared" si="349"/>
        <v>836833</v>
      </c>
      <c r="G911" s="42">
        <f t="shared" si="349"/>
        <v>424232.61</v>
      </c>
      <c r="H911" s="42">
        <f t="shared" si="349"/>
        <v>0</v>
      </c>
      <c r="I911" s="42">
        <f t="shared" si="349"/>
        <v>836833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91580</v>
      </c>
      <c r="E912" s="43">
        <f t="shared" ref="E912:I912" si="350">SUM(E140,E243,E297,E318,E495,E498,E508,E521,E534)</f>
        <v>0</v>
      </c>
      <c r="F912" s="43">
        <f t="shared" si="350"/>
        <v>91580</v>
      </c>
      <c r="G912" s="43">
        <f t="shared" si="350"/>
        <v>89579.97</v>
      </c>
      <c r="H912" s="43">
        <f t="shared" si="350"/>
        <v>0</v>
      </c>
      <c r="I912" s="43">
        <f t="shared" si="350"/>
        <v>91580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745253</v>
      </c>
      <c r="E915" s="43">
        <f t="shared" ref="E915:I915" si="353">SUM(E57,E121,E167,E328,E538)</f>
        <v>0</v>
      </c>
      <c r="F915" s="43">
        <f t="shared" si="353"/>
        <v>745253</v>
      </c>
      <c r="G915" s="43">
        <f t="shared" si="353"/>
        <v>334652.64</v>
      </c>
      <c r="H915" s="43">
        <f t="shared" si="353"/>
        <v>0</v>
      </c>
      <c r="I915" s="43">
        <f t="shared" si="353"/>
        <v>745253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7505260</v>
      </c>
      <c r="E918" s="43">
        <f t="shared" ref="E918:I918" si="357">SUM(E919:E925)</f>
        <v>0</v>
      </c>
      <c r="F918" s="43">
        <f t="shared" si="357"/>
        <v>7505260</v>
      </c>
      <c r="G918" s="43">
        <f t="shared" si="357"/>
        <v>4022981.32</v>
      </c>
      <c r="H918" s="43">
        <f t="shared" si="357"/>
        <v>0</v>
      </c>
      <c r="I918" s="43">
        <f t="shared" si="357"/>
        <v>7505260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192025</v>
      </c>
      <c r="E919" s="19">
        <f t="shared" ref="E919:I919" si="358">SUM(E44,E115,E152,E253,E541)</f>
        <v>0</v>
      </c>
      <c r="F919" s="19">
        <f t="shared" si="358"/>
        <v>192025</v>
      </c>
      <c r="G919" s="19">
        <f t="shared" si="358"/>
        <v>54309.440000000002</v>
      </c>
      <c r="H919" s="19">
        <f t="shared" si="358"/>
        <v>0</v>
      </c>
      <c r="I919" s="19">
        <f t="shared" si="358"/>
        <v>192025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61901.79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0</v>
      </c>
      <c r="E921" s="19">
        <f t="shared" ref="E921:I921" si="360">SUM(E77,E127,E191,E269,E306)</f>
        <v>0</v>
      </c>
      <c r="F921" s="19">
        <f t="shared" si="360"/>
        <v>0</v>
      </c>
      <c r="G921" s="19">
        <f t="shared" si="360"/>
        <v>0</v>
      </c>
      <c r="H921" s="19">
        <f t="shared" si="360"/>
        <v>0</v>
      </c>
      <c r="I921" s="19">
        <f t="shared" si="360"/>
        <v>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7279235</v>
      </c>
      <c r="E922" s="19">
        <f t="shared" ref="E922:I922" si="361">SUM(E90,E133,E206,E308,E277,E294,E591,E337,E350,E395,E853,E894,E433,E470)</f>
        <v>0</v>
      </c>
      <c r="F922" s="19">
        <f t="shared" si="361"/>
        <v>7279235</v>
      </c>
      <c r="G922" s="19">
        <f t="shared" si="361"/>
        <v>3905170.09</v>
      </c>
      <c r="H922" s="19">
        <f t="shared" si="361"/>
        <v>0</v>
      </c>
      <c r="I922" s="19">
        <f t="shared" si="361"/>
        <v>7279235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31000</v>
      </c>
      <c r="E924" s="19">
        <f t="shared" ref="E924:I924" si="363">SUM(E102,E220,E285,E574)</f>
        <v>0</v>
      </c>
      <c r="F924" s="19">
        <f t="shared" si="363"/>
        <v>31000</v>
      </c>
      <c r="G924" s="19">
        <f t="shared" si="363"/>
        <v>1600</v>
      </c>
      <c r="H924" s="19">
        <f t="shared" si="363"/>
        <v>0</v>
      </c>
      <c r="I924" s="19">
        <f t="shared" si="363"/>
        <v>31000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3000</v>
      </c>
      <c r="E925" s="19">
        <f t="shared" ref="E925:I925" si="364">SUM(E233)</f>
        <v>0</v>
      </c>
      <c r="F925" s="19">
        <f t="shared" si="364"/>
        <v>3000</v>
      </c>
      <c r="G925" s="19">
        <f t="shared" si="364"/>
        <v>0</v>
      </c>
      <c r="H925" s="19">
        <f t="shared" si="364"/>
        <v>0</v>
      </c>
      <c r="I925" s="19">
        <f t="shared" si="364"/>
        <v>3000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8342093</v>
      </c>
      <c r="E926" s="44">
        <f t="shared" si="365"/>
        <v>0</v>
      </c>
      <c r="F926" s="44">
        <f t="shared" si="365"/>
        <v>8342093</v>
      </c>
      <c r="G926" s="44">
        <f t="shared" si="365"/>
        <v>4447213.93</v>
      </c>
      <c r="H926" s="44">
        <f t="shared" si="365"/>
        <v>0</v>
      </c>
      <c r="I926" s="44">
        <f t="shared" si="365"/>
        <v>8342093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3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K927"/>
  <sheetViews>
    <sheetView topLeftCell="A805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140625" bestFit="1" customWidth="1"/>
    <col min="7" max="7" width="14.5703125" customWidth="1"/>
    <col min="8" max="8" width="12.5703125" customWidth="1"/>
    <col min="9" max="9" width="13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76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BRAĆA RADIĆ, KAŠTEL ŠTAFILIĆ - NEHAJ</v>
      </c>
      <c r="C7" s="260"/>
      <c r="D7" s="13">
        <f>SUM(D8)</f>
        <v>13247830</v>
      </c>
      <c r="E7" s="13">
        <f t="shared" ref="E7:I8" si="0">SUM(E8)</f>
        <v>0</v>
      </c>
      <c r="F7" s="164">
        <f t="shared" si="0"/>
        <v>13247830</v>
      </c>
      <c r="G7" s="14">
        <f t="shared" si="0"/>
        <v>6657567.1299999999</v>
      </c>
      <c r="H7" s="229">
        <f t="shared" si="0"/>
        <v>0</v>
      </c>
      <c r="I7" s="77">
        <f t="shared" si="0"/>
        <v>13247830</v>
      </c>
    </row>
    <row r="8" spans="1:9">
      <c r="A8" s="261" t="s">
        <v>7</v>
      </c>
      <c r="B8" s="262"/>
      <c r="C8" s="15" t="s">
        <v>8</v>
      </c>
      <c r="D8" s="16">
        <f>SUM(D9)</f>
        <v>13247830</v>
      </c>
      <c r="E8" s="16">
        <f t="shared" si="0"/>
        <v>0</v>
      </c>
      <c r="F8" s="82">
        <f t="shared" si="0"/>
        <v>13247830</v>
      </c>
      <c r="G8" s="17">
        <f t="shared" si="0"/>
        <v>6657567.1299999999</v>
      </c>
      <c r="H8" s="170">
        <f t="shared" si="0"/>
        <v>0</v>
      </c>
      <c r="I8" s="17">
        <f t="shared" si="0"/>
        <v>13247830</v>
      </c>
    </row>
    <row r="9" spans="1:9">
      <c r="A9" s="261" t="s">
        <v>9</v>
      </c>
      <c r="B9" s="262"/>
      <c r="C9" s="15" t="s">
        <v>10</v>
      </c>
      <c r="D9" s="16">
        <f>SUM(D10,D18,D22,D26,D30,D33)</f>
        <v>13247830</v>
      </c>
      <c r="E9" s="16">
        <f t="shared" ref="E9:I9" si="1">SUM(E10,E18,E22,E26,E30,E33)</f>
        <v>0</v>
      </c>
      <c r="F9" s="82">
        <f t="shared" si="1"/>
        <v>13247830</v>
      </c>
      <c r="G9" s="17">
        <f t="shared" si="1"/>
        <v>6657567.1299999999</v>
      </c>
      <c r="H9" s="170">
        <f t="shared" si="1"/>
        <v>0</v>
      </c>
      <c r="I9" s="17">
        <f t="shared" si="1"/>
        <v>13247830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250000</v>
      </c>
      <c r="E10" s="19">
        <f t="shared" ref="E10:I10" si="2">SUM(E11:E17)</f>
        <v>0</v>
      </c>
      <c r="F10" s="59">
        <f t="shared" si="2"/>
        <v>250000</v>
      </c>
      <c r="G10" s="20">
        <f t="shared" si="2"/>
        <v>42730.5</v>
      </c>
      <c r="H10" s="230">
        <f t="shared" si="2"/>
        <v>0</v>
      </c>
      <c r="I10" s="20">
        <f t="shared" si="2"/>
        <v>250000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238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12.5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239</v>
      </c>
      <c r="B15" s="22">
        <v>661</v>
      </c>
      <c r="C15" s="23" t="s">
        <v>15</v>
      </c>
      <c r="D15" s="24">
        <v>249900</v>
      </c>
      <c r="E15" s="47"/>
      <c r="F15" s="84">
        <f>SUM(D15:E15)</f>
        <v>249900</v>
      </c>
      <c r="G15" s="25">
        <v>42718</v>
      </c>
      <c r="H15" s="185"/>
      <c r="I15" s="25">
        <f t="shared" si="4"/>
        <v>249900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252000</v>
      </c>
      <c r="E18" s="19">
        <f t="shared" ref="E18:I18" si="5">SUM(E19:E21)</f>
        <v>0</v>
      </c>
      <c r="F18" s="59">
        <f t="shared" si="5"/>
        <v>252000</v>
      </c>
      <c r="G18" s="20">
        <f t="shared" si="5"/>
        <v>68645</v>
      </c>
      <c r="H18" s="230">
        <f t="shared" si="5"/>
        <v>0</v>
      </c>
      <c r="I18" s="20">
        <f t="shared" si="5"/>
        <v>252000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240</v>
      </c>
      <c r="B20" s="22">
        <v>652</v>
      </c>
      <c r="C20" s="23" t="s">
        <v>14</v>
      </c>
      <c r="D20" s="24">
        <v>252000</v>
      </c>
      <c r="E20" s="47"/>
      <c r="F20" s="84">
        <f>SUM(D20:E20)</f>
        <v>252000</v>
      </c>
      <c r="G20" s="25">
        <v>68645</v>
      </c>
      <c r="H20" s="185"/>
      <c r="I20" s="25">
        <f>+F20+H20</f>
        <v>252000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11822630</v>
      </c>
      <c r="E22" s="19">
        <f t="shared" ref="E22:I22" si="6">SUM(E23:E25)</f>
        <v>0</v>
      </c>
      <c r="F22" s="59">
        <f t="shared" si="6"/>
        <v>11822630</v>
      </c>
      <c r="G22" s="20">
        <f t="shared" si="6"/>
        <v>6053750.7800000003</v>
      </c>
      <c r="H22" s="230">
        <f t="shared" si="6"/>
        <v>0</v>
      </c>
      <c r="I22" s="20">
        <f t="shared" si="6"/>
        <v>11822630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241</v>
      </c>
      <c r="B24" s="22">
        <v>636</v>
      </c>
      <c r="C24" s="23" t="s">
        <v>18</v>
      </c>
      <c r="D24" s="24">
        <v>11822630</v>
      </c>
      <c r="E24" s="47"/>
      <c r="F24" s="84">
        <f>SUM(D24:E24)</f>
        <v>11822630</v>
      </c>
      <c r="G24" s="25">
        <v>6053750.7800000003</v>
      </c>
      <c r="H24" s="185"/>
      <c r="I24" s="25">
        <f>+F24+H24</f>
        <v>11822630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848100</v>
      </c>
      <c r="E26" s="19">
        <f t="shared" ref="E26:I26" si="7">SUM(E27:E29)</f>
        <v>0</v>
      </c>
      <c r="F26" s="59">
        <f t="shared" si="7"/>
        <v>848100</v>
      </c>
      <c r="G26" s="20">
        <f t="shared" si="7"/>
        <v>490670.85</v>
      </c>
      <c r="H26" s="230">
        <f t="shared" si="7"/>
        <v>0</v>
      </c>
      <c r="I26" s="20">
        <f t="shared" si="7"/>
        <v>848100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1609</v>
      </c>
      <c r="B28" s="22">
        <v>638</v>
      </c>
      <c r="C28" s="23" t="s">
        <v>20</v>
      </c>
      <c r="D28" s="24"/>
      <c r="E28" s="47"/>
      <c r="F28" s="84">
        <f>SUM(D28:E28)</f>
        <v>0</v>
      </c>
      <c r="G28" s="25">
        <v>490670.85</v>
      </c>
      <c r="H28" s="185"/>
      <c r="I28" s="25">
        <f>+F28+H28</f>
        <v>0</v>
      </c>
    </row>
    <row r="29" spans="1:9" s="26" customFormat="1" ht="24">
      <c r="A29" s="21" t="s">
        <v>242</v>
      </c>
      <c r="B29" s="22">
        <v>639</v>
      </c>
      <c r="C29" s="23" t="s">
        <v>133</v>
      </c>
      <c r="D29" s="24">
        <v>848100</v>
      </c>
      <c r="E29" s="47"/>
      <c r="F29" s="84">
        <f>SUM(D29:E29)</f>
        <v>848100</v>
      </c>
      <c r="G29" s="25"/>
      <c r="H29" s="185"/>
      <c r="I29" s="25">
        <f>+F29+H29</f>
        <v>848100</v>
      </c>
    </row>
    <row r="30" spans="1:9">
      <c r="A30" s="236" t="s">
        <v>11</v>
      </c>
      <c r="B30" s="237"/>
      <c r="C30" s="18" t="s">
        <v>116</v>
      </c>
      <c r="D30" s="19">
        <f>SUM(D31:D32)</f>
        <v>74600</v>
      </c>
      <c r="E30" s="19">
        <f t="shared" ref="E30:I30" si="8">SUM(E31:E32)</f>
        <v>0</v>
      </c>
      <c r="F30" s="59">
        <f t="shared" si="8"/>
        <v>74600</v>
      </c>
      <c r="G30" s="20">
        <f t="shared" si="8"/>
        <v>1770</v>
      </c>
      <c r="H30" s="230">
        <f t="shared" si="8"/>
        <v>0</v>
      </c>
      <c r="I30" s="20">
        <f t="shared" si="8"/>
        <v>74600</v>
      </c>
    </row>
    <row r="31" spans="1:9" s="26" customFormat="1" ht="24">
      <c r="A31" s="21" t="s">
        <v>243</v>
      </c>
      <c r="B31" s="22">
        <v>663</v>
      </c>
      <c r="C31" s="23" t="s">
        <v>21</v>
      </c>
      <c r="D31" s="24">
        <v>74600</v>
      </c>
      <c r="E31" s="47"/>
      <c r="F31" s="84">
        <f>SUM(D31:E31)</f>
        <v>74600</v>
      </c>
      <c r="G31" s="25">
        <v>1770</v>
      </c>
      <c r="H31" s="185"/>
      <c r="I31" s="25">
        <f>+F31+H31</f>
        <v>74600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10" ht="24.75">
      <c r="A33" s="236" t="s">
        <v>11</v>
      </c>
      <c r="B33" s="237"/>
      <c r="C33" s="18" t="s">
        <v>119</v>
      </c>
      <c r="D33" s="19">
        <f>SUM(D34:D35)</f>
        <v>500</v>
      </c>
      <c r="E33" s="19">
        <f t="shared" ref="E33:I33" si="9">SUM(E34:E35)</f>
        <v>0</v>
      </c>
      <c r="F33" s="59">
        <f t="shared" si="9"/>
        <v>500</v>
      </c>
      <c r="G33" s="20">
        <f t="shared" si="9"/>
        <v>0</v>
      </c>
      <c r="H33" s="230">
        <f t="shared" si="9"/>
        <v>0</v>
      </c>
      <c r="I33" s="20">
        <f t="shared" si="9"/>
        <v>500</v>
      </c>
    </row>
    <row r="34" spans="1:10" s="26" customFormat="1" ht="12">
      <c r="A34" s="21" t="s">
        <v>244</v>
      </c>
      <c r="B34" s="22">
        <v>721</v>
      </c>
      <c r="C34" s="23" t="s">
        <v>22</v>
      </c>
      <c r="D34" s="24">
        <v>500</v>
      </c>
      <c r="E34" s="47"/>
      <c r="F34" s="84">
        <f>SUM(D34:E34)</f>
        <v>500</v>
      </c>
      <c r="G34" s="25">
        <v>0</v>
      </c>
      <c r="H34" s="185"/>
      <c r="I34" s="25">
        <f>+F34+H34</f>
        <v>500</v>
      </c>
    </row>
    <row r="35" spans="1:10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10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10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10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10" ht="24.75">
      <c r="A39" s="54" t="s">
        <v>6</v>
      </c>
      <c r="B39" s="260" t="str">
        <f>+B3</f>
        <v>SŠ BRAĆA RADIĆ, KAŠTEL ŠTAFILIĆ - NEHAJ</v>
      </c>
      <c r="C39" s="260"/>
      <c r="D39" s="38">
        <f>SUM(D40)</f>
        <v>18001530.41</v>
      </c>
      <c r="E39" s="38">
        <f t="shared" ref="E39:I41" si="11">SUM(E40)</f>
        <v>0</v>
      </c>
      <c r="F39" s="81">
        <f t="shared" si="11"/>
        <v>18001530.41</v>
      </c>
      <c r="G39" s="168">
        <f t="shared" si="11"/>
        <v>8417792.1600000001</v>
      </c>
      <c r="H39" s="93">
        <f t="shared" si="11"/>
        <v>0</v>
      </c>
      <c r="I39" s="147">
        <f t="shared" si="11"/>
        <v>18270512.879999999</v>
      </c>
    </row>
    <row r="40" spans="1:10" ht="24.75">
      <c r="A40" s="261" t="s">
        <v>108</v>
      </c>
      <c r="B40" s="262"/>
      <c r="C40" s="15" t="s">
        <v>109</v>
      </c>
      <c r="D40" s="16">
        <f>SUM(D41)</f>
        <v>18001530.41</v>
      </c>
      <c r="E40" s="16">
        <f t="shared" si="11"/>
        <v>0</v>
      </c>
      <c r="F40" s="82">
        <f t="shared" si="11"/>
        <v>18001530.41</v>
      </c>
      <c r="G40" s="169">
        <f t="shared" si="11"/>
        <v>8417792.1600000001</v>
      </c>
      <c r="H40" s="78">
        <f t="shared" si="11"/>
        <v>0</v>
      </c>
      <c r="I40" s="17">
        <f t="shared" si="11"/>
        <v>18270512.879999999</v>
      </c>
    </row>
    <row r="41" spans="1:10">
      <c r="A41" s="261" t="s">
        <v>25</v>
      </c>
      <c r="B41" s="262"/>
      <c r="C41" s="15" t="s">
        <v>26</v>
      </c>
      <c r="D41" s="16">
        <f>SUM(D42)</f>
        <v>18001530.41</v>
      </c>
      <c r="E41" s="16">
        <f t="shared" si="11"/>
        <v>0</v>
      </c>
      <c r="F41" s="16">
        <f t="shared" si="11"/>
        <v>18001530.41</v>
      </c>
      <c r="G41" s="170">
        <f t="shared" si="11"/>
        <v>8417792.1600000001</v>
      </c>
      <c r="H41" s="78">
        <f t="shared" si="11"/>
        <v>0</v>
      </c>
      <c r="I41" s="17">
        <f t="shared" si="11"/>
        <v>18270512.879999999</v>
      </c>
    </row>
    <row r="42" spans="1:10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18001530.41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18001530.41</v>
      </c>
      <c r="G42" s="104">
        <f t="shared" si="12"/>
        <v>8417792.1600000001</v>
      </c>
      <c r="H42" s="104">
        <f t="shared" si="12"/>
        <v>0</v>
      </c>
      <c r="I42" s="104">
        <f t="shared" si="12"/>
        <v>18270512.879999999</v>
      </c>
    </row>
    <row r="43" spans="1:10" ht="16.5" customHeight="1">
      <c r="A43" s="238" t="s">
        <v>42</v>
      </c>
      <c r="B43" s="239"/>
      <c r="C43" s="39" t="s">
        <v>43</v>
      </c>
      <c r="D43" s="40">
        <f>SUM(D44,D57,D64,D77,D90,D102)</f>
        <v>13117740</v>
      </c>
      <c r="E43" s="40">
        <f t="shared" ref="E43:I43" si="13">SUM(E44,E57,E64,E77,E90,E102)</f>
        <v>0</v>
      </c>
      <c r="F43" s="83">
        <f t="shared" si="13"/>
        <v>13117740</v>
      </c>
      <c r="G43" s="171">
        <f t="shared" si="13"/>
        <v>6478941.0799999991</v>
      </c>
      <c r="H43" s="88">
        <f t="shared" si="13"/>
        <v>0</v>
      </c>
      <c r="I43" s="41">
        <f t="shared" si="13"/>
        <v>13117740</v>
      </c>
      <c r="J43" s="99"/>
    </row>
    <row r="44" spans="1:10" ht="15" customHeight="1">
      <c r="A44" s="236" t="s">
        <v>11</v>
      </c>
      <c r="B44" s="237"/>
      <c r="C44" s="18" t="s">
        <v>110</v>
      </c>
      <c r="D44" s="19">
        <f>SUM(D45:D56)</f>
        <v>206500</v>
      </c>
      <c r="E44" s="19">
        <f t="shared" ref="E44:I44" si="14">SUM(E45:E56)</f>
        <v>0</v>
      </c>
      <c r="F44" s="59">
        <f t="shared" si="14"/>
        <v>206500</v>
      </c>
      <c r="G44" s="174">
        <f t="shared" si="14"/>
        <v>36787.32</v>
      </c>
      <c r="H44" s="79">
        <f t="shared" si="14"/>
        <v>0</v>
      </c>
      <c r="I44" s="20">
        <f t="shared" si="14"/>
        <v>206500</v>
      </c>
    </row>
    <row r="45" spans="1:10">
      <c r="A45" s="21" t="s">
        <v>687</v>
      </c>
      <c r="B45" s="22">
        <v>311</v>
      </c>
      <c r="C45" s="23" t="s">
        <v>35</v>
      </c>
      <c r="D45" s="24">
        <v>100000</v>
      </c>
      <c r="E45" s="47"/>
      <c r="F45" s="84">
        <f t="shared" ref="F45:F56" si="15">SUM(D45:E45)</f>
        <v>100000</v>
      </c>
      <c r="G45" s="172">
        <v>0</v>
      </c>
      <c r="H45" s="94"/>
      <c r="I45" s="25">
        <f>+F45+H45</f>
        <v>100000</v>
      </c>
    </row>
    <row r="46" spans="1:10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>
        <v>0</v>
      </c>
      <c r="H46" s="94"/>
      <c r="I46" s="25">
        <f t="shared" ref="I46:I56" si="16">+F46+H46</f>
        <v>0</v>
      </c>
    </row>
    <row r="47" spans="1:10">
      <c r="A47" s="21" t="s">
        <v>688</v>
      </c>
      <c r="B47" s="22">
        <v>313</v>
      </c>
      <c r="C47" s="23" t="s">
        <v>36</v>
      </c>
      <c r="D47" s="24">
        <v>16500</v>
      </c>
      <c r="E47" s="47"/>
      <c r="F47" s="84">
        <f t="shared" si="15"/>
        <v>16500</v>
      </c>
      <c r="G47" s="172">
        <v>0</v>
      </c>
      <c r="H47" s="94"/>
      <c r="I47" s="25">
        <f t="shared" si="16"/>
        <v>16500</v>
      </c>
    </row>
    <row r="48" spans="1:10">
      <c r="A48" s="21" t="s">
        <v>689</v>
      </c>
      <c r="B48" s="22">
        <v>321</v>
      </c>
      <c r="C48" s="23" t="s">
        <v>33</v>
      </c>
      <c r="D48" s="24">
        <v>10000</v>
      </c>
      <c r="E48" s="47"/>
      <c r="F48" s="84">
        <f t="shared" si="15"/>
        <v>10000</v>
      </c>
      <c r="G48" s="172">
        <v>7225</v>
      </c>
      <c r="H48" s="94"/>
      <c r="I48" s="25">
        <f t="shared" si="16"/>
        <v>10000</v>
      </c>
    </row>
    <row r="49" spans="1:10" s="26" customFormat="1" ht="12">
      <c r="A49" s="21" t="s">
        <v>690</v>
      </c>
      <c r="B49" s="22">
        <v>322</v>
      </c>
      <c r="C49" s="23" t="s">
        <v>34</v>
      </c>
      <c r="D49" s="24">
        <v>50000</v>
      </c>
      <c r="E49" s="47"/>
      <c r="F49" s="84">
        <f t="shared" si="15"/>
        <v>50000</v>
      </c>
      <c r="G49" s="172">
        <v>24352.15</v>
      </c>
      <c r="H49" s="94"/>
      <c r="I49" s="25">
        <f t="shared" si="16"/>
        <v>50000</v>
      </c>
    </row>
    <row r="50" spans="1:10" s="26" customFormat="1" ht="12">
      <c r="A50" s="21" t="s">
        <v>691</v>
      </c>
      <c r="B50" s="22">
        <v>323</v>
      </c>
      <c r="C50" s="23" t="s">
        <v>28</v>
      </c>
      <c r="D50" s="24">
        <v>30000</v>
      </c>
      <c r="E50" s="47"/>
      <c r="F50" s="84">
        <f t="shared" si="15"/>
        <v>30000</v>
      </c>
      <c r="G50" s="172">
        <v>5210.17</v>
      </c>
      <c r="H50" s="94"/>
      <c r="I50" s="25">
        <f t="shared" si="16"/>
        <v>30000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1017010</v>
      </c>
      <c r="E57" s="43">
        <f t="shared" ref="E57:I57" si="18">SUM(E58:E63)</f>
        <v>0</v>
      </c>
      <c r="F57" s="58">
        <f t="shared" si="18"/>
        <v>1017010</v>
      </c>
      <c r="G57" s="173">
        <f t="shared" si="18"/>
        <v>400528.73000000004</v>
      </c>
      <c r="H57" s="89">
        <f t="shared" si="18"/>
        <v>0</v>
      </c>
      <c r="I57" s="56">
        <f t="shared" si="18"/>
        <v>1017010</v>
      </c>
    </row>
    <row r="58" spans="1:10" ht="22.5" customHeight="1">
      <c r="A58" s="21" t="s">
        <v>692</v>
      </c>
      <c r="B58" s="22">
        <v>321</v>
      </c>
      <c r="C58" s="23" t="s">
        <v>33</v>
      </c>
      <c r="D58" s="24">
        <v>290000</v>
      </c>
      <c r="E58" s="47"/>
      <c r="F58" s="84">
        <f t="shared" ref="F58:F63" si="19">SUM(D58:E58)</f>
        <v>290000</v>
      </c>
      <c r="G58" s="172">
        <v>91768</v>
      </c>
      <c r="H58" s="94"/>
      <c r="I58" s="25">
        <f>+F58+H58</f>
        <v>290000</v>
      </c>
      <c r="J58" s="49"/>
    </row>
    <row r="59" spans="1:10" s="26" customFormat="1" ht="12">
      <c r="A59" s="21" t="s">
        <v>693</v>
      </c>
      <c r="B59" s="22">
        <v>322</v>
      </c>
      <c r="C59" s="23" t="s">
        <v>34</v>
      </c>
      <c r="D59" s="24">
        <v>455000</v>
      </c>
      <c r="E59" s="47"/>
      <c r="F59" s="84">
        <f t="shared" si="19"/>
        <v>455000</v>
      </c>
      <c r="G59" s="172">
        <v>183435.42</v>
      </c>
      <c r="H59" s="94"/>
      <c r="I59" s="25">
        <f t="shared" ref="I59:I63" si="20">+F59+H59</f>
        <v>455000</v>
      </c>
    </row>
    <row r="60" spans="1:10" s="26" customFormat="1" ht="12">
      <c r="A60" s="21" t="s">
        <v>694</v>
      </c>
      <c r="B60" s="22">
        <v>323</v>
      </c>
      <c r="C60" s="23" t="s">
        <v>28</v>
      </c>
      <c r="D60" s="24">
        <v>232010</v>
      </c>
      <c r="E60" s="47"/>
      <c r="F60" s="84">
        <f t="shared" si="19"/>
        <v>232010</v>
      </c>
      <c r="G60" s="172">
        <v>118032.48</v>
      </c>
      <c r="H60" s="94"/>
      <c r="I60" s="25">
        <f t="shared" si="20"/>
        <v>232010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695</v>
      </c>
      <c r="B62" s="22">
        <v>329</v>
      </c>
      <c r="C62" s="23" t="s">
        <v>38</v>
      </c>
      <c r="D62" s="24">
        <v>15000</v>
      </c>
      <c r="E62" s="47"/>
      <c r="F62" s="84">
        <f t="shared" si="19"/>
        <v>15000</v>
      </c>
      <c r="G62" s="172">
        <v>1320</v>
      </c>
      <c r="H62" s="94"/>
      <c r="I62" s="25">
        <f t="shared" si="20"/>
        <v>15000</v>
      </c>
    </row>
    <row r="63" spans="1:10" s="26" customFormat="1" ht="12">
      <c r="A63" s="21" t="s">
        <v>696</v>
      </c>
      <c r="B63" s="22">
        <v>343</v>
      </c>
      <c r="C63" s="23" t="s">
        <v>39</v>
      </c>
      <c r="D63" s="24">
        <v>25000</v>
      </c>
      <c r="E63" s="47"/>
      <c r="F63" s="84">
        <f t="shared" si="19"/>
        <v>25000</v>
      </c>
      <c r="G63" s="172">
        <v>5972.83</v>
      </c>
      <c r="H63" s="94"/>
      <c r="I63" s="25">
        <f t="shared" si="20"/>
        <v>25000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11822630</v>
      </c>
      <c r="E90" s="19">
        <f t="shared" ref="E90:I90" si="29">SUM(E91:E101)</f>
        <v>0</v>
      </c>
      <c r="F90" s="59">
        <f t="shared" si="29"/>
        <v>11822630</v>
      </c>
      <c r="G90" s="174">
        <f t="shared" si="29"/>
        <v>6040475.0299999993</v>
      </c>
      <c r="H90" s="79">
        <f t="shared" si="29"/>
        <v>0</v>
      </c>
      <c r="I90" s="20">
        <f t="shared" si="29"/>
        <v>11822630</v>
      </c>
    </row>
    <row r="91" spans="1:9">
      <c r="A91" s="21" t="s">
        <v>697</v>
      </c>
      <c r="B91" s="22">
        <v>311</v>
      </c>
      <c r="C91" s="23" t="s">
        <v>35</v>
      </c>
      <c r="D91" s="24">
        <v>9822000</v>
      </c>
      <c r="E91" s="47"/>
      <c r="F91" s="84">
        <f t="shared" ref="F91:F101" si="30">SUM(D91:E91)</f>
        <v>9822000</v>
      </c>
      <c r="G91" s="172">
        <v>5006269.18</v>
      </c>
      <c r="H91" s="94"/>
      <c r="I91" s="25">
        <f>+F91+H91</f>
        <v>9822000</v>
      </c>
    </row>
    <row r="92" spans="1:9" s="26" customFormat="1" ht="12">
      <c r="A92" s="21" t="s">
        <v>698</v>
      </c>
      <c r="B92" s="22">
        <v>312</v>
      </c>
      <c r="C92" s="23" t="s">
        <v>44</v>
      </c>
      <c r="D92" s="24">
        <v>350000</v>
      </c>
      <c r="E92" s="47"/>
      <c r="F92" s="84">
        <f t="shared" si="30"/>
        <v>350000</v>
      </c>
      <c r="G92" s="172">
        <v>191731.72</v>
      </c>
      <c r="H92" s="94"/>
      <c r="I92" s="25">
        <f t="shared" ref="I92:I101" si="31">+F92+H92</f>
        <v>350000</v>
      </c>
    </row>
    <row r="93" spans="1:9" s="26" customFormat="1" ht="12">
      <c r="A93" s="21" t="s">
        <v>699</v>
      </c>
      <c r="B93" s="22">
        <v>313</v>
      </c>
      <c r="C93" s="23" t="s">
        <v>36</v>
      </c>
      <c r="D93" s="24">
        <v>1620630</v>
      </c>
      <c r="E93" s="47"/>
      <c r="F93" s="84">
        <f t="shared" si="30"/>
        <v>1620630</v>
      </c>
      <c r="G93" s="172">
        <v>826034.44</v>
      </c>
      <c r="H93" s="94"/>
      <c r="I93" s="25">
        <f t="shared" si="31"/>
        <v>1620630</v>
      </c>
    </row>
    <row r="94" spans="1:9" s="26" customFormat="1" ht="12">
      <c r="A94" s="21" t="s">
        <v>1603</v>
      </c>
      <c r="B94" s="22">
        <v>321</v>
      </c>
      <c r="C94" s="23" t="s">
        <v>33</v>
      </c>
      <c r="D94" s="24"/>
      <c r="E94" s="47"/>
      <c r="F94" s="84">
        <f t="shared" si="30"/>
        <v>0</v>
      </c>
      <c r="G94" s="172">
        <v>1468</v>
      </c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1604</v>
      </c>
      <c r="B96" s="22">
        <v>323</v>
      </c>
      <c r="C96" s="23" t="s">
        <v>28</v>
      </c>
      <c r="D96" s="24"/>
      <c r="E96" s="47"/>
      <c r="F96" s="84">
        <f t="shared" si="30"/>
        <v>0</v>
      </c>
      <c r="G96" s="172">
        <v>3004.56</v>
      </c>
      <c r="H96" s="94"/>
      <c r="I96" s="25">
        <f t="shared" si="31"/>
        <v>0</v>
      </c>
    </row>
    <row r="97" spans="1:10" s="26" customFormat="1" ht="24">
      <c r="A97" s="21" t="s">
        <v>1605</v>
      </c>
      <c r="B97" s="22">
        <v>324</v>
      </c>
      <c r="C97" s="23" t="s">
        <v>37</v>
      </c>
      <c r="D97" s="24"/>
      <c r="E97" s="47"/>
      <c r="F97" s="84">
        <f t="shared" si="30"/>
        <v>0</v>
      </c>
      <c r="G97" s="172">
        <v>258</v>
      </c>
      <c r="H97" s="94"/>
      <c r="I97" s="25">
        <f t="shared" si="31"/>
        <v>0</v>
      </c>
    </row>
    <row r="98" spans="1:10" s="26" customFormat="1" ht="12">
      <c r="A98" s="21" t="s">
        <v>700</v>
      </c>
      <c r="B98" s="22">
        <v>329</v>
      </c>
      <c r="C98" s="23" t="s">
        <v>38</v>
      </c>
      <c r="D98" s="24">
        <v>30000</v>
      </c>
      <c r="E98" s="47"/>
      <c r="F98" s="84">
        <f t="shared" si="30"/>
        <v>30000</v>
      </c>
      <c r="G98" s="172">
        <v>11709.13</v>
      </c>
      <c r="H98" s="94"/>
      <c r="I98" s="25">
        <f t="shared" si="31"/>
        <v>30000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71600</v>
      </c>
      <c r="E102" s="19">
        <f t="shared" ref="E102:I102" si="32">SUM(E103:E113)</f>
        <v>0</v>
      </c>
      <c r="F102" s="59">
        <f t="shared" si="32"/>
        <v>71600</v>
      </c>
      <c r="G102" s="174">
        <f t="shared" si="32"/>
        <v>1150</v>
      </c>
      <c r="H102" s="79">
        <f t="shared" si="32"/>
        <v>0</v>
      </c>
      <c r="I102" s="20">
        <f t="shared" si="32"/>
        <v>71600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 t="s">
        <v>701</v>
      </c>
      <c r="B107" s="22">
        <v>322</v>
      </c>
      <c r="C107" s="23" t="s">
        <v>34</v>
      </c>
      <c r="D107" s="24">
        <v>45000</v>
      </c>
      <c r="E107" s="47"/>
      <c r="F107" s="84">
        <f t="shared" si="33"/>
        <v>45000</v>
      </c>
      <c r="G107" s="172">
        <v>0</v>
      </c>
      <c r="H107" s="94"/>
      <c r="I107" s="25">
        <f t="shared" si="34"/>
        <v>45000</v>
      </c>
    </row>
    <row r="108" spans="1:10" s="26" customFormat="1" ht="12">
      <c r="A108" s="21" t="s">
        <v>702</v>
      </c>
      <c r="B108" s="22">
        <v>323</v>
      </c>
      <c r="C108" s="23" t="s">
        <v>28</v>
      </c>
      <c r="D108" s="24">
        <v>5000</v>
      </c>
      <c r="E108" s="47"/>
      <c r="F108" s="84">
        <f t="shared" si="33"/>
        <v>5000</v>
      </c>
      <c r="G108" s="172">
        <v>0</v>
      </c>
      <c r="H108" s="94"/>
      <c r="I108" s="25">
        <f t="shared" si="34"/>
        <v>5000</v>
      </c>
    </row>
    <row r="109" spans="1:10" s="26" customFormat="1" ht="24">
      <c r="A109" s="141"/>
      <c r="B109" s="22">
        <v>324</v>
      </c>
      <c r="C109" s="23" t="s">
        <v>37</v>
      </c>
      <c r="D109" s="148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703</v>
      </c>
      <c r="B110" s="22">
        <v>329</v>
      </c>
      <c r="C110" s="23" t="s">
        <v>38</v>
      </c>
      <c r="D110" s="24">
        <v>21600</v>
      </c>
      <c r="E110" s="47"/>
      <c r="F110" s="84">
        <f>SUM(D110:E110)</f>
        <v>21600</v>
      </c>
      <c r="G110" s="172">
        <v>1150</v>
      </c>
      <c r="H110" s="94"/>
      <c r="I110" s="25">
        <f t="shared" si="34"/>
        <v>21600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548100</v>
      </c>
      <c r="E114" s="40">
        <f t="shared" ref="E114:I114" si="36">SUM(E115,E121,E127,E133)</f>
        <v>0</v>
      </c>
      <c r="F114" s="83">
        <f t="shared" si="36"/>
        <v>548100</v>
      </c>
      <c r="G114" s="171">
        <f t="shared" si="36"/>
        <v>141041.04999999999</v>
      </c>
      <c r="H114" s="88">
        <f t="shared" si="36"/>
        <v>0</v>
      </c>
      <c r="I114" s="41">
        <f t="shared" si="36"/>
        <v>548100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296100</v>
      </c>
      <c r="E121" s="43">
        <f t="shared" si="39"/>
        <v>0</v>
      </c>
      <c r="F121" s="58">
        <f t="shared" si="39"/>
        <v>296100</v>
      </c>
      <c r="G121" s="173">
        <f t="shared" si="39"/>
        <v>83638.36</v>
      </c>
      <c r="H121" s="89">
        <f t="shared" si="39"/>
        <v>0</v>
      </c>
      <c r="I121" s="56">
        <f t="shared" si="39"/>
        <v>296100</v>
      </c>
    </row>
    <row r="122" spans="1:10">
      <c r="A122" s="21" t="s">
        <v>704</v>
      </c>
      <c r="B122" s="22">
        <v>321</v>
      </c>
      <c r="C122" s="23" t="s">
        <v>33</v>
      </c>
      <c r="D122" s="24">
        <v>5000</v>
      </c>
      <c r="E122" s="47"/>
      <c r="F122" s="84">
        <f>SUM(D122:E122)</f>
        <v>5000</v>
      </c>
      <c r="G122" s="172">
        <v>0</v>
      </c>
      <c r="H122" s="94"/>
      <c r="I122" s="25">
        <f>+F122+H122</f>
        <v>5000</v>
      </c>
      <c r="J122" s="49"/>
    </row>
    <row r="123" spans="1:10" s="26" customFormat="1" ht="12">
      <c r="A123" s="21" t="s">
        <v>705</v>
      </c>
      <c r="B123" s="22">
        <v>322</v>
      </c>
      <c r="C123" s="23" t="s">
        <v>34</v>
      </c>
      <c r="D123" s="24">
        <v>236100</v>
      </c>
      <c r="E123" s="47"/>
      <c r="F123" s="84">
        <f>SUM(D123:E123)</f>
        <v>236100</v>
      </c>
      <c r="G123" s="172">
        <v>68824.61</v>
      </c>
      <c r="H123" s="94"/>
      <c r="I123" s="25">
        <f t="shared" ref="I123:I126" si="40">+F123+H123</f>
        <v>236100</v>
      </c>
    </row>
    <row r="124" spans="1:10" s="26" customFormat="1" ht="12">
      <c r="A124" s="21" t="s">
        <v>706</v>
      </c>
      <c r="B124" s="22">
        <v>323</v>
      </c>
      <c r="C124" s="23" t="s">
        <v>28</v>
      </c>
      <c r="D124" s="24">
        <v>55000</v>
      </c>
      <c r="E124" s="47"/>
      <c r="F124" s="84">
        <f>SUM(D124:E124)</f>
        <v>55000</v>
      </c>
      <c r="G124" s="172">
        <v>14813.75</v>
      </c>
      <c r="H124" s="94"/>
      <c r="I124" s="25">
        <f t="shared" si="40"/>
        <v>55000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252000</v>
      </c>
      <c r="E127" s="19">
        <f t="shared" ref="E127:I127" si="41">SUM(E128:E132)</f>
        <v>0</v>
      </c>
      <c r="F127" s="59">
        <f t="shared" si="41"/>
        <v>252000</v>
      </c>
      <c r="G127" s="174">
        <f t="shared" si="41"/>
        <v>57402.69</v>
      </c>
      <c r="H127" s="79">
        <f t="shared" si="41"/>
        <v>0</v>
      </c>
      <c r="I127" s="20">
        <f t="shared" si="41"/>
        <v>252000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 t="s">
        <v>707</v>
      </c>
      <c r="B129" s="22">
        <v>322</v>
      </c>
      <c r="C129" s="23" t="s">
        <v>34</v>
      </c>
      <c r="D129" s="24">
        <v>237000</v>
      </c>
      <c r="E129" s="47"/>
      <c r="F129" s="84">
        <f>SUM(D129:E129)</f>
        <v>237000</v>
      </c>
      <c r="G129" s="172">
        <v>28792.59</v>
      </c>
      <c r="H129" s="94"/>
      <c r="I129" s="25">
        <f t="shared" ref="I129:I132" si="42">+F129+H129</f>
        <v>237000</v>
      </c>
    </row>
    <row r="130" spans="1:9" s="26" customFormat="1" ht="12">
      <c r="A130" s="21" t="s">
        <v>708</v>
      </c>
      <c r="B130" s="22">
        <v>323</v>
      </c>
      <c r="C130" s="23" t="s">
        <v>28</v>
      </c>
      <c r="D130" s="24">
        <v>15000</v>
      </c>
      <c r="E130" s="47"/>
      <c r="F130" s="84">
        <f>SUM(D130:E130)</f>
        <v>15000</v>
      </c>
      <c r="G130" s="172">
        <v>28610.1</v>
      </c>
      <c r="H130" s="94"/>
      <c r="I130" s="25">
        <f t="shared" si="42"/>
        <v>15000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3086841.29</v>
      </c>
      <c r="E139" s="40">
        <f t="shared" ref="E139:I139" si="45">SUM(E140,E148,E152,E167,E177,E191,E204,E206,E220,E233)</f>
        <v>0</v>
      </c>
      <c r="F139" s="40">
        <f t="shared" si="45"/>
        <v>3086841.29</v>
      </c>
      <c r="G139" s="40">
        <f t="shared" si="45"/>
        <v>1098242.73</v>
      </c>
      <c r="H139" s="40">
        <f t="shared" si="45"/>
        <v>0</v>
      </c>
      <c r="I139" s="41">
        <f t="shared" si="45"/>
        <v>3086841.29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2639841.29</v>
      </c>
      <c r="E148" s="43">
        <f t="shared" ref="E148:I148" si="49">SUM(E149:E151)</f>
        <v>0</v>
      </c>
      <c r="F148" s="58">
        <f t="shared" si="49"/>
        <v>2639841.29</v>
      </c>
      <c r="G148" s="173">
        <f t="shared" si="49"/>
        <v>1092322</v>
      </c>
      <c r="H148" s="89">
        <f t="shared" si="49"/>
        <v>0</v>
      </c>
      <c r="I148" s="56">
        <f t="shared" si="49"/>
        <v>2639841.29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 t="s">
        <v>709</v>
      </c>
      <c r="B151" s="22">
        <v>451</v>
      </c>
      <c r="C151" s="23" t="s">
        <v>31</v>
      </c>
      <c r="D151" s="24">
        <v>2639841.29</v>
      </c>
      <c r="E151" s="47"/>
      <c r="F151" s="84">
        <f>SUM(D151:E151)</f>
        <v>2639841.29</v>
      </c>
      <c r="G151" s="172">
        <v>1092322</v>
      </c>
      <c r="H151" s="94"/>
      <c r="I151" s="25">
        <f t="shared" si="50"/>
        <v>2639841.29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43500</v>
      </c>
      <c r="E152" s="19">
        <f t="shared" ref="E152:I152" si="51">SUM(E153:E166)</f>
        <v>0</v>
      </c>
      <c r="F152" s="59">
        <f t="shared" si="51"/>
        <v>43500</v>
      </c>
      <c r="G152" s="174">
        <f t="shared" si="51"/>
        <v>5920.73</v>
      </c>
      <c r="H152" s="79">
        <f t="shared" si="51"/>
        <v>0</v>
      </c>
      <c r="I152" s="20">
        <f t="shared" si="51"/>
        <v>43500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710</v>
      </c>
      <c r="B158" s="22">
        <v>422</v>
      </c>
      <c r="C158" s="23" t="s">
        <v>29</v>
      </c>
      <c r="D158" s="24">
        <v>40000</v>
      </c>
      <c r="E158" s="47"/>
      <c r="F158" s="84">
        <f t="shared" si="52"/>
        <v>40000</v>
      </c>
      <c r="G158" s="172">
        <v>4700</v>
      </c>
      <c r="H158" s="94"/>
      <c r="I158" s="25">
        <f t="shared" si="53"/>
        <v>40000</v>
      </c>
    </row>
    <row r="159" spans="1:9" s="26" customFormat="1" ht="12">
      <c r="A159" s="141"/>
      <c r="B159" s="22">
        <v>423</v>
      </c>
      <c r="C159" s="23" t="s">
        <v>53</v>
      </c>
      <c r="D159" s="148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 t="s">
        <v>711</v>
      </c>
      <c r="B160" s="22">
        <v>424</v>
      </c>
      <c r="C160" s="23" t="s">
        <v>45</v>
      </c>
      <c r="D160" s="24">
        <v>3500</v>
      </c>
      <c r="E160" s="47"/>
      <c r="F160" s="84">
        <f>SUM(D160:E160)</f>
        <v>3500</v>
      </c>
      <c r="G160" s="172">
        <v>1220.73</v>
      </c>
      <c r="H160" s="94"/>
      <c r="I160" s="25">
        <f t="shared" si="53"/>
        <v>3500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400000</v>
      </c>
      <c r="E167" s="43">
        <f t="shared" ref="E167:I167" si="56">SUM(E168:E176)</f>
        <v>0</v>
      </c>
      <c r="F167" s="58">
        <f t="shared" si="56"/>
        <v>400000</v>
      </c>
      <c r="G167" s="173">
        <f t="shared" si="56"/>
        <v>0</v>
      </c>
      <c r="H167" s="89">
        <f t="shared" si="56"/>
        <v>0</v>
      </c>
      <c r="I167" s="56">
        <f t="shared" si="56"/>
        <v>400000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 t="s">
        <v>712</v>
      </c>
      <c r="B171" s="22">
        <v>422</v>
      </c>
      <c r="C171" s="23" t="s">
        <v>29</v>
      </c>
      <c r="D171" s="24">
        <v>400000</v>
      </c>
      <c r="E171" s="47"/>
      <c r="F171" s="84">
        <f t="shared" ref="F171:F176" si="58">SUM(D171:E171)</f>
        <v>400000</v>
      </c>
      <c r="G171" s="172">
        <v>0</v>
      </c>
      <c r="H171" s="94"/>
      <c r="I171" s="25">
        <f t="shared" si="57"/>
        <v>400000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3000</v>
      </c>
      <c r="E220" s="19">
        <f t="shared" ref="E220:I220" si="72">SUM(E221:E232)</f>
        <v>0</v>
      </c>
      <c r="F220" s="59">
        <f t="shared" si="72"/>
        <v>3000</v>
      </c>
      <c r="G220" s="174">
        <f t="shared" si="72"/>
        <v>0</v>
      </c>
      <c r="H220" s="79">
        <f t="shared" si="72"/>
        <v>0</v>
      </c>
      <c r="I220" s="20">
        <f t="shared" si="72"/>
        <v>3000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 t="s">
        <v>714</v>
      </c>
      <c r="B227" s="22">
        <v>424</v>
      </c>
      <c r="C227" s="23" t="s">
        <v>45</v>
      </c>
      <c r="D227" s="24">
        <v>3000</v>
      </c>
      <c r="E227" s="47"/>
      <c r="F227" s="84">
        <f t="shared" si="73"/>
        <v>3000</v>
      </c>
      <c r="G227" s="172">
        <v>0</v>
      </c>
      <c r="H227" s="94"/>
      <c r="I227" s="25">
        <f t="shared" si="74"/>
        <v>3000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500</v>
      </c>
      <c r="E233" s="19">
        <f t="shared" ref="E233:I233" si="75">SUM(E234:E241)</f>
        <v>0</v>
      </c>
      <c r="F233" s="59">
        <f t="shared" si="75"/>
        <v>500</v>
      </c>
      <c r="G233" s="174">
        <f t="shared" si="75"/>
        <v>0</v>
      </c>
      <c r="H233" s="79">
        <f t="shared" si="75"/>
        <v>0</v>
      </c>
      <c r="I233" s="20">
        <f t="shared" si="75"/>
        <v>500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 t="s">
        <v>713</v>
      </c>
      <c r="B237" s="22">
        <v>424</v>
      </c>
      <c r="C237" s="23" t="s">
        <v>45</v>
      </c>
      <c r="D237" s="24">
        <v>500</v>
      </c>
      <c r="E237" s="47"/>
      <c r="F237" s="84">
        <f t="shared" si="76"/>
        <v>500</v>
      </c>
      <c r="G237" s="172">
        <v>0</v>
      </c>
      <c r="H237" s="94"/>
      <c r="I237" s="25">
        <f t="shared" si="77"/>
        <v>500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3038.64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3038.64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>
        <f>+D295+E295</f>
        <v>0</v>
      </c>
      <c r="G295" s="172">
        <v>3038.64</v>
      </c>
      <c r="H295" s="94"/>
      <c r="I295" s="25">
        <f>+F295+H295</f>
        <v>0</v>
      </c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848100</v>
      </c>
      <c r="E349" s="40">
        <f t="shared" ref="E349:I349" si="126">SUM(E350,E367)</f>
        <v>0</v>
      </c>
      <c r="F349" s="83">
        <f t="shared" si="126"/>
        <v>848100</v>
      </c>
      <c r="G349" s="171">
        <f t="shared" si="126"/>
        <v>137763.82</v>
      </c>
      <c r="H349" s="88">
        <f t="shared" si="126"/>
        <v>0</v>
      </c>
      <c r="I349" s="41">
        <f t="shared" si="126"/>
        <v>848100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848100</v>
      </c>
      <c r="E367" s="19">
        <f t="shared" ref="E367:I367" si="130">SUM(E368:E381)</f>
        <v>0</v>
      </c>
      <c r="F367" s="59">
        <f t="shared" si="130"/>
        <v>848100</v>
      </c>
      <c r="G367" s="174">
        <f t="shared" si="130"/>
        <v>137763.82</v>
      </c>
      <c r="H367" s="79">
        <f t="shared" si="130"/>
        <v>0</v>
      </c>
      <c r="I367" s="20">
        <f t="shared" si="130"/>
        <v>848100</v>
      </c>
    </row>
    <row r="368" spans="1:9">
      <c r="A368" s="21" t="s">
        <v>715</v>
      </c>
      <c r="B368" s="22">
        <v>311</v>
      </c>
      <c r="C368" s="23" t="s">
        <v>35</v>
      </c>
      <c r="D368" s="24">
        <v>288169</v>
      </c>
      <c r="E368" s="47"/>
      <c r="F368" s="84">
        <f>SUM(D368:E368)</f>
        <v>288169</v>
      </c>
      <c r="G368" s="172">
        <v>81814.44</v>
      </c>
      <c r="H368" s="94"/>
      <c r="I368" s="25">
        <f>+F368+H368</f>
        <v>288169</v>
      </c>
    </row>
    <row r="369" spans="1:9">
      <c r="A369" s="21" t="s">
        <v>1606</v>
      </c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>
        <v>450</v>
      </c>
      <c r="H369" s="94"/>
      <c r="I369" s="25">
        <f t="shared" ref="I369:I381" si="132">+F369+H369</f>
        <v>0</v>
      </c>
    </row>
    <row r="370" spans="1:9">
      <c r="A370" s="21" t="s">
        <v>716</v>
      </c>
      <c r="B370" s="22">
        <v>313</v>
      </c>
      <c r="C370" s="23" t="s">
        <v>36</v>
      </c>
      <c r="D370" s="24">
        <v>47548</v>
      </c>
      <c r="E370" s="47"/>
      <c r="F370" s="84">
        <f t="shared" si="131"/>
        <v>47548</v>
      </c>
      <c r="G370" s="172">
        <v>13499.38</v>
      </c>
      <c r="H370" s="94"/>
      <c r="I370" s="25">
        <f t="shared" si="132"/>
        <v>47548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 t="s">
        <v>717</v>
      </c>
      <c r="B373" s="22">
        <v>323</v>
      </c>
      <c r="C373" s="23" t="s">
        <v>28</v>
      </c>
      <c r="D373" s="24">
        <v>284250</v>
      </c>
      <c r="E373" s="47"/>
      <c r="F373" s="84">
        <f t="shared" si="131"/>
        <v>284250</v>
      </c>
      <c r="G373" s="172">
        <v>42000</v>
      </c>
      <c r="H373" s="94"/>
      <c r="I373" s="25">
        <f t="shared" si="132"/>
        <v>284250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 t="s">
        <v>718</v>
      </c>
      <c r="B379" s="22">
        <v>422</v>
      </c>
      <c r="C379" s="23" t="s">
        <v>29</v>
      </c>
      <c r="D379" s="24">
        <v>228133</v>
      </c>
      <c r="E379" s="47"/>
      <c r="F379" s="84">
        <f>SUM(D379:E379)</f>
        <v>228133</v>
      </c>
      <c r="G379" s="172">
        <v>0</v>
      </c>
      <c r="H379" s="94"/>
      <c r="I379" s="25">
        <f t="shared" si="132"/>
        <v>228133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377461.2</v>
      </c>
      <c r="E507" s="40">
        <f t="shared" ref="E507:I507" si="168">SUM(E508,E514)</f>
        <v>0</v>
      </c>
      <c r="F507" s="83">
        <f t="shared" si="168"/>
        <v>377461.2</v>
      </c>
      <c r="G507" s="171">
        <f t="shared" si="168"/>
        <v>286782.37</v>
      </c>
      <c r="H507" s="88">
        <f t="shared" si="168"/>
        <v>0</v>
      </c>
      <c r="I507" s="41">
        <f t="shared" si="168"/>
        <v>377461.2</v>
      </c>
    </row>
    <row r="508" spans="1:9">
      <c r="A508" s="246" t="s">
        <v>11</v>
      </c>
      <c r="B508" s="247"/>
      <c r="C508" s="55" t="s">
        <v>117</v>
      </c>
      <c r="D508" s="43">
        <f>SUM(D509:D513)</f>
        <v>264864.52</v>
      </c>
      <c r="E508" s="43">
        <f t="shared" ref="E508:I508" si="169">SUM(E509:E513)</f>
        <v>0</v>
      </c>
      <c r="F508" s="58">
        <f t="shared" si="169"/>
        <v>264864.52</v>
      </c>
      <c r="G508" s="173">
        <f t="shared" si="169"/>
        <v>201235.20000000001</v>
      </c>
      <c r="H508" s="89">
        <f t="shared" si="169"/>
        <v>0</v>
      </c>
      <c r="I508" s="56">
        <f t="shared" si="169"/>
        <v>264864.52</v>
      </c>
    </row>
    <row r="509" spans="1:9" s="26" customFormat="1" ht="12">
      <c r="A509" s="21" t="s">
        <v>723</v>
      </c>
      <c r="B509" s="22">
        <v>311</v>
      </c>
      <c r="C509" s="23" t="s">
        <v>35</v>
      </c>
      <c r="D509" s="24">
        <v>203861.04</v>
      </c>
      <c r="E509" s="47"/>
      <c r="F509" s="84">
        <f>SUM(D509:E509)</f>
        <v>203861.04</v>
      </c>
      <c r="G509" s="172">
        <v>167118.62</v>
      </c>
      <c r="H509" s="94"/>
      <c r="I509" s="25">
        <f>+F509+H509</f>
        <v>203861.04</v>
      </c>
    </row>
    <row r="510" spans="1:9" s="26" customFormat="1" ht="12">
      <c r="A510" s="21" t="s">
        <v>724</v>
      </c>
      <c r="B510" s="22">
        <v>312</v>
      </c>
      <c r="C510" s="23" t="s">
        <v>44</v>
      </c>
      <c r="D510" s="24">
        <v>2105.1</v>
      </c>
      <c r="E510" s="47"/>
      <c r="F510" s="84">
        <f>SUM(D510:E510)</f>
        <v>2105.1</v>
      </c>
      <c r="G510" s="172">
        <v>0</v>
      </c>
      <c r="H510" s="94"/>
      <c r="I510" s="25">
        <f t="shared" ref="I510:I513" si="170">+F510+H510</f>
        <v>2105.1</v>
      </c>
    </row>
    <row r="511" spans="1:9" s="26" customFormat="1" ht="12">
      <c r="A511" s="21" t="s">
        <v>725</v>
      </c>
      <c r="B511" s="22">
        <v>313</v>
      </c>
      <c r="C511" s="23" t="s">
        <v>36</v>
      </c>
      <c r="D511" s="24">
        <v>33637.18</v>
      </c>
      <c r="E511" s="47"/>
      <c r="F511" s="84">
        <f>SUM(D511:E511)</f>
        <v>33637.18</v>
      </c>
      <c r="G511" s="172">
        <v>27574.63</v>
      </c>
      <c r="H511" s="94"/>
      <c r="I511" s="25">
        <f t="shared" si="170"/>
        <v>33637.18</v>
      </c>
    </row>
    <row r="512" spans="1:9" s="26" customFormat="1" ht="12">
      <c r="A512" s="21" t="s">
        <v>726</v>
      </c>
      <c r="B512" s="22">
        <v>321</v>
      </c>
      <c r="C512" s="23" t="s">
        <v>33</v>
      </c>
      <c r="D512" s="24">
        <v>25261.200000000001</v>
      </c>
      <c r="E512" s="47"/>
      <c r="F512" s="84">
        <f>SUM(D512:E512)</f>
        <v>25261.200000000001</v>
      </c>
      <c r="G512" s="172">
        <v>6541.95</v>
      </c>
      <c r="H512" s="94"/>
      <c r="I512" s="25">
        <f t="shared" si="170"/>
        <v>25261.200000000001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112596.68000000001</v>
      </c>
      <c r="E514" s="43">
        <f t="shared" ref="E514:I514" si="171">SUM(E515:E519)</f>
        <v>0</v>
      </c>
      <c r="F514" s="58">
        <f t="shared" si="171"/>
        <v>112596.68000000001</v>
      </c>
      <c r="G514" s="173">
        <f t="shared" si="171"/>
        <v>85547.170000000013</v>
      </c>
      <c r="H514" s="89">
        <f t="shared" si="171"/>
        <v>0</v>
      </c>
      <c r="I514" s="56">
        <f t="shared" si="171"/>
        <v>112596.68000000001</v>
      </c>
    </row>
    <row r="515" spans="1:9" s="26" customFormat="1" ht="12">
      <c r="A515" s="21" t="s">
        <v>727</v>
      </c>
      <c r="B515" s="22">
        <v>311</v>
      </c>
      <c r="C515" s="23" t="s">
        <v>35</v>
      </c>
      <c r="D515" s="24">
        <v>86663.46</v>
      </c>
      <c r="E515" s="47"/>
      <c r="F515" s="84">
        <f>SUM(D515:E515)</f>
        <v>86663.46</v>
      </c>
      <c r="G515" s="172">
        <v>71043.88</v>
      </c>
      <c r="H515" s="94"/>
      <c r="I515" s="25">
        <f>+F515+H515</f>
        <v>86663.46</v>
      </c>
    </row>
    <row r="516" spans="1:9" s="26" customFormat="1" ht="12">
      <c r="A516" s="21" t="s">
        <v>728</v>
      </c>
      <c r="B516" s="22">
        <v>312</v>
      </c>
      <c r="C516" s="23" t="s">
        <v>44</v>
      </c>
      <c r="D516" s="24">
        <v>894.9</v>
      </c>
      <c r="E516" s="47"/>
      <c r="F516" s="84">
        <f>SUM(D516:E516)</f>
        <v>894.9</v>
      </c>
      <c r="G516" s="172">
        <v>0</v>
      </c>
      <c r="H516" s="94"/>
      <c r="I516" s="25">
        <f t="shared" ref="I516:I519" si="172">+F516+H516</f>
        <v>894.9</v>
      </c>
    </row>
    <row r="517" spans="1:9" s="26" customFormat="1" ht="12">
      <c r="A517" s="21" t="s">
        <v>729</v>
      </c>
      <c r="B517" s="22">
        <v>313</v>
      </c>
      <c r="C517" s="23" t="s">
        <v>36</v>
      </c>
      <c r="D517" s="24">
        <v>14299.52</v>
      </c>
      <c r="E517" s="47"/>
      <c r="F517" s="84">
        <f>SUM(D517:E517)</f>
        <v>14299.52</v>
      </c>
      <c r="G517" s="172">
        <v>11722.24</v>
      </c>
      <c r="H517" s="94"/>
      <c r="I517" s="25">
        <f t="shared" si="172"/>
        <v>14299.52</v>
      </c>
    </row>
    <row r="518" spans="1:9" s="26" customFormat="1" ht="12">
      <c r="A518" s="21" t="s">
        <v>730</v>
      </c>
      <c r="B518" s="22">
        <v>321</v>
      </c>
      <c r="C518" s="23" t="s">
        <v>33</v>
      </c>
      <c r="D518" s="24">
        <v>10738.8</v>
      </c>
      <c r="E518" s="47"/>
      <c r="F518" s="84">
        <f>SUM(D518:E518)</f>
        <v>10738.8</v>
      </c>
      <c r="G518" s="172">
        <v>2781.05</v>
      </c>
      <c r="H518" s="94"/>
      <c r="I518" s="25">
        <f t="shared" si="172"/>
        <v>10738.8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723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724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725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726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727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728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729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730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719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720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18287.919999999998</v>
      </c>
      <c r="E584" s="40">
        <f t="shared" ref="E584:I584" si="210">SUM(E585,E587,E589,E591,E593)</f>
        <v>0</v>
      </c>
      <c r="F584" s="40">
        <f t="shared" si="210"/>
        <v>18287.919999999998</v>
      </c>
      <c r="G584" s="40">
        <f t="shared" si="210"/>
        <v>12146.329999999998</v>
      </c>
      <c r="H584" s="40">
        <f t="shared" si="210"/>
        <v>0</v>
      </c>
      <c r="I584" s="41">
        <f t="shared" si="210"/>
        <v>30434.25</v>
      </c>
    </row>
    <row r="585" spans="1:9">
      <c r="A585" s="246" t="s">
        <v>11</v>
      </c>
      <c r="B585" s="247"/>
      <c r="C585" s="55" t="s">
        <v>120</v>
      </c>
      <c r="D585" s="43">
        <f>SUM(D586:D586)</f>
        <v>2103.92</v>
      </c>
      <c r="E585" s="43">
        <f t="shared" ref="E585:I585" si="211">SUM(E586:E586)</f>
        <v>0</v>
      </c>
      <c r="F585" s="58">
        <f t="shared" si="211"/>
        <v>2103.92</v>
      </c>
      <c r="G585" s="173">
        <f t="shared" si="211"/>
        <v>1397.37</v>
      </c>
      <c r="H585" s="89">
        <f t="shared" si="211"/>
        <v>0</v>
      </c>
      <c r="I585" s="56">
        <f t="shared" si="211"/>
        <v>3501.29</v>
      </c>
    </row>
    <row r="586" spans="1:9">
      <c r="A586" s="21" t="s">
        <v>721</v>
      </c>
      <c r="B586" s="22">
        <v>322</v>
      </c>
      <c r="C586" s="23" t="s">
        <v>34</v>
      </c>
      <c r="D586" s="24">
        <v>2103.92</v>
      </c>
      <c r="E586" s="24"/>
      <c r="F586" s="24">
        <f t="shared" ref="F586" si="212">SUM(D586:E586)</f>
        <v>2103.92</v>
      </c>
      <c r="G586" s="24">
        <v>1397.37</v>
      </c>
      <c r="H586" s="24"/>
      <c r="I586" s="25">
        <f t="shared" ref="I586" si="213">SUM(F586:H586)</f>
        <v>3501.29</v>
      </c>
    </row>
    <row r="587" spans="1:9">
      <c r="A587" s="246" t="s">
        <v>11</v>
      </c>
      <c r="B587" s="247"/>
      <c r="C587" s="55" t="s">
        <v>121</v>
      </c>
      <c r="D587" s="43">
        <f>SUM(D588:D588)</f>
        <v>16184</v>
      </c>
      <c r="E587" s="43">
        <f t="shared" ref="E587:I587" si="214">SUM(E588:E588)</f>
        <v>0</v>
      </c>
      <c r="F587" s="58">
        <f t="shared" si="214"/>
        <v>16184</v>
      </c>
      <c r="G587" s="173">
        <f t="shared" si="214"/>
        <v>10748.96</v>
      </c>
      <c r="H587" s="89">
        <f t="shared" si="214"/>
        <v>0</v>
      </c>
      <c r="I587" s="56">
        <f t="shared" si="214"/>
        <v>26932.959999999999</v>
      </c>
    </row>
    <row r="588" spans="1:9">
      <c r="A588" s="21" t="s">
        <v>722</v>
      </c>
      <c r="B588" s="22">
        <v>322</v>
      </c>
      <c r="C588" s="23" t="s">
        <v>34</v>
      </c>
      <c r="D588" s="24">
        <v>16184</v>
      </c>
      <c r="E588" s="24"/>
      <c r="F588" s="24">
        <f t="shared" ref="F588" si="215">SUM(D588:E588)</f>
        <v>16184</v>
      </c>
      <c r="G588" s="24">
        <v>10748.96</v>
      </c>
      <c r="H588" s="24"/>
      <c r="I588" s="25">
        <f t="shared" ref="I588" si="216">SUM(F588:H588)</f>
        <v>26932.959999999999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313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312</v>
      </c>
      <c r="C706" s="23" t="s">
        <v>44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44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256836.13999999998</v>
      </c>
      <c r="H811" s="137">
        <f t="shared" si="306"/>
        <v>0</v>
      </c>
      <c r="I811" s="138">
        <f t="shared" si="306"/>
        <v>256836.13999999998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 t="s">
        <v>1607</v>
      </c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>
        <v>0</v>
      </c>
      <c r="H816" s="94"/>
      <c r="I816" s="25">
        <f t="shared" ref="I816:I818" si="309">SUM(F816:H816)</f>
        <v>0</v>
      </c>
    </row>
    <row r="817" spans="1:9">
      <c r="A817" s="21" t="s">
        <v>1608</v>
      </c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>
        <v>0</v>
      </c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256836.13999999998</v>
      </c>
      <c r="H819" s="79">
        <f t="shared" si="310"/>
        <v>0</v>
      </c>
      <c r="I819" s="20">
        <f t="shared" si="310"/>
        <v>256836.13999999998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 t="s">
        <v>1607</v>
      </c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>
        <v>136077.49</v>
      </c>
      <c r="H823" s="94"/>
      <c r="I823" s="25">
        <f t="shared" ref="I823:I825" si="312">SUM(F823:H823)</f>
        <v>136077.49</v>
      </c>
    </row>
    <row r="824" spans="1:9">
      <c r="A824" s="21" t="s">
        <v>1608</v>
      </c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>
        <v>120758.65</v>
      </c>
      <c r="H824" s="94"/>
      <c r="I824" s="25">
        <f t="shared" si="312"/>
        <v>120758.65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4753700.41</v>
      </c>
      <c r="E911" s="42">
        <f t="shared" si="349"/>
        <v>0</v>
      </c>
      <c r="F911" s="42">
        <f t="shared" si="349"/>
        <v>4753700.41</v>
      </c>
      <c r="G911" s="42">
        <f t="shared" si="349"/>
        <v>1878417.79</v>
      </c>
      <c r="H911" s="42">
        <f t="shared" si="349"/>
        <v>0</v>
      </c>
      <c r="I911" s="42">
        <f t="shared" si="349"/>
        <v>4765846.74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269864.52</v>
      </c>
      <c r="E912" s="43">
        <f t="shared" ref="E912:I912" si="350">SUM(E140,E243,E297,E318,E495,E498,E508,E521,E534)</f>
        <v>0</v>
      </c>
      <c r="F912" s="43">
        <f t="shared" si="350"/>
        <v>269864.52</v>
      </c>
      <c r="G912" s="43">
        <f t="shared" si="350"/>
        <v>204235.2</v>
      </c>
      <c r="H912" s="43">
        <f t="shared" si="350"/>
        <v>0</v>
      </c>
      <c r="I912" s="43">
        <f t="shared" si="350"/>
        <v>269864.52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2639841.29</v>
      </c>
      <c r="E913" s="43">
        <f t="shared" ref="E913:I913" si="351">SUM(E148,E249,E323)</f>
        <v>0</v>
      </c>
      <c r="F913" s="43">
        <f t="shared" si="351"/>
        <v>2639841.29</v>
      </c>
      <c r="G913" s="43">
        <f t="shared" si="351"/>
        <v>1092322</v>
      </c>
      <c r="H913" s="43">
        <f t="shared" si="351"/>
        <v>0</v>
      </c>
      <c r="I913" s="43">
        <f t="shared" si="351"/>
        <v>2639841.29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1713110</v>
      </c>
      <c r="E915" s="43">
        <f t="shared" ref="E915:I915" si="353">SUM(E57,E121,E167,E328,E538)</f>
        <v>0</v>
      </c>
      <c r="F915" s="43">
        <f t="shared" si="353"/>
        <v>1713110</v>
      </c>
      <c r="G915" s="43">
        <f t="shared" si="353"/>
        <v>484167.09</v>
      </c>
      <c r="H915" s="43">
        <f t="shared" si="353"/>
        <v>0</v>
      </c>
      <c r="I915" s="43">
        <f t="shared" si="353"/>
        <v>1713110</v>
      </c>
    </row>
    <row r="916" spans="1:11">
      <c r="A916" s="246" t="s">
        <v>11</v>
      </c>
      <c r="B916" s="247"/>
      <c r="C916" s="55" t="s">
        <v>120</v>
      </c>
      <c r="D916" s="43">
        <f>SUM(D204,D585)</f>
        <v>2103.92</v>
      </c>
      <c r="E916" s="43">
        <f t="shared" ref="E916:I916" si="354">SUM(E204,E585)</f>
        <v>0</v>
      </c>
      <c r="F916" s="43">
        <f t="shared" si="354"/>
        <v>2103.92</v>
      </c>
      <c r="G916" s="43">
        <f t="shared" si="354"/>
        <v>1397.37</v>
      </c>
      <c r="H916" s="43">
        <f t="shared" si="354"/>
        <v>0</v>
      </c>
      <c r="I916" s="43">
        <f t="shared" si="354"/>
        <v>3501.29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128780.68000000001</v>
      </c>
      <c r="E917" s="43">
        <f t="shared" ref="E917:I917" si="355">SUM(E514,E527,E333,E587)</f>
        <v>0</v>
      </c>
      <c r="F917" s="43">
        <f t="shared" si="355"/>
        <v>128780.68000000001</v>
      </c>
      <c r="G917" s="43">
        <f t="shared" si="355"/>
        <v>96296.13</v>
      </c>
      <c r="H917" s="43">
        <f t="shared" si="355"/>
        <v>0</v>
      </c>
      <c r="I917" s="43">
        <f t="shared" si="355"/>
        <v>139529.64000000001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13247830</v>
      </c>
      <c r="E918" s="43">
        <f t="shared" ref="E918:I918" si="357">SUM(E919:E925)</f>
        <v>0</v>
      </c>
      <c r="F918" s="43">
        <f t="shared" si="357"/>
        <v>13247830</v>
      </c>
      <c r="G918" s="43">
        <f t="shared" si="357"/>
        <v>6539374.3699999992</v>
      </c>
      <c r="H918" s="43">
        <f t="shared" si="357"/>
        <v>0</v>
      </c>
      <c r="I918" s="43">
        <f t="shared" si="357"/>
        <v>13504666.140000001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250000</v>
      </c>
      <c r="E919" s="19">
        <f t="shared" ref="E919:I919" si="358">SUM(E44,E115,E152,E253,E541)</f>
        <v>0</v>
      </c>
      <c r="F919" s="19">
        <f t="shared" si="358"/>
        <v>250000</v>
      </c>
      <c r="G919" s="19">
        <f t="shared" si="358"/>
        <v>42708.05</v>
      </c>
      <c r="H919" s="19">
        <f t="shared" si="358"/>
        <v>0</v>
      </c>
      <c r="I919" s="19">
        <f t="shared" si="358"/>
        <v>250000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252000</v>
      </c>
      <c r="E921" s="19">
        <f t="shared" ref="E921:I921" si="360">SUM(E77,E127,E191,E269,E306)</f>
        <v>0</v>
      </c>
      <c r="F921" s="19">
        <f t="shared" si="360"/>
        <v>252000</v>
      </c>
      <c r="G921" s="19">
        <f t="shared" si="360"/>
        <v>57402.69</v>
      </c>
      <c r="H921" s="19">
        <f t="shared" si="360"/>
        <v>0</v>
      </c>
      <c r="I921" s="19">
        <f t="shared" si="360"/>
        <v>252000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11822630</v>
      </c>
      <c r="E922" s="19">
        <f t="shared" ref="E922:I922" si="361">SUM(E90,E133,E206,E308,E277,E294,E591,E337,E350,E395,E853,E894,E433,E470)</f>
        <v>0</v>
      </c>
      <c r="F922" s="19">
        <f t="shared" si="361"/>
        <v>11822630</v>
      </c>
      <c r="G922" s="19">
        <f t="shared" si="361"/>
        <v>6043513.669999999</v>
      </c>
      <c r="H922" s="19">
        <f t="shared" si="361"/>
        <v>0</v>
      </c>
      <c r="I922" s="19">
        <f t="shared" si="361"/>
        <v>11822630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848100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848100</v>
      </c>
      <c r="G923" s="19">
        <f t="shared" si="362"/>
        <v>394599.95999999996</v>
      </c>
      <c r="H923" s="19">
        <f t="shared" si="362"/>
        <v>0</v>
      </c>
      <c r="I923" s="19">
        <f t="shared" si="362"/>
        <v>1104936.1399999999</v>
      </c>
      <c r="J923" s="61">
        <f>+F923-F26</f>
        <v>0</v>
      </c>
      <c r="K923" s="61">
        <f>+I923-I26</f>
        <v>256836.1399999999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74600</v>
      </c>
      <c r="E924" s="19">
        <f t="shared" ref="E924:I924" si="363">SUM(E102,E220,E285,E574)</f>
        <v>0</v>
      </c>
      <c r="F924" s="19">
        <f t="shared" si="363"/>
        <v>74600</v>
      </c>
      <c r="G924" s="19">
        <f t="shared" si="363"/>
        <v>1150</v>
      </c>
      <c r="H924" s="19">
        <f t="shared" si="363"/>
        <v>0</v>
      </c>
      <c r="I924" s="19">
        <f t="shared" si="363"/>
        <v>74600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500</v>
      </c>
      <c r="E925" s="19">
        <f t="shared" ref="E925:I925" si="364">SUM(E233)</f>
        <v>0</v>
      </c>
      <c r="F925" s="19">
        <f t="shared" si="364"/>
        <v>500</v>
      </c>
      <c r="G925" s="19">
        <f t="shared" si="364"/>
        <v>0</v>
      </c>
      <c r="H925" s="19">
        <f t="shared" si="364"/>
        <v>0</v>
      </c>
      <c r="I925" s="19">
        <f t="shared" si="364"/>
        <v>500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18001530.41</v>
      </c>
      <c r="E926" s="44">
        <f t="shared" si="365"/>
        <v>0</v>
      </c>
      <c r="F926" s="44">
        <f t="shared" si="365"/>
        <v>18001530.41</v>
      </c>
      <c r="G926" s="44">
        <f t="shared" si="365"/>
        <v>8417792.1600000001</v>
      </c>
      <c r="H926" s="44">
        <f t="shared" si="365"/>
        <v>0</v>
      </c>
      <c r="I926" s="44">
        <f t="shared" si="365"/>
        <v>18270512.880000003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K927"/>
  <sheetViews>
    <sheetView topLeftCell="A65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" bestFit="1" customWidth="1"/>
    <col min="7" max="7" width="14.5703125" customWidth="1"/>
    <col min="8" max="8" width="12.5703125" customWidth="1"/>
    <col min="9" max="9" width="13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77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OBRTNIČKA ŠKOLA, SPLIT</v>
      </c>
      <c r="C7" s="260"/>
      <c r="D7" s="13">
        <f>SUM(D8)</f>
        <v>9168130</v>
      </c>
      <c r="E7" s="13">
        <f t="shared" ref="E7:I8" si="0">SUM(E8)</f>
        <v>0</v>
      </c>
      <c r="F7" s="164">
        <f t="shared" si="0"/>
        <v>9168130</v>
      </c>
      <c r="G7" s="14">
        <f t="shared" si="0"/>
        <v>5000595.9400000004</v>
      </c>
      <c r="H7" s="229">
        <f t="shared" si="0"/>
        <v>0</v>
      </c>
      <c r="I7" s="77">
        <f t="shared" si="0"/>
        <v>9168130</v>
      </c>
    </row>
    <row r="8" spans="1:9">
      <c r="A8" s="261" t="s">
        <v>7</v>
      </c>
      <c r="B8" s="262"/>
      <c r="C8" s="15" t="s">
        <v>8</v>
      </c>
      <c r="D8" s="16">
        <f>SUM(D9)</f>
        <v>9168130</v>
      </c>
      <c r="E8" s="16">
        <f t="shared" si="0"/>
        <v>0</v>
      </c>
      <c r="F8" s="82">
        <f t="shared" si="0"/>
        <v>9168130</v>
      </c>
      <c r="G8" s="17">
        <f t="shared" si="0"/>
        <v>5000595.9400000004</v>
      </c>
      <c r="H8" s="170">
        <f t="shared" si="0"/>
        <v>0</v>
      </c>
      <c r="I8" s="17">
        <f t="shared" si="0"/>
        <v>9168130</v>
      </c>
    </row>
    <row r="9" spans="1:9">
      <c r="A9" s="261" t="s">
        <v>9</v>
      </c>
      <c r="B9" s="262"/>
      <c r="C9" s="15" t="s">
        <v>10</v>
      </c>
      <c r="D9" s="16">
        <f>SUM(D10,D18,D22,D26,D30,D33)</f>
        <v>9168130</v>
      </c>
      <c r="E9" s="16">
        <f t="shared" ref="E9:I9" si="1">SUM(E10,E18,E22,E26,E30,E33)</f>
        <v>0</v>
      </c>
      <c r="F9" s="82">
        <f t="shared" si="1"/>
        <v>9168130</v>
      </c>
      <c r="G9" s="17">
        <f t="shared" si="1"/>
        <v>5000595.9400000004</v>
      </c>
      <c r="H9" s="170">
        <f t="shared" si="1"/>
        <v>0</v>
      </c>
      <c r="I9" s="17">
        <f t="shared" si="1"/>
        <v>9168130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168050</v>
      </c>
      <c r="E10" s="19">
        <f t="shared" ref="E10:I10" si="2">SUM(E11:E17)</f>
        <v>0</v>
      </c>
      <c r="F10" s="59">
        <f t="shared" si="2"/>
        <v>168050</v>
      </c>
      <c r="G10" s="20">
        <f t="shared" si="2"/>
        <v>103959.03</v>
      </c>
      <c r="H10" s="230">
        <f t="shared" si="2"/>
        <v>0</v>
      </c>
      <c r="I10" s="20">
        <f t="shared" si="2"/>
        <v>168050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245</v>
      </c>
      <c r="B13" s="22">
        <v>641</v>
      </c>
      <c r="C13" s="23" t="s">
        <v>12</v>
      </c>
      <c r="D13" s="24">
        <v>50</v>
      </c>
      <c r="E13" s="47"/>
      <c r="F13" s="84">
        <f>SUM(D13:E13)</f>
        <v>50</v>
      </c>
      <c r="G13" s="25">
        <v>12.28</v>
      </c>
      <c r="H13" s="185"/>
      <c r="I13" s="25">
        <f t="shared" si="4"/>
        <v>50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246</v>
      </c>
      <c r="B15" s="22">
        <v>661</v>
      </c>
      <c r="C15" s="23" t="s">
        <v>15</v>
      </c>
      <c r="D15" s="24">
        <v>168000</v>
      </c>
      <c r="E15" s="47"/>
      <c r="F15" s="84">
        <f>SUM(D15:E15)</f>
        <v>168000</v>
      </c>
      <c r="G15" s="25">
        <v>103946.75</v>
      </c>
      <c r="H15" s="185"/>
      <c r="I15" s="25">
        <f t="shared" si="4"/>
        <v>168000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40000</v>
      </c>
      <c r="E18" s="19">
        <f t="shared" ref="E18:I18" si="5">SUM(E19:E21)</f>
        <v>0</v>
      </c>
      <c r="F18" s="59">
        <f t="shared" si="5"/>
        <v>40000</v>
      </c>
      <c r="G18" s="20">
        <f t="shared" si="5"/>
        <v>0</v>
      </c>
      <c r="H18" s="230">
        <f t="shared" si="5"/>
        <v>0</v>
      </c>
      <c r="I18" s="20">
        <f t="shared" si="5"/>
        <v>40000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247</v>
      </c>
      <c r="B20" s="22">
        <v>652</v>
      </c>
      <c r="C20" s="23" t="s">
        <v>14</v>
      </c>
      <c r="D20" s="24">
        <v>40000</v>
      </c>
      <c r="E20" s="47"/>
      <c r="F20" s="84">
        <f>SUM(D20:E20)</f>
        <v>40000</v>
      </c>
      <c r="G20" s="25"/>
      <c r="H20" s="185"/>
      <c r="I20" s="25">
        <f>+F20+H20</f>
        <v>40000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8902700</v>
      </c>
      <c r="E22" s="19">
        <f t="shared" ref="E22:I22" si="6">SUM(E23:E25)</f>
        <v>0</v>
      </c>
      <c r="F22" s="59">
        <f t="shared" si="6"/>
        <v>8902700</v>
      </c>
      <c r="G22" s="20">
        <f t="shared" si="6"/>
        <v>4890641.5999999996</v>
      </c>
      <c r="H22" s="230">
        <f t="shared" si="6"/>
        <v>0</v>
      </c>
      <c r="I22" s="20">
        <f t="shared" si="6"/>
        <v>8902700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248</v>
      </c>
      <c r="B24" s="22">
        <v>636</v>
      </c>
      <c r="C24" s="23" t="s">
        <v>18</v>
      </c>
      <c r="D24" s="24">
        <v>8902700</v>
      </c>
      <c r="E24" s="47"/>
      <c r="F24" s="84">
        <f>SUM(D24:E24)</f>
        <v>8902700</v>
      </c>
      <c r="G24" s="25">
        <v>4890641.5999999996</v>
      </c>
      <c r="H24" s="185"/>
      <c r="I24" s="25">
        <f>+F24+H24</f>
        <v>8902700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48000</v>
      </c>
      <c r="E26" s="19">
        <f t="shared" ref="E26:I26" si="7">SUM(E27:E29)</f>
        <v>0</v>
      </c>
      <c r="F26" s="59">
        <f t="shared" si="7"/>
        <v>48000</v>
      </c>
      <c r="G26" s="20">
        <f t="shared" si="7"/>
        <v>0</v>
      </c>
      <c r="H26" s="230">
        <f t="shared" si="7"/>
        <v>0</v>
      </c>
      <c r="I26" s="20">
        <f t="shared" si="7"/>
        <v>48000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249</v>
      </c>
      <c r="B28" s="22">
        <v>638</v>
      </c>
      <c r="C28" s="23" t="s">
        <v>20</v>
      </c>
      <c r="D28" s="24">
        <v>48000</v>
      </c>
      <c r="E28" s="47"/>
      <c r="F28" s="84">
        <f>SUM(D28:E28)</f>
        <v>48000</v>
      </c>
      <c r="G28" s="25"/>
      <c r="H28" s="185"/>
      <c r="I28" s="25">
        <f>+F28+H28</f>
        <v>48000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7980</v>
      </c>
      <c r="E30" s="19">
        <f t="shared" ref="E30:I30" si="8">SUM(E31:E32)</f>
        <v>0</v>
      </c>
      <c r="F30" s="59">
        <f t="shared" si="8"/>
        <v>7980</v>
      </c>
      <c r="G30" s="20">
        <f t="shared" si="8"/>
        <v>5374.11</v>
      </c>
      <c r="H30" s="230">
        <f t="shared" si="8"/>
        <v>0</v>
      </c>
      <c r="I30" s="20">
        <f t="shared" si="8"/>
        <v>7980</v>
      </c>
    </row>
    <row r="31" spans="1:9" s="26" customFormat="1" ht="24">
      <c r="A31" s="21" t="s">
        <v>250</v>
      </c>
      <c r="B31" s="22">
        <v>663</v>
      </c>
      <c r="C31" s="23" t="s">
        <v>21</v>
      </c>
      <c r="D31" s="24">
        <v>7980</v>
      </c>
      <c r="E31" s="47"/>
      <c r="F31" s="84">
        <f>SUM(D31:E31)</f>
        <v>7980</v>
      </c>
      <c r="G31" s="25">
        <v>5374.11</v>
      </c>
      <c r="H31" s="185"/>
      <c r="I31" s="25">
        <f>+F31+H31</f>
        <v>7980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10" ht="24.75">
      <c r="A33" s="236" t="s">
        <v>11</v>
      </c>
      <c r="B33" s="237"/>
      <c r="C33" s="18" t="s">
        <v>119</v>
      </c>
      <c r="D33" s="19">
        <f>SUM(D34:D35)</f>
        <v>1400</v>
      </c>
      <c r="E33" s="19">
        <f t="shared" ref="E33:I33" si="9">SUM(E34:E35)</f>
        <v>0</v>
      </c>
      <c r="F33" s="59">
        <f t="shared" si="9"/>
        <v>1400</v>
      </c>
      <c r="G33" s="20">
        <f t="shared" si="9"/>
        <v>621.20000000000005</v>
      </c>
      <c r="H33" s="230">
        <f t="shared" si="9"/>
        <v>0</v>
      </c>
      <c r="I33" s="20">
        <f t="shared" si="9"/>
        <v>1400</v>
      </c>
    </row>
    <row r="34" spans="1:10" s="26" customFormat="1" ht="12">
      <c r="A34" s="21" t="s">
        <v>251</v>
      </c>
      <c r="B34" s="22">
        <v>721</v>
      </c>
      <c r="C34" s="23" t="s">
        <v>22</v>
      </c>
      <c r="D34" s="24">
        <v>1400</v>
      </c>
      <c r="E34" s="47"/>
      <c r="F34" s="84">
        <f>SUM(D34:E34)</f>
        <v>1400</v>
      </c>
      <c r="G34" s="25">
        <v>621.20000000000005</v>
      </c>
      <c r="H34" s="185"/>
      <c r="I34" s="25">
        <f>+F34+H34</f>
        <v>1400</v>
      </c>
    </row>
    <row r="35" spans="1:10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10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10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10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10" ht="24.75">
      <c r="A39" s="54" t="s">
        <v>6</v>
      </c>
      <c r="B39" s="260" t="str">
        <f>+B3</f>
        <v>SŠ OBRTNIČKA ŠKOLA, SPLIT</v>
      </c>
      <c r="C39" s="260"/>
      <c r="D39" s="38">
        <f>SUM(D40)</f>
        <v>10092896</v>
      </c>
      <c r="E39" s="38">
        <f t="shared" ref="E39:I41" si="11">SUM(E40)</f>
        <v>0</v>
      </c>
      <c r="F39" s="81">
        <f t="shared" si="11"/>
        <v>10092896</v>
      </c>
      <c r="G39" s="168">
        <f t="shared" si="11"/>
        <v>5306081.4200000009</v>
      </c>
      <c r="H39" s="93">
        <f t="shared" si="11"/>
        <v>0</v>
      </c>
      <c r="I39" s="147">
        <f t="shared" si="11"/>
        <v>10092896</v>
      </c>
    </row>
    <row r="40" spans="1:10" ht="24.75">
      <c r="A40" s="261" t="s">
        <v>108</v>
      </c>
      <c r="B40" s="262"/>
      <c r="C40" s="15" t="s">
        <v>109</v>
      </c>
      <c r="D40" s="16">
        <f>SUM(D41)</f>
        <v>10092896</v>
      </c>
      <c r="E40" s="16">
        <f t="shared" si="11"/>
        <v>0</v>
      </c>
      <c r="F40" s="82">
        <f t="shared" si="11"/>
        <v>10092896</v>
      </c>
      <c r="G40" s="169">
        <f t="shared" si="11"/>
        <v>5306081.4200000009</v>
      </c>
      <c r="H40" s="78">
        <f t="shared" si="11"/>
        <v>0</v>
      </c>
      <c r="I40" s="17">
        <f t="shared" si="11"/>
        <v>10092896</v>
      </c>
    </row>
    <row r="41" spans="1:10">
      <c r="A41" s="261" t="s">
        <v>25</v>
      </c>
      <c r="B41" s="262"/>
      <c r="C41" s="15" t="s">
        <v>26</v>
      </c>
      <c r="D41" s="16">
        <f>SUM(D42)</f>
        <v>10092896</v>
      </c>
      <c r="E41" s="16">
        <f t="shared" si="11"/>
        <v>0</v>
      </c>
      <c r="F41" s="16">
        <f t="shared" si="11"/>
        <v>10092896</v>
      </c>
      <c r="G41" s="170">
        <f t="shared" si="11"/>
        <v>5306081.4200000009</v>
      </c>
      <c r="H41" s="78">
        <f t="shared" si="11"/>
        <v>0</v>
      </c>
      <c r="I41" s="17">
        <f t="shared" si="11"/>
        <v>10092896</v>
      </c>
    </row>
    <row r="42" spans="1:10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10092896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10092896</v>
      </c>
      <c r="G42" s="104">
        <f t="shared" si="12"/>
        <v>5306081.4200000009</v>
      </c>
      <c r="H42" s="104">
        <f t="shared" si="12"/>
        <v>0</v>
      </c>
      <c r="I42" s="104">
        <f t="shared" si="12"/>
        <v>10092896</v>
      </c>
    </row>
    <row r="43" spans="1:10" ht="15" customHeight="1">
      <c r="A43" s="238" t="s">
        <v>42</v>
      </c>
      <c r="B43" s="239"/>
      <c r="C43" s="39" t="s">
        <v>43</v>
      </c>
      <c r="D43" s="40">
        <f>SUM(D44,D57,D64,D77,D90,D102)</f>
        <v>10001016</v>
      </c>
      <c r="E43" s="40">
        <f t="shared" ref="E43:I43" si="13">SUM(E44,E57,E64,E77,E90,E102)</f>
        <v>0</v>
      </c>
      <c r="F43" s="83">
        <f t="shared" si="13"/>
        <v>10001016</v>
      </c>
      <c r="G43" s="171">
        <f t="shared" si="13"/>
        <v>5296988.4200000009</v>
      </c>
      <c r="H43" s="88">
        <f t="shared" si="13"/>
        <v>0</v>
      </c>
      <c r="I43" s="41">
        <f t="shared" si="13"/>
        <v>10001016</v>
      </c>
      <c r="J43" s="99"/>
    </row>
    <row r="44" spans="1:10" ht="15" customHeight="1">
      <c r="A44" s="236" t="s">
        <v>11</v>
      </c>
      <c r="B44" s="237"/>
      <c r="C44" s="18" t="s">
        <v>110</v>
      </c>
      <c r="D44" s="19">
        <f>SUM(D45:D56)</f>
        <v>152550</v>
      </c>
      <c r="E44" s="19">
        <f t="shared" ref="E44:I44" si="14">SUM(E45:E56)</f>
        <v>0</v>
      </c>
      <c r="F44" s="59">
        <f t="shared" si="14"/>
        <v>152550</v>
      </c>
      <c r="G44" s="174">
        <f t="shared" si="14"/>
        <v>83805.64</v>
      </c>
      <c r="H44" s="79">
        <f t="shared" si="14"/>
        <v>0</v>
      </c>
      <c r="I44" s="20">
        <f t="shared" si="14"/>
        <v>152550</v>
      </c>
    </row>
    <row r="45" spans="1:10">
      <c r="A45" s="21" t="s">
        <v>731</v>
      </c>
      <c r="B45" s="22">
        <v>311</v>
      </c>
      <c r="C45" s="23" t="s">
        <v>35</v>
      </c>
      <c r="D45" s="24">
        <v>115000</v>
      </c>
      <c r="E45" s="47"/>
      <c r="F45" s="84">
        <f t="shared" ref="F45:F56" si="15">SUM(D45:E45)</f>
        <v>115000</v>
      </c>
      <c r="G45" s="172">
        <v>62988.12</v>
      </c>
      <c r="H45" s="94"/>
      <c r="I45" s="25">
        <f>+F45+H45</f>
        <v>115000</v>
      </c>
    </row>
    <row r="46" spans="1:10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10">
      <c r="A47" s="21" t="s">
        <v>732</v>
      </c>
      <c r="B47" s="22">
        <v>313</v>
      </c>
      <c r="C47" s="23" t="s">
        <v>36</v>
      </c>
      <c r="D47" s="24">
        <v>19000</v>
      </c>
      <c r="E47" s="47"/>
      <c r="F47" s="84">
        <f t="shared" si="15"/>
        <v>19000</v>
      </c>
      <c r="G47" s="172">
        <v>10103.709999999999</v>
      </c>
      <c r="H47" s="94"/>
      <c r="I47" s="25">
        <f t="shared" si="16"/>
        <v>19000</v>
      </c>
    </row>
    <row r="48" spans="1:10">
      <c r="A48" s="21" t="s">
        <v>733</v>
      </c>
      <c r="B48" s="22">
        <v>321</v>
      </c>
      <c r="C48" s="23" t="s">
        <v>33</v>
      </c>
      <c r="D48" s="24">
        <v>5000</v>
      </c>
      <c r="E48" s="47"/>
      <c r="F48" s="84">
        <f t="shared" si="15"/>
        <v>5000</v>
      </c>
      <c r="G48" s="172">
        <v>2742</v>
      </c>
      <c r="H48" s="94"/>
      <c r="I48" s="25">
        <f t="shared" si="16"/>
        <v>5000</v>
      </c>
    </row>
    <row r="49" spans="1:10" s="26" customFormat="1" ht="12">
      <c r="A49" s="21" t="s">
        <v>734</v>
      </c>
      <c r="B49" s="22">
        <v>322</v>
      </c>
      <c r="C49" s="23" t="s">
        <v>34</v>
      </c>
      <c r="D49" s="24">
        <v>3500</v>
      </c>
      <c r="E49" s="47"/>
      <c r="F49" s="84">
        <f t="shared" si="15"/>
        <v>3500</v>
      </c>
      <c r="G49" s="172">
        <v>2367.81</v>
      </c>
      <c r="H49" s="94"/>
      <c r="I49" s="25">
        <f t="shared" si="16"/>
        <v>3500</v>
      </c>
    </row>
    <row r="50" spans="1:10" s="26" customFormat="1" ht="12">
      <c r="A50" s="21" t="s">
        <v>735</v>
      </c>
      <c r="B50" s="22">
        <v>323</v>
      </c>
      <c r="C50" s="23" t="s">
        <v>28</v>
      </c>
      <c r="D50" s="24">
        <v>6000</v>
      </c>
      <c r="E50" s="47"/>
      <c r="F50" s="84">
        <f t="shared" si="15"/>
        <v>6000</v>
      </c>
      <c r="G50" s="172">
        <v>5198.22</v>
      </c>
      <c r="H50" s="94"/>
      <c r="I50" s="25">
        <f t="shared" si="16"/>
        <v>6000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736</v>
      </c>
      <c r="B52" s="22">
        <v>329</v>
      </c>
      <c r="C52" s="23" t="s">
        <v>38</v>
      </c>
      <c r="D52" s="24">
        <v>3000</v>
      </c>
      <c r="E52" s="47"/>
      <c r="F52" s="84">
        <f t="shared" si="15"/>
        <v>3000</v>
      </c>
      <c r="G52" s="172">
        <v>405.78</v>
      </c>
      <c r="H52" s="94"/>
      <c r="I52" s="25">
        <f t="shared" si="16"/>
        <v>3000</v>
      </c>
    </row>
    <row r="53" spans="1:10" s="26" customFormat="1" ht="12">
      <c r="A53" s="21" t="s">
        <v>737</v>
      </c>
      <c r="B53" s="22">
        <v>343</v>
      </c>
      <c r="C53" s="23" t="s">
        <v>39</v>
      </c>
      <c r="D53" s="24">
        <v>1050</v>
      </c>
      <c r="E53" s="47"/>
      <c r="F53" s="84">
        <f t="shared" si="15"/>
        <v>1050</v>
      </c>
      <c r="G53" s="172">
        <v>0</v>
      </c>
      <c r="H53" s="94"/>
      <c r="I53" s="25">
        <f t="shared" si="16"/>
        <v>1050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919766</v>
      </c>
      <c r="E57" s="43">
        <f t="shared" ref="E57:I57" si="18">SUM(E58:E63)</f>
        <v>0</v>
      </c>
      <c r="F57" s="58">
        <f t="shared" si="18"/>
        <v>919766</v>
      </c>
      <c r="G57" s="173">
        <f t="shared" si="18"/>
        <v>286093.40000000002</v>
      </c>
      <c r="H57" s="89">
        <f t="shared" si="18"/>
        <v>0</v>
      </c>
      <c r="I57" s="56">
        <f t="shared" si="18"/>
        <v>919766</v>
      </c>
    </row>
    <row r="58" spans="1:10" ht="22.5" customHeight="1">
      <c r="A58" s="21" t="s">
        <v>738</v>
      </c>
      <c r="B58" s="22">
        <v>321</v>
      </c>
      <c r="C58" s="23" t="s">
        <v>33</v>
      </c>
      <c r="D58" s="24">
        <v>249900</v>
      </c>
      <c r="E58" s="47"/>
      <c r="F58" s="84">
        <f t="shared" ref="F58:F63" si="19">SUM(D58:E58)</f>
        <v>249900</v>
      </c>
      <c r="G58" s="172">
        <v>62939.32</v>
      </c>
      <c r="H58" s="94"/>
      <c r="I58" s="25">
        <f>+F58+H58</f>
        <v>249900</v>
      </c>
      <c r="J58" s="49"/>
    </row>
    <row r="59" spans="1:10" s="26" customFormat="1" ht="12">
      <c r="A59" s="21" t="s">
        <v>739</v>
      </c>
      <c r="B59" s="22">
        <v>322</v>
      </c>
      <c r="C59" s="23" t="s">
        <v>34</v>
      </c>
      <c r="D59" s="24">
        <v>367589</v>
      </c>
      <c r="E59" s="47"/>
      <c r="F59" s="84">
        <f t="shared" si="19"/>
        <v>367589</v>
      </c>
      <c r="G59" s="172">
        <v>116420.91</v>
      </c>
      <c r="H59" s="94"/>
      <c r="I59" s="25">
        <f t="shared" ref="I59:I63" si="20">+F59+H59</f>
        <v>367589</v>
      </c>
    </row>
    <row r="60" spans="1:10" s="26" customFormat="1" ht="12">
      <c r="A60" s="21" t="s">
        <v>740</v>
      </c>
      <c r="B60" s="22">
        <v>323</v>
      </c>
      <c r="C60" s="23" t="s">
        <v>28</v>
      </c>
      <c r="D60" s="24">
        <v>275567</v>
      </c>
      <c r="E60" s="47"/>
      <c r="F60" s="84">
        <f t="shared" si="19"/>
        <v>275567</v>
      </c>
      <c r="G60" s="172">
        <v>101533.36</v>
      </c>
      <c r="H60" s="94"/>
      <c r="I60" s="25">
        <f t="shared" si="20"/>
        <v>275567</v>
      </c>
    </row>
    <row r="61" spans="1:10" s="26" customFormat="1" ht="24">
      <c r="A61" s="21" t="s">
        <v>741</v>
      </c>
      <c r="B61" s="22">
        <v>324</v>
      </c>
      <c r="C61" s="23" t="s">
        <v>37</v>
      </c>
      <c r="D61" s="24">
        <v>3000</v>
      </c>
      <c r="E61" s="47"/>
      <c r="F61" s="84">
        <f t="shared" si="19"/>
        <v>3000</v>
      </c>
      <c r="G61" s="172">
        <v>0</v>
      </c>
      <c r="H61" s="94"/>
      <c r="I61" s="25">
        <f t="shared" si="20"/>
        <v>3000</v>
      </c>
    </row>
    <row r="62" spans="1:10" s="26" customFormat="1" ht="12">
      <c r="A62" s="21" t="s">
        <v>742</v>
      </c>
      <c r="B62" s="22">
        <v>329</v>
      </c>
      <c r="C62" s="23" t="s">
        <v>38</v>
      </c>
      <c r="D62" s="24">
        <v>13210</v>
      </c>
      <c r="E62" s="47"/>
      <c r="F62" s="84">
        <f t="shared" si="19"/>
        <v>13210</v>
      </c>
      <c r="G62" s="172">
        <v>1343.62</v>
      </c>
      <c r="H62" s="94"/>
      <c r="I62" s="25">
        <f t="shared" si="20"/>
        <v>13210</v>
      </c>
    </row>
    <row r="63" spans="1:10" s="26" customFormat="1" ht="12">
      <c r="A63" s="21" t="s">
        <v>743</v>
      </c>
      <c r="B63" s="22">
        <v>343</v>
      </c>
      <c r="C63" s="23" t="s">
        <v>39</v>
      </c>
      <c r="D63" s="24">
        <v>10500</v>
      </c>
      <c r="E63" s="47"/>
      <c r="F63" s="84">
        <f t="shared" si="19"/>
        <v>10500</v>
      </c>
      <c r="G63" s="172">
        <v>3856.19</v>
      </c>
      <c r="H63" s="94"/>
      <c r="I63" s="25">
        <f t="shared" si="20"/>
        <v>10500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33673.67</v>
      </c>
      <c r="H64" s="79">
        <f t="shared" si="21"/>
        <v>0</v>
      </c>
      <c r="I64" s="20">
        <f t="shared" si="21"/>
        <v>0</v>
      </c>
    </row>
    <row r="65" spans="1:11" ht="26.25" customHeight="1">
      <c r="A65" s="21" t="s">
        <v>1665</v>
      </c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>
        <v>21811.52</v>
      </c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 t="s">
        <v>1666</v>
      </c>
      <c r="B67" s="22">
        <v>313</v>
      </c>
      <c r="C67" s="23" t="s">
        <v>36</v>
      </c>
      <c r="D67" s="24"/>
      <c r="E67" s="47"/>
      <c r="F67" s="84">
        <f t="shared" si="22"/>
        <v>0</v>
      </c>
      <c r="G67" s="172">
        <v>3454.26</v>
      </c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 t="s">
        <v>1667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2821.89</v>
      </c>
      <c r="H70" s="94"/>
      <c r="I70" s="25">
        <f t="shared" si="23"/>
        <v>0</v>
      </c>
    </row>
    <row r="71" spans="1:11" s="26" customFormat="1" ht="24">
      <c r="A71" s="21" t="s">
        <v>1668</v>
      </c>
      <c r="B71" s="22">
        <v>324</v>
      </c>
      <c r="C71" s="23" t="s">
        <v>37</v>
      </c>
      <c r="D71" s="24"/>
      <c r="E71" s="47"/>
      <c r="F71" s="84">
        <f t="shared" si="22"/>
        <v>0</v>
      </c>
      <c r="G71" s="172">
        <v>1086</v>
      </c>
      <c r="H71" s="94"/>
      <c r="I71" s="25">
        <f t="shared" si="23"/>
        <v>0</v>
      </c>
    </row>
    <row r="72" spans="1:11" s="26" customFormat="1" ht="12">
      <c r="A72" s="21" t="s">
        <v>1669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4500</v>
      </c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20000</v>
      </c>
      <c r="E77" s="19">
        <f t="shared" ref="E77:I77" si="25">SUM(E78:E89)</f>
        <v>0</v>
      </c>
      <c r="F77" s="59">
        <f t="shared" si="25"/>
        <v>20000</v>
      </c>
      <c r="G77" s="174">
        <f t="shared" si="25"/>
        <v>0</v>
      </c>
      <c r="H77" s="79">
        <f t="shared" si="25"/>
        <v>0</v>
      </c>
      <c r="I77" s="20">
        <f t="shared" si="25"/>
        <v>20000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 t="s">
        <v>744</v>
      </c>
      <c r="B82" s="22">
        <v>322</v>
      </c>
      <c r="C82" s="23" t="s">
        <v>34</v>
      </c>
      <c r="D82" s="24">
        <v>10000</v>
      </c>
      <c r="E82" s="47"/>
      <c r="F82" s="84">
        <f t="shared" si="26"/>
        <v>10000</v>
      </c>
      <c r="G82" s="172"/>
      <c r="H82" s="94"/>
      <c r="I82" s="25">
        <f t="shared" si="27"/>
        <v>10000</v>
      </c>
    </row>
    <row r="83" spans="1:9" s="26" customFormat="1" ht="12">
      <c r="A83" s="21" t="s">
        <v>746</v>
      </c>
      <c r="B83" s="22">
        <v>323</v>
      </c>
      <c r="C83" s="23" t="s">
        <v>28</v>
      </c>
      <c r="D83" s="24">
        <v>3000</v>
      </c>
      <c r="E83" s="47"/>
      <c r="F83" s="84">
        <f t="shared" si="26"/>
        <v>3000</v>
      </c>
      <c r="G83" s="172"/>
      <c r="H83" s="94"/>
      <c r="I83" s="25">
        <f t="shared" si="27"/>
        <v>3000</v>
      </c>
    </row>
    <row r="84" spans="1:9" s="26" customFormat="1" ht="24">
      <c r="A84" s="21" t="s">
        <v>745</v>
      </c>
      <c r="B84" s="22">
        <v>324</v>
      </c>
      <c r="C84" s="23" t="s">
        <v>37</v>
      </c>
      <c r="D84" s="24">
        <v>2000</v>
      </c>
      <c r="E84" s="23"/>
      <c r="F84" s="84">
        <f t="shared" si="26"/>
        <v>2000</v>
      </c>
      <c r="G84" s="172"/>
      <c r="H84" s="21"/>
      <c r="I84" s="25">
        <f t="shared" si="27"/>
        <v>2000</v>
      </c>
    </row>
    <row r="85" spans="1:9" s="26" customFormat="1" ht="12">
      <c r="A85" s="21" t="s">
        <v>747</v>
      </c>
      <c r="B85" s="22">
        <v>329</v>
      </c>
      <c r="C85" s="23" t="s">
        <v>38</v>
      </c>
      <c r="D85" s="24">
        <v>5000</v>
      </c>
      <c r="E85" s="47"/>
      <c r="F85" s="84">
        <f t="shared" si="26"/>
        <v>5000</v>
      </c>
      <c r="G85" s="172"/>
      <c r="H85" s="94"/>
      <c r="I85" s="25">
        <f t="shared" si="27"/>
        <v>5000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8902700</v>
      </c>
      <c r="E90" s="19">
        <f t="shared" ref="E90:I90" si="29">SUM(E91:E101)</f>
        <v>0</v>
      </c>
      <c r="F90" s="59">
        <f t="shared" si="29"/>
        <v>8902700</v>
      </c>
      <c r="G90" s="174">
        <f t="shared" si="29"/>
        <v>4888041.6000000006</v>
      </c>
      <c r="H90" s="79">
        <f t="shared" si="29"/>
        <v>0</v>
      </c>
      <c r="I90" s="20">
        <f t="shared" si="29"/>
        <v>8902700</v>
      </c>
    </row>
    <row r="91" spans="1:9">
      <c r="A91" s="21" t="s">
        <v>748</v>
      </c>
      <c r="B91" s="22">
        <v>311</v>
      </c>
      <c r="C91" s="23" t="s">
        <v>35</v>
      </c>
      <c r="D91" s="24">
        <v>7360000</v>
      </c>
      <c r="E91" s="47"/>
      <c r="F91" s="84">
        <f t="shared" ref="F91:F101" si="30">SUM(D91:E91)</f>
        <v>7360000</v>
      </c>
      <c r="G91" s="172">
        <v>4046416.43</v>
      </c>
      <c r="H91" s="94"/>
      <c r="I91" s="25">
        <f>+F91+H91</f>
        <v>7360000</v>
      </c>
    </row>
    <row r="92" spans="1:9" s="26" customFormat="1" ht="12">
      <c r="A92" s="21" t="s">
        <v>749</v>
      </c>
      <c r="B92" s="22">
        <v>312</v>
      </c>
      <c r="C92" s="23" t="s">
        <v>44</v>
      </c>
      <c r="D92" s="24">
        <v>308800</v>
      </c>
      <c r="E92" s="47"/>
      <c r="F92" s="84">
        <f t="shared" si="30"/>
        <v>308800</v>
      </c>
      <c r="G92" s="172">
        <v>163719.14000000001</v>
      </c>
      <c r="H92" s="94"/>
      <c r="I92" s="25">
        <f t="shared" ref="I92:I101" si="31">+F92+H92</f>
        <v>308800</v>
      </c>
    </row>
    <row r="93" spans="1:9" s="26" customFormat="1" ht="12">
      <c r="A93" s="21" t="s">
        <v>750</v>
      </c>
      <c r="B93" s="22">
        <v>313</v>
      </c>
      <c r="C93" s="23" t="s">
        <v>36</v>
      </c>
      <c r="D93" s="24">
        <v>1214400</v>
      </c>
      <c r="E93" s="47"/>
      <c r="F93" s="84">
        <f t="shared" si="30"/>
        <v>1214400</v>
      </c>
      <c r="G93" s="172">
        <v>667781.03</v>
      </c>
      <c r="H93" s="94"/>
      <c r="I93" s="25">
        <f t="shared" si="31"/>
        <v>1214400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751</v>
      </c>
      <c r="B98" s="22">
        <v>329</v>
      </c>
      <c r="C98" s="23" t="s">
        <v>38</v>
      </c>
      <c r="D98" s="24">
        <v>19500</v>
      </c>
      <c r="E98" s="47"/>
      <c r="F98" s="84">
        <f t="shared" si="30"/>
        <v>19500</v>
      </c>
      <c r="G98" s="172">
        <v>10125</v>
      </c>
      <c r="H98" s="94"/>
      <c r="I98" s="25">
        <f t="shared" si="31"/>
        <v>19500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6000</v>
      </c>
      <c r="E102" s="19">
        <f t="shared" ref="E102:I102" si="32">SUM(E103:E113)</f>
        <v>0</v>
      </c>
      <c r="F102" s="59">
        <f t="shared" si="32"/>
        <v>6000</v>
      </c>
      <c r="G102" s="174">
        <f t="shared" si="32"/>
        <v>5374.11</v>
      </c>
      <c r="H102" s="79">
        <f t="shared" si="32"/>
        <v>0</v>
      </c>
      <c r="I102" s="20">
        <f t="shared" si="32"/>
        <v>6000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752</v>
      </c>
      <c r="B106" s="22">
        <v>321</v>
      </c>
      <c r="C106" s="23" t="s">
        <v>33</v>
      </c>
      <c r="D106" s="24">
        <v>6000</v>
      </c>
      <c r="E106" s="47"/>
      <c r="F106" s="84">
        <f t="shared" si="33"/>
        <v>6000</v>
      </c>
      <c r="G106" s="172"/>
      <c r="H106" s="94"/>
      <c r="I106" s="25">
        <f t="shared" si="34"/>
        <v>6000</v>
      </c>
    </row>
    <row r="107" spans="1:10">
      <c r="A107" s="21" t="s">
        <v>1670</v>
      </c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>
        <v>5374.11</v>
      </c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36900</v>
      </c>
      <c r="E139" s="40">
        <f t="shared" ref="E139:I139" si="45">SUM(E140,E148,E152,E167,E177,E191,E204,E206,E220,E233)</f>
        <v>0</v>
      </c>
      <c r="F139" s="40">
        <f t="shared" si="45"/>
        <v>36900</v>
      </c>
      <c r="G139" s="40">
        <f t="shared" si="45"/>
        <v>6093</v>
      </c>
      <c r="H139" s="40">
        <f t="shared" si="45"/>
        <v>0</v>
      </c>
      <c r="I139" s="41">
        <f t="shared" si="45"/>
        <v>36900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15500</v>
      </c>
      <c r="E152" s="19">
        <f t="shared" ref="E152:I152" si="51">SUM(E153:E166)</f>
        <v>0</v>
      </c>
      <c r="F152" s="59">
        <f t="shared" si="51"/>
        <v>15500</v>
      </c>
      <c r="G152" s="174">
        <f t="shared" si="51"/>
        <v>6093</v>
      </c>
      <c r="H152" s="79">
        <f t="shared" si="51"/>
        <v>0</v>
      </c>
      <c r="I152" s="20">
        <f t="shared" si="51"/>
        <v>15500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753</v>
      </c>
      <c r="B158" s="22">
        <v>422</v>
      </c>
      <c r="C158" s="23" t="s">
        <v>29</v>
      </c>
      <c r="D158" s="24">
        <v>13000</v>
      </c>
      <c r="E158" s="47"/>
      <c r="F158" s="84">
        <f t="shared" si="52"/>
        <v>13000</v>
      </c>
      <c r="G158" s="172">
        <v>6093</v>
      </c>
      <c r="H158" s="94"/>
      <c r="I158" s="25">
        <f t="shared" si="53"/>
        <v>13000</v>
      </c>
    </row>
    <row r="159" spans="1:9" s="26" customFormat="1" ht="12">
      <c r="A159" s="14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 t="s">
        <v>754</v>
      </c>
      <c r="B160" s="22">
        <v>424</v>
      </c>
      <c r="C160" s="23" t="s">
        <v>45</v>
      </c>
      <c r="D160" s="24">
        <v>2500</v>
      </c>
      <c r="E160" s="47"/>
      <c r="F160" s="84">
        <f t="shared" si="52"/>
        <v>2500</v>
      </c>
      <c r="G160" s="172">
        <v>0</v>
      </c>
      <c r="H160" s="94"/>
      <c r="I160" s="25">
        <f t="shared" si="53"/>
        <v>2500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20000</v>
      </c>
      <c r="E191" s="19">
        <f t="shared" ref="E191:I191" si="63">SUM(E192:E203)</f>
        <v>0</v>
      </c>
      <c r="F191" s="59">
        <f t="shared" si="63"/>
        <v>20000</v>
      </c>
      <c r="G191" s="174">
        <f t="shared" si="63"/>
        <v>0</v>
      </c>
      <c r="H191" s="79">
        <f t="shared" si="63"/>
        <v>0</v>
      </c>
      <c r="I191" s="20">
        <f t="shared" si="63"/>
        <v>20000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755</v>
      </c>
      <c r="B196" s="22">
        <v>422</v>
      </c>
      <c r="C196" s="23" t="s">
        <v>29</v>
      </c>
      <c r="D196" s="24">
        <v>20000</v>
      </c>
      <c r="E196" s="47"/>
      <c r="F196" s="84">
        <f t="shared" si="64"/>
        <v>20000</v>
      </c>
      <c r="G196" s="172"/>
      <c r="H196" s="94"/>
      <c r="I196" s="25">
        <f t="shared" si="65"/>
        <v>20000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1400</v>
      </c>
      <c r="E233" s="19">
        <f t="shared" ref="E233:I233" si="75">SUM(E234:E241)</f>
        <v>0</v>
      </c>
      <c r="F233" s="59">
        <f t="shared" si="75"/>
        <v>1400</v>
      </c>
      <c r="G233" s="174">
        <f t="shared" si="75"/>
        <v>0</v>
      </c>
      <c r="H233" s="79">
        <f t="shared" si="75"/>
        <v>0</v>
      </c>
      <c r="I233" s="20">
        <f t="shared" si="75"/>
        <v>1400</v>
      </c>
    </row>
    <row r="234" spans="1:9">
      <c r="A234" s="21" t="s">
        <v>756</v>
      </c>
      <c r="B234" s="22">
        <v>323</v>
      </c>
      <c r="C234" s="23" t="s">
        <v>28</v>
      </c>
      <c r="D234" s="24">
        <v>1400</v>
      </c>
      <c r="E234" s="47"/>
      <c r="F234" s="84">
        <f t="shared" ref="F234:F241" si="76">SUM(D234:E234)</f>
        <v>1400</v>
      </c>
      <c r="G234" s="172"/>
      <c r="H234" s="94"/>
      <c r="I234" s="25">
        <f>+F234+H234</f>
        <v>1400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757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758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49980</v>
      </c>
      <c r="E540" s="40">
        <f t="shared" ref="E540:I540" si="195">SUM(E541,E563,E552,E574)</f>
        <v>0</v>
      </c>
      <c r="F540" s="83">
        <f t="shared" si="195"/>
        <v>49980</v>
      </c>
      <c r="G540" s="171">
        <f t="shared" si="195"/>
        <v>0</v>
      </c>
      <c r="H540" s="88">
        <f t="shared" si="195"/>
        <v>0</v>
      </c>
      <c r="I540" s="41">
        <f t="shared" si="195"/>
        <v>49980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48000</v>
      </c>
      <c r="E563" s="19">
        <f t="shared" ref="E563:I563" si="204">SUM(E564:E573)</f>
        <v>0</v>
      </c>
      <c r="F563" s="59">
        <f t="shared" si="204"/>
        <v>48000</v>
      </c>
      <c r="G563" s="174">
        <f t="shared" si="204"/>
        <v>0</v>
      </c>
      <c r="H563" s="79">
        <f t="shared" si="204"/>
        <v>0</v>
      </c>
      <c r="I563" s="20">
        <f t="shared" si="204"/>
        <v>48000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 t="s">
        <v>759</v>
      </c>
      <c r="B567" s="22">
        <v>321</v>
      </c>
      <c r="C567" s="23" t="s">
        <v>33</v>
      </c>
      <c r="D567" s="24">
        <v>25000</v>
      </c>
      <c r="E567" s="47"/>
      <c r="F567" s="84">
        <f t="shared" si="205"/>
        <v>25000</v>
      </c>
      <c r="G567" s="172"/>
      <c r="H567" s="94"/>
      <c r="I567" s="25">
        <f t="shared" si="206"/>
        <v>25000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 t="s">
        <v>760</v>
      </c>
      <c r="B570" s="22">
        <v>324</v>
      </c>
      <c r="C570" s="23" t="s">
        <v>37</v>
      </c>
      <c r="D570" s="24">
        <v>11000</v>
      </c>
      <c r="E570" s="47"/>
      <c r="F570" s="84">
        <f t="shared" si="205"/>
        <v>11000</v>
      </c>
      <c r="G570" s="172"/>
      <c r="H570" s="94"/>
      <c r="I570" s="25">
        <f t="shared" si="206"/>
        <v>11000</v>
      </c>
    </row>
    <row r="571" spans="1:9" s="26" customFormat="1" ht="12">
      <c r="A571" s="21" t="s">
        <v>761</v>
      </c>
      <c r="B571" s="22">
        <v>329</v>
      </c>
      <c r="C571" s="23" t="s">
        <v>38</v>
      </c>
      <c r="D571" s="24">
        <v>10000</v>
      </c>
      <c r="E571" s="47"/>
      <c r="F571" s="84">
        <f t="shared" si="205"/>
        <v>10000</v>
      </c>
      <c r="G571" s="172"/>
      <c r="H571" s="94"/>
      <c r="I571" s="25">
        <f t="shared" si="206"/>
        <v>10000</v>
      </c>
    </row>
    <row r="572" spans="1:9" s="26" customFormat="1" ht="12">
      <c r="A572" s="21" t="s">
        <v>762</v>
      </c>
      <c r="B572" s="22">
        <v>343</v>
      </c>
      <c r="C572" s="23" t="s">
        <v>39</v>
      </c>
      <c r="D572" s="24">
        <v>2000</v>
      </c>
      <c r="E572" s="47"/>
      <c r="F572" s="84">
        <f t="shared" si="205"/>
        <v>2000</v>
      </c>
      <c r="G572" s="172"/>
      <c r="H572" s="94"/>
      <c r="I572" s="25">
        <f t="shared" si="206"/>
        <v>2000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1980</v>
      </c>
      <c r="E574" s="19">
        <f t="shared" ref="E574:I574" si="207">SUM(E575:E583)</f>
        <v>0</v>
      </c>
      <c r="F574" s="59">
        <f t="shared" si="207"/>
        <v>1980</v>
      </c>
      <c r="G574" s="174">
        <f t="shared" si="207"/>
        <v>0</v>
      </c>
      <c r="H574" s="79">
        <f t="shared" si="207"/>
        <v>0</v>
      </c>
      <c r="I574" s="20">
        <f t="shared" si="207"/>
        <v>1980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 t="s">
        <v>763</v>
      </c>
      <c r="B578" s="22">
        <v>321</v>
      </c>
      <c r="C578" s="23" t="s">
        <v>33</v>
      </c>
      <c r="D578" s="24">
        <v>1980</v>
      </c>
      <c r="E578" s="47"/>
      <c r="F578" s="84">
        <f t="shared" si="208"/>
        <v>1980</v>
      </c>
      <c r="G578" s="172"/>
      <c r="H578" s="94"/>
      <c r="I578" s="25">
        <f t="shared" si="209"/>
        <v>1980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924766</v>
      </c>
      <c r="E911" s="42">
        <f t="shared" si="349"/>
        <v>0</v>
      </c>
      <c r="F911" s="42">
        <f t="shared" si="349"/>
        <v>924766</v>
      </c>
      <c r="G911" s="42">
        <f t="shared" si="349"/>
        <v>289093.40000000002</v>
      </c>
      <c r="H911" s="42">
        <f t="shared" si="349"/>
        <v>0</v>
      </c>
      <c r="I911" s="42">
        <f t="shared" si="349"/>
        <v>924766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3000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919766</v>
      </c>
      <c r="E915" s="43">
        <f t="shared" ref="E915:I915" si="353">SUM(E57,E121,E167,E328,E538)</f>
        <v>0</v>
      </c>
      <c r="F915" s="43">
        <f t="shared" si="353"/>
        <v>919766</v>
      </c>
      <c r="G915" s="43">
        <f t="shared" si="353"/>
        <v>286093.40000000002</v>
      </c>
      <c r="H915" s="43">
        <f t="shared" si="353"/>
        <v>0</v>
      </c>
      <c r="I915" s="43">
        <f t="shared" si="353"/>
        <v>919766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9168130</v>
      </c>
      <c r="E918" s="43">
        <f t="shared" ref="E918:I918" si="357">SUM(E919:E925)</f>
        <v>0</v>
      </c>
      <c r="F918" s="43">
        <f t="shared" si="357"/>
        <v>9168130</v>
      </c>
      <c r="G918" s="43">
        <f t="shared" si="357"/>
        <v>5016988.0200000005</v>
      </c>
      <c r="H918" s="43">
        <f t="shared" si="357"/>
        <v>0</v>
      </c>
      <c r="I918" s="43">
        <f t="shared" si="357"/>
        <v>9168130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168050</v>
      </c>
      <c r="E919" s="19">
        <f t="shared" ref="E919:I919" si="358">SUM(E44,E115,E152,E253,E541)</f>
        <v>0</v>
      </c>
      <c r="F919" s="19">
        <f t="shared" si="358"/>
        <v>168050</v>
      </c>
      <c r="G919" s="19">
        <f t="shared" si="358"/>
        <v>89898.64</v>
      </c>
      <c r="H919" s="19">
        <f t="shared" si="358"/>
        <v>0</v>
      </c>
      <c r="I919" s="19">
        <f t="shared" si="358"/>
        <v>168050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33673.67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40000</v>
      </c>
      <c r="E921" s="19">
        <f t="shared" ref="E921:I921" si="360">SUM(E77,E127,E191,E269,E306)</f>
        <v>0</v>
      </c>
      <c r="F921" s="19">
        <f t="shared" si="360"/>
        <v>40000</v>
      </c>
      <c r="G921" s="19">
        <f t="shared" si="360"/>
        <v>0</v>
      </c>
      <c r="H921" s="19">
        <f t="shared" si="360"/>
        <v>0</v>
      </c>
      <c r="I921" s="19">
        <f t="shared" si="360"/>
        <v>40000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8902700</v>
      </c>
      <c r="E922" s="19">
        <f t="shared" ref="E922:I922" si="361">SUM(E90,E133,E206,E308,E277,E294,E591,E337,E350,E395,E853,E894,E433,E470)</f>
        <v>0</v>
      </c>
      <c r="F922" s="19">
        <f t="shared" si="361"/>
        <v>8902700</v>
      </c>
      <c r="G922" s="19">
        <f t="shared" si="361"/>
        <v>4888041.6000000006</v>
      </c>
      <c r="H922" s="19">
        <f t="shared" si="361"/>
        <v>0</v>
      </c>
      <c r="I922" s="19">
        <f t="shared" si="361"/>
        <v>8902700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48000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48000</v>
      </c>
      <c r="G923" s="19">
        <f t="shared" si="362"/>
        <v>0</v>
      </c>
      <c r="H923" s="19">
        <f t="shared" si="362"/>
        <v>0</v>
      </c>
      <c r="I923" s="19">
        <f t="shared" si="362"/>
        <v>48000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7980</v>
      </c>
      <c r="E924" s="19">
        <f t="shared" ref="E924:I924" si="363">SUM(E102,E220,E285,E574)</f>
        <v>0</v>
      </c>
      <c r="F924" s="19">
        <f t="shared" si="363"/>
        <v>7980</v>
      </c>
      <c r="G924" s="19">
        <f t="shared" si="363"/>
        <v>5374.11</v>
      </c>
      <c r="H924" s="19">
        <f t="shared" si="363"/>
        <v>0</v>
      </c>
      <c r="I924" s="19">
        <f t="shared" si="363"/>
        <v>7980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1400</v>
      </c>
      <c r="E925" s="19">
        <f t="shared" ref="E925:I925" si="364">SUM(E233)</f>
        <v>0</v>
      </c>
      <c r="F925" s="19">
        <f t="shared" si="364"/>
        <v>1400</v>
      </c>
      <c r="G925" s="19">
        <f t="shared" si="364"/>
        <v>0</v>
      </c>
      <c r="H925" s="19">
        <f t="shared" si="364"/>
        <v>0</v>
      </c>
      <c r="I925" s="19">
        <f t="shared" si="364"/>
        <v>1400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10092896</v>
      </c>
      <c r="E926" s="44">
        <f t="shared" si="365"/>
        <v>0</v>
      </c>
      <c r="F926" s="44">
        <f t="shared" si="365"/>
        <v>10092896</v>
      </c>
      <c r="G926" s="44">
        <f t="shared" si="365"/>
        <v>5306081.4200000009</v>
      </c>
      <c r="H926" s="44">
        <f t="shared" si="365"/>
        <v>0</v>
      </c>
      <c r="I926" s="44">
        <f t="shared" si="365"/>
        <v>10092896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N927"/>
  <sheetViews>
    <sheetView topLeftCell="A70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" bestFit="1" customWidth="1"/>
    <col min="7" max="7" width="14.5703125" customWidth="1"/>
    <col min="8" max="8" width="12.5703125" customWidth="1"/>
    <col min="9" max="9" width="13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78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III. GIMNAZIJA, SPLIT</v>
      </c>
      <c r="C7" s="260"/>
      <c r="D7" s="13">
        <f>SUM(D8)</f>
        <v>8948705</v>
      </c>
      <c r="E7" s="13">
        <f t="shared" ref="E7:I8" si="0">SUM(E8)</f>
        <v>0</v>
      </c>
      <c r="F7" s="164">
        <f t="shared" si="0"/>
        <v>8948705</v>
      </c>
      <c r="G7" s="14">
        <f t="shared" si="0"/>
        <v>4740167.1100000003</v>
      </c>
      <c r="H7" s="229">
        <f t="shared" si="0"/>
        <v>0</v>
      </c>
      <c r="I7" s="77">
        <f t="shared" si="0"/>
        <v>8948705</v>
      </c>
    </row>
    <row r="8" spans="1:9">
      <c r="A8" s="261" t="s">
        <v>7</v>
      </c>
      <c r="B8" s="262"/>
      <c r="C8" s="15" t="s">
        <v>8</v>
      </c>
      <c r="D8" s="16">
        <f>SUM(D9)</f>
        <v>8948705</v>
      </c>
      <c r="E8" s="16">
        <f t="shared" si="0"/>
        <v>0</v>
      </c>
      <c r="F8" s="82">
        <f t="shared" si="0"/>
        <v>8948705</v>
      </c>
      <c r="G8" s="17">
        <f t="shared" si="0"/>
        <v>4740167.1100000003</v>
      </c>
      <c r="H8" s="170">
        <f t="shared" si="0"/>
        <v>0</v>
      </c>
      <c r="I8" s="17">
        <f t="shared" si="0"/>
        <v>8948705</v>
      </c>
    </row>
    <row r="9" spans="1:9">
      <c r="A9" s="261" t="s">
        <v>9</v>
      </c>
      <c r="B9" s="262"/>
      <c r="C9" s="15" t="s">
        <v>10</v>
      </c>
      <c r="D9" s="16">
        <f>SUM(D10,D18,D22,D26,D30,D33)</f>
        <v>8948705</v>
      </c>
      <c r="E9" s="16">
        <f t="shared" ref="E9:I9" si="1">SUM(E10,E18,E22,E26,E30,E33)</f>
        <v>0</v>
      </c>
      <c r="F9" s="82">
        <f t="shared" si="1"/>
        <v>8948705</v>
      </c>
      <c r="G9" s="17">
        <f t="shared" si="1"/>
        <v>4740167.1100000003</v>
      </c>
      <c r="H9" s="170">
        <f t="shared" si="1"/>
        <v>0</v>
      </c>
      <c r="I9" s="17">
        <f t="shared" si="1"/>
        <v>8948705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100</v>
      </c>
      <c r="E10" s="19">
        <f t="shared" ref="E10:I10" si="2">SUM(E11:E17)</f>
        <v>0</v>
      </c>
      <c r="F10" s="59">
        <f t="shared" si="2"/>
        <v>100</v>
      </c>
      <c r="G10" s="20">
        <f t="shared" si="2"/>
        <v>9.4499999999999993</v>
      </c>
      <c r="H10" s="230">
        <f t="shared" si="2"/>
        <v>0</v>
      </c>
      <c r="I10" s="20">
        <f t="shared" si="2"/>
        <v>100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252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9.4499999999999993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119500</v>
      </c>
      <c r="E18" s="19">
        <f t="shared" ref="E18:I18" si="5">SUM(E19:E21)</f>
        <v>0</v>
      </c>
      <c r="F18" s="59">
        <f t="shared" si="5"/>
        <v>119500</v>
      </c>
      <c r="G18" s="20">
        <f t="shared" si="5"/>
        <v>2687.8</v>
      </c>
      <c r="H18" s="230">
        <f t="shared" si="5"/>
        <v>0</v>
      </c>
      <c r="I18" s="20">
        <f t="shared" si="5"/>
        <v>119500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253</v>
      </c>
      <c r="B20" s="22">
        <v>652</v>
      </c>
      <c r="C20" s="23" t="s">
        <v>14</v>
      </c>
      <c r="D20" s="24">
        <v>119500</v>
      </c>
      <c r="E20" s="47"/>
      <c r="F20" s="84">
        <f>SUM(D20:E20)</f>
        <v>119500</v>
      </c>
      <c r="G20" s="25">
        <v>2687.8</v>
      </c>
      <c r="H20" s="185"/>
      <c r="I20" s="25">
        <f>+F20+H20</f>
        <v>119500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8731105</v>
      </c>
      <c r="E22" s="19">
        <f t="shared" ref="E22:I22" si="6">SUM(E23:E25)</f>
        <v>0</v>
      </c>
      <c r="F22" s="59">
        <f t="shared" si="6"/>
        <v>8731105</v>
      </c>
      <c r="G22" s="20">
        <f t="shared" si="6"/>
        <v>4735769.8600000003</v>
      </c>
      <c r="H22" s="230">
        <f t="shared" si="6"/>
        <v>0</v>
      </c>
      <c r="I22" s="20">
        <f t="shared" si="6"/>
        <v>8731105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254</v>
      </c>
      <c r="B24" s="22">
        <v>636</v>
      </c>
      <c r="C24" s="23" t="s">
        <v>18</v>
      </c>
      <c r="D24" s="24">
        <v>8731105</v>
      </c>
      <c r="E24" s="47"/>
      <c r="F24" s="84">
        <f>SUM(D24:E24)</f>
        <v>8731105</v>
      </c>
      <c r="G24" s="25">
        <v>4735769.8600000003</v>
      </c>
      <c r="H24" s="185"/>
      <c r="I24" s="25">
        <f>+F24+H24</f>
        <v>8731105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98000</v>
      </c>
      <c r="E30" s="19">
        <f t="shared" ref="E30:I30" si="8">SUM(E31:E32)</f>
        <v>0</v>
      </c>
      <c r="F30" s="59">
        <f t="shared" si="8"/>
        <v>98000</v>
      </c>
      <c r="G30" s="20">
        <f t="shared" si="8"/>
        <v>1700</v>
      </c>
      <c r="H30" s="230">
        <f t="shared" si="8"/>
        <v>0</v>
      </c>
      <c r="I30" s="20">
        <f t="shared" si="8"/>
        <v>98000</v>
      </c>
    </row>
    <row r="31" spans="1:9" s="26" customFormat="1" ht="24">
      <c r="A31" s="21" t="s">
        <v>255</v>
      </c>
      <c r="B31" s="22">
        <v>663</v>
      </c>
      <c r="C31" s="23" t="s">
        <v>21</v>
      </c>
      <c r="D31" s="24">
        <v>98000</v>
      </c>
      <c r="E31" s="47"/>
      <c r="F31" s="84">
        <f>SUM(D31:E31)</f>
        <v>98000</v>
      </c>
      <c r="G31" s="25">
        <v>1700</v>
      </c>
      <c r="H31" s="185"/>
      <c r="I31" s="25">
        <f>+F31+H31</f>
        <v>98000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III. GIMNAZIJA, SPLIT</v>
      </c>
      <c r="C39" s="260"/>
      <c r="D39" s="38">
        <f>SUM(D40)</f>
        <v>10146795</v>
      </c>
      <c r="E39" s="38">
        <f t="shared" ref="E39:I41" si="11">SUM(E40)</f>
        <v>0</v>
      </c>
      <c r="F39" s="81">
        <f t="shared" si="11"/>
        <v>10146795</v>
      </c>
      <c r="G39" s="168">
        <f t="shared" si="11"/>
        <v>5071216.6399999997</v>
      </c>
      <c r="H39" s="93">
        <f t="shared" si="11"/>
        <v>0</v>
      </c>
      <c r="I39" s="147">
        <f t="shared" si="11"/>
        <v>10146795</v>
      </c>
    </row>
    <row r="40" spans="1:9" ht="24.75">
      <c r="A40" s="261" t="s">
        <v>108</v>
      </c>
      <c r="B40" s="262"/>
      <c r="C40" s="15" t="s">
        <v>109</v>
      </c>
      <c r="D40" s="16">
        <f>SUM(D41)</f>
        <v>10146795</v>
      </c>
      <c r="E40" s="16">
        <f t="shared" si="11"/>
        <v>0</v>
      </c>
      <c r="F40" s="82">
        <f t="shared" si="11"/>
        <v>10146795</v>
      </c>
      <c r="G40" s="169">
        <f t="shared" si="11"/>
        <v>5071216.6399999997</v>
      </c>
      <c r="H40" s="78">
        <f t="shared" si="11"/>
        <v>0</v>
      </c>
      <c r="I40" s="17">
        <f t="shared" si="11"/>
        <v>10146795</v>
      </c>
    </row>
    <row r="41" spans="1:9">
      <c r="A41" s="261" t="s">
        <v>25</v>
      </c>
      <c r="B41" s="262"/>
      <c r="C41" s="15" t="s">
        <v>26</v>
      </c>
      <c r="D41" s="16">
        <f>SUM(D42)</f>
        <v>10146795</v>
      </c>
      <c r="E41" s="16">
        <f t="shared" si="11"/>
        <v>0</v>
      </c>
      <c r="F41" s="16">
        <f t="shared" si="11"/>
        <v>10146795</v>
      </c>
      <c r="G41" s="170">
        <f t="shared" si="11"/>
        <v>5071216.6399999997</v>
      </c>
      <c r="H41" s="78">
        <f t="shared" si="11"/>
        <v>0</v>
      </c>
      <c r="I41" s="17">
        <f t="shared" si="11"/>
        <v>10146795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10146795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10146795</v>
      </c>
      <c r="G42" s="104">
        <f t="shared" si="12"/>
        <v>5071216.6399999997</v>
      </c>
      <c r="H42" s="104">
        <f t="shared" si="12"/>
        <v>0</v>
      </c>
      <c r="I42" s="104">
        <f t="shared" si="12"/>
        <v>10146795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9713795</v>
      </c>
      <c r="E43" s="40">
        <f t="shared" ref="E43:I43" si="13">SUM(E44,E57,E64,E77,E90,E102)</f>
        <v>0</v>
      </c>
      <c r="F43" s="83">
        <f t="shared" si="13"/>
        <v>9713795</v>
      </c>
      <c r="G43" s="171">
        <f t="shared" si="13"/>
        <v>5062884.33</v>
      </c>
      <c r="H43" s="88">
        <f t="shared" si="13"/>
        <v>0</v>
      </c>
      <c r="I43" s="41">
        <f t="shared" si="13"/>
        <v>9713795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100</v>
      </c>
      <c r="E44" s="19">
        <f t="shared" ref="E44:I44" si="14">SUM(E45:E56)</f>
        <v>0</v>
      </c>
      <c r="F44" s="59">
        <f t="shared" si="14"/>
        <v>100</v>
      </c>
      <c r="G44" s="174">
        <f t="shared" si="14"/>
        <v>2.41</v>
      </c>
      <c r="H44" s="79">
        <f t="shared" si="14"/>
        <v>0</v>
      </c>
      <c r="I44" s="20">
        <f t="shared" si="14"/>
        <v>100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 t="s">
        <v>764</v>
      </c>
      <c r="B53" s="22">
        <v>343</v>
      </c>
      <c r="C53" s="23" t="s">
        <v>39</v>
      </c>
      <c r="D53" s="24">
        <v>100</v>
      </c>
      <c r="E53" s="47"/>
      <c r="F53" s="84">
        <f t="shared" si="15"/>
        <v>100</v>
      </c>
      <c r="G53" s="172">
        <v>2.41</v>
      </c>
      <c r="H53" s="94"/>
      <c r="I53" s="25">
        <f t="shared" si="16"/>
        <v>100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793090</v>
      </c>
      <c r="E57" s="43">
        <f t="shared" ref="E57:I57" si="18">SUM(E58:E63)</f>
        <v>0</v>
      </c>
      <c r="F57" s="58">
        <f t="shared" si="18"/>
        <v>793090</v>
      </c>
      <c r="G57" s="173">
        <f t="shared" si="18"/>
        <v>312194.90999999997</v>
      </c>
      <c r="H57" s="89">
        <f t="shared" si="18"/>
        <v>0</v>
      </c>
      <c r="I57" s="56">
        <f t="shared" si="18"/>
        <v>793090</v>
      </c>
    </row>
    <row r="58" spans="1:10" ht="22.5" customHeight="1">
      <c r="A58" s="21" t="s">
        <v>765</v>
      </c>
      <c r="B58" s="22">
        <v>321</v>
      </c>
      <c r="C58" s="23" t="s">
        <v>33</v>
      </c>
      <c r="D58" s="24">
        <v>185000</v>
      </c>
      <c r="E58" s="47"/>
      <c r="F58" s="84">
        <f t="shared" ref="F58:F63" si="19">SUM(D58:E58)</f>
        <v>185000</v>
      </c>
      <c r="G58" s="172">
        <v>48114.13</v>
      </c>
      <c r="H58" s="94"/>
      <c r="I58" s="25">
        <f>+F58+H58</f>
        <v>185000</v>
      </c>
      <c r="J58" s="49"/>
    </row>
    <row r="59" spans="1:10" s="26" customFormat="1" ht="12">
      <c r="A59" s="21" t="s">
        <v>766</v>
      </c>
      <c r="B59" s="22">
        <v>322</v>
      </c>
      <c r="C59" s="23" t="s">
        <v>34</v>
      </c>
      <c r="D59" s="24">
        <v>370000</v>
      </c>
      <c r="E59" s="47"/>
      <c r="F59" s="84">
        <f t="shared" si="19"/>
        <v>370000</v>
      </c>
      <c r="G59" s="172">
        <v>170027.73</v>
      </c>
      <c r="H59" s="94"/>
      <c r="I59" s="25">
        <f t="shared" ref="I59:I63" si="20">+F59+H59</f>
        <v>370000</v>
      </c>
    </row>
    <row r="60" spans="1:10" s="26" customFormat="1" ht="12">
      <c r="A60" s="21" t="s">
        <v>767</v>
      </c>
      <c r="B60" s="22">
        <v>323</v>
      </c>
      <c r="C60" s="23" t="s">
        <v>28</v>
      </c>
      <c r="D60" s="24">
        <v>183090</v>
      </c>
      <c r="E60" s="47"/>
      <c r="F60" s="84">
        <f t="shared" si="19"/>
        <v>183090</v>
      </c>
      <c r="G60" s="172">
        <v>76901.72</v>
      </c>
      <c r="H60" s="94"/>
      <c r="I60" s="25">
        <f t="shared" si="20"/>
        <v>183090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768</v>
      </c>
      <c r="B62" s="22">
        <v>329</v>
      </c>
      <c r="C62" s="23" t="s">
        <v>38</v>
      </c>
      <c r="D62" s="24">
        <v>50000</v>
      </c>
      <c r="E62" s="47"/>
      <c r="F62" s="84">
        <f t="shared" si="19"/>
        <v>50000</v>
      </c>
      <c r="G62" s="172">
        <v>15997.73</v>
      </c>
      <c r="H62" s="94"/>
      <c r="I62" s="25">
        <f t="shared" si="20"/>
        <v>50000</v>
      </c>
    </row>
    <row r="63" spans="1:10" s="26" customFormat="1" ht="12">
      <c r="A63" s="21" t="s">
        <v>769</v>
      </c>
      <c r="B63" s="22">
        <v>343</v>
      </c>
      <c r="C63" s="23" t="s">
        <v>39</v>
      </c>
      <c r="D63" s="24">
        <v>5000</v>
      </c>
      <c r="E63" s="47"/>
      <c r="F63" s="84">
        <f t="shared" si="19"/>
        <v>5000</v>
      </c>
      <c r="G63" s="172">
        <v>1153.5999999999999</v>
      </c>
      <c r="H63" s="94"/>
      <c r="I63" s="25">
        <f t="shared" si="20"/>
        <v>5000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13137.91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 t="s">
        <v>1688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3780.24</v>
      </c>
      <c r="H69" s="94"/>
      <c r="I69" s="25">
        <f t="shared" si="23"/>
        <v>0</v>
      </c>
    </row>
    <row r="70" spans="1:11" s="26" customFormat="1" ht="12">
      <c r="A70" s="21" t="s">
        <v>1689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408.06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1690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8949.61</v>
      </c>
      <c r="H72" s="94"/>
      <c r="I72" s="25">
        <f t="shared" si="23"/>
        <v>0</v>
      </c>
    </row>
    <row r="73" spans="1:11" s="26" customFormat="1" ht="12">
      <c r="A73" s="21" t="s">
        <v>1691</v>
      </c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117500</v>
      </c>
      <c r="E77" s="19">
        <f t="shared" ref="E77:I77" si="25">SUM(E78:E89)</f>
        <v>0</v>
      </c>
      <c r="F77" s="59">
        <f t="shared" si="25"/>
        <v>117500</v>
      </c>
      <c r="G77" s="174">
        <f t="shared" si="25"/>
        <v>2079.1999999999998</v>
      </c>
      <c r="H77" s="79">
        <f t="shared" si="25"/>
        <v>0</v>
      </c>
      <c r="I77" s="20">
        <f t="shared" si="25"/>
        <v>117500</v>
      </c>
    </row>
    <row r="78" spans="1:11">
      <c r="A78" s="21" t="s">
        <v>770</v>
      </c>
      <c r="B78" s="22">
        <v>311</v>
      </c>
      <c r="C78" s="23" t="s">
        <v>35</v>
      </c>
      <c r="D78" s="24">
        <v>5000</v>
      </c>
      <c r="E78" s="47"/>
      <c r="F78" s="84">
        <f t="shared" ref="F78:F88" si="26">SUM(D78:E78)</f>
        <v>5000</v>
      </c>
      <c r="G78" s="172">
        <v>1089.44</v>
      </c>
      <c r="H78" s="94"/>
      <c r="I78" s="25">
        <f>+F78+H78</f>
        <v>5000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 t="s">
        <v>771</v>
      </c>
      <c r="B80" s="22">
        <v>313</v>
      </c>
      <c r="C80" s="23" t="s">
        <v>36</v>
      </c>
      <c r="D80" s="24">
        <v>1000</v>
      </c>
      <c r="E80" s="47"/>
      <c r="F80" s="84">
        <f t="shared" si="26"/>
        <v>1000</v>
      </c>
      <c r="G80" s="172">
        <v>179.76</v>
      </c>
      <c r="H80" s="94"/>
      <c r="I80" s="25">
        <f t="shared" si="27"/>
        <v>1000</v>
      </c>
    </row>
    <row r="81" spans="1:9" s="26" customFormat="1" ht="12">
      <c r="A81" s="21" t="s">
        <v>772</v>
      </c>
      <c r="B81" s="22">
        <v>321</v>
      </c>
      <c r="C81" s="23" t="s">
        <v>33</v>
      </c>
      <c r="D81" s="24">
        <v>1500</v>
      </c>
      <c r="E81" s="47"/>
      <c r="F81" s="84">
        <f t="shared" si="26"/>
        <v>1500</v>
      </c>
      <c r="G81" s="172"/>
      <c r="H81" s="94"/>
      <c r="I81" s="25">
        <f t="shared" si="27"/>
        <v>1500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 t="s">
        <v>773</v>
      </c>
      <c r="B83" s="22">
        <v>323</v>
      </c>
      <c r="C83" s="23" t="s">
        <v>28</v>
      </c>
      <c r="D83" s="24">
        <v>100000</v>
      </c>
      <c r="E83" s="47"/>
      <c r="F83" s="84">
        <f t="shared" si="26"/>
        <v>100000</v>
      </c>
      <c r="G83" s="172">
        <v>810</v>
      </c>
      <c r="H83" s="94"/>
      <c r="I83" s="25">
        <f t="shared" si="27"/>
        <v>100000</v>
      </c>
    </row>
    <row r="84" spans="1:9" s="26" customFormat="1" ht="24">
      <c r="A84" s="21" t="s">
        <v>774</v>
      </c>
      <c r="B84" s="22">
        <v>324</v>
      </c>
      <c r="C84" s="23" t="s">
        <v>37</v>
      </c>
      <c r="D84" s="172">
        <v>10000</v>
      </c>
      <c r="E84" s="47"/>
      <c r="F84" s="84">
        <f t="shared" si="26"/>
        <v>10000</v>
      </c>
      <c r="G84" s="172"/>
      <c r="H84" s="94"/>
      <c r="I84" s="25">
        <f t="shared" si="27"/>
        <v>10000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>SUM(D85:E85)</f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8731105</v>
      </c>
      <c r="E90" s="19">
        <f t="shared" ref="E90:I90" si="29">SUM(E91:E101)</f>
        <v>0</v>
      </c>
      <c r="F90" s="59">
        <f t="shared" si="29"/>
        <v>8731105</v>
      </c>
      <c r="G90" s="174">
        <f t="shared" si="29"/>
        <v>4733769.9000000004</v>
      </c>
      <c r="H90" s="79">
        <f t="shared" si="29"/>
        <v>0</v>
      </c>
      <c r="I90" s="20">
        <f t="shared" si="29"/>
        <v>8731105</v>
      </c>
    </row>
    <row r="91" spans="1:9">
      <c r="A91" s="21" t="s">
        <v>775</v>
      </c>
      <c r="B91" s="22">
        <v>311</v>
      </c>
      <c r="C91" s="23" t="s">
        <v>35</v>
      </c>
      <c r="D91" s="24">
        <v>7228416</v>
      </c>
      <c r="E91" s="47"/>
      <c r="F91" s="84">
        <f t="shared" ref="F91:F101" si="30">SUM(D91:E91)</f>
        <v>7228416</v>
      </c>
      <c r="G91" s="172">
        <v>3963621.15</v>
      </c>
      <c r="H91" s="94"/>
      <c r="I91" s="25">
        <f>+F91+H91</f>
        <v>7228416</v>
      </c>
    </row>
    <row r="92" spans="1:9" s="26" customFormat="1" ht="12">
      <c r="A92" s="21" t="s">
        <v>776</v>
      </c>
      <c r="B92" s="22">
        <v>312</v>
      </c>
      <c r="C92" s="23" t="s">
        <v>44</v>
      </c>
      <c r="D92" s="24">
        <v>300000</v>
      </c>
      <c r="E92" s="47"/>
      <c r="F92" s="84">
        <f t="shared" si="30"/>
        <v>300000</v>
      </c>
      <c r="G92" s="172">
        <v>112959.18</v>
      </c>
      <c r="H92" s="94"/>
      <c r="I92" s="25">
        <f t="shared" ref="I92:I101" si="31">+F92+H92</f>
        <v>300000</v>
      </c>
    </row>
    <row r="93" spans="1:9" s="26" customFormat="1" ht="12">
      <c r="A93" s="21" t="s">
        <v>777</v>
      </c>
      <c r="B93" s="22">
        <v>313</v>
      </c>
      <c r="C93" s="23" t="s">
        <v>36</v>
      </c>
      <c r="D93" s="24">
        <v>1192689</v>
      </c>
      <c r="E93" s="47"/>
      <c r="F93" s="84">
        <f t="shared" si="30"/>
        <v>1192689</v>
      </c>
      <c r="G93" s="172">
        <v>653997.53</v>
      </c>
      <c r="H93" s="94"/>
      <c r="I93" s="25">
        <f t="shared" si="31"/>
        <v>1192689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778</v>
      </c>
      <c r="B96" s="22">
        <v>323</v>
      </c>
      <c r="C96" s="23" t="s">
        <v>28</v>
      </c>
      <c r="D96" s="24">
        <v>10000</v>
      </c>
      <c r="E96" s="47"/>
      <c r="F96" s="84">
        <f t="shared" si="30"/>
        <v>10000</v>
      </c>
      <c r="G96" s="172">
        <v>1782.04</v>
      </c>
      <c r="H96" s="94"/>
      <c r="I96" s="25">
        <f t="shared" si="31"/>
        <v>10000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1692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1410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72000</v>
      </c>
      <c r="E102" s="19">
        <f t="shared" ref="E102:I102" si="32">SUM(E103:E113)</f>
        <v>0</v>
      </c>
      <c r="F102" s="59">
        <f t="shared" si="32"/>
        <v>72000</v>
      </c>
      <c r="G102" s="174">
        <f t="shared" si="32"/>
        <v>1700</v>
      </c>
      <c r="H102" s="79">
        <f t="shared" si="32"/>
        <v>0</v>
      </c>
      <c r="I102" s="20">
        <f t="shared" si="32"/>
        <v>72000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779</v>
      </c>
      <c r="B106" s="22">
        <v>321</v>
      </c>
      <c r="C106" s="23" t="s">
        <v>33</v>
      </c>
      <c r="D106" s="24">
        <v>35000</v>
      </c>
      <c r="E106" s="47"/>
      <c r="F106" s="84">
        <f t="shared" si="33"/>
        <v>35000</v>
      </c>
      <c r="G106" s="172"/>
      <c r="H106" s="94"/>
      <c r="I106" s="25">
        <f t="shared" si="34"/>
        <v>35000</v>
      </c>
    </row>
    <row r="107" spans="1:10">
      <c r="A107" s="21" t="s">
        <v>780</v>
      </c>
      <c r="B107" s="22">
        <v>322</v>
      </c>
      <c r="C107" s="23" t="s">
        <v>34</v>
      </c>
      <c r="D107" s="24">
        <v>5000</v>
      </c>
      <c r="E107" s="47"/>
      <c r="F107" s="84">
        <f t="shared" si="33"/>
        <v>5000</v>
      </c>
      <c r="G107" s="172">
        <v>1560</v>
      </c>
      <c r="H107" s="94"/>
      <c r="I107" s="25">
        <f t="shared" si="34"/>
        <v>5000</v>
      </c>
    </row>
    <row r="108" spans="1:10" s="26" customFormat="1" ht="12">
      <c r="A108" s="21" t="s">
        <v>781</v>
      </c>
      <c r="B108" s="22">
        <v>323</v>
      </c>
      <c r="C108" s="23" t="s">
        <v>28</v>
      </c>
      <c r="D108" s="24">
        <v>17000</v>
      </c>
      <c r="E108" s="47"/>
      <c r="F108" s="84">
        <f t="shared" si="33"/>
        <v>17000</v>
      </c>
      <c r="G108" s="172"/>
      <c r="H108" s="94"/>
      <c r="I108" s="25">
        <f t="shared" si="34"/>
        <v>17000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782</v>
      </c>
      <c r="B110" s="22">
        <v>329</v>
      </c>
      <c r="C110" s="23" t="s">
        <v>38</v>
      </c>
      <c r="D110" s="24">
        <v>15000</v>
      </c>
      <c r="E110" s="47"/>
      <c r="F110" s="84">
        <f t="shared" si="33"/>
        <v>15000</v>
      </c>
      <c r="G110" s="172">
        <v>140</v>
      </c>
      <c r="H110" s="94"/>
      <c r="I110" s="25">
        <f t="shared" si="34"/>
        <v>15000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28000</v>
      </c>
      <c r="E139" s="40">
        <f t="shared" ref="E139:I139" si="45">SUM(E140,E148,E152,E167,E177,E191,E204,E206,E220,E233)</f>
        <v>0</v>
      </c>
      <c r="F139" s="40">
        <f t="shared" si="45"/>
        <v>28000</v>
      </c>
      <c r="G139" s="40">
        <f t="shared" si="45"/>
        <v>5332.31</v>
      </c>
      <c r="H139" s="40">
        <f t="shared" si="45"/>
        <v>0</v>
      </c>
      <c r="I139" s="41">
        <f t="shared" si="45"/>
        <v>28000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156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156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5332.31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 t="s">
        <v>1693</v>
      </c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>
        <v>5332.31</v>
      </c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2000</v>
      </c>
      <c r="E191" s="19">
        <f t="shared" ref="E191:I191" si="63">SUM(E192:E203)</f>
        <v>0</v>
      </c>
      <c r="F191" s="59">
        <f t="shared" si="63"/>
        <v>2000</v>
      </c>
      <c r="G191" s="174">
        <f t="shared" si="63"/>
        <v>0</v>
      </c>
      <c r="H191" s="79">
        <f t="shared" si="63"/>
        <v>0</v>
      </c>
      <c r="I191" s="20">
        <f t="shared" si="63"/>
        <v>2000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 t="s">
        <v>783</v>
      </c>
      <c r="B198" s="22">
        <v>424</v>
      </c>
      <c r="C198" s="23" t="s">
        <v>45</v>
      </c>
      <c r="D198" s="24">
        <v>2000</v>
      </c>
      <c r="E198" s="47"/>
      <c r="F198" s="84">
        <f t="shared" si="64"/>
        <v>2000</v>
      </c>
      <c r="G198" s="172"/>
      <c r="H198" s="94"/>
      <c r="I198" s="25">
        <f t="shared" si="65"/>
        <v>2000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26000</v>
      </c>
      <c r="E220" s="19">
        <f t="shared" ref="E220:I220" si="72">SUM(E221:E232)</f>
        <v>0</v>
      </c>
      <c r="F220" s="59">
        <f t="shared" si="72"/>
        <v>26000</v>
      </c>
      <c r="G220" s="174">
        <f t="shared" si="72"/>
        <v>0</v>
      </c>
      <c r="H220" s="79">
        <f t="shared" si="72"/>
        <v>0</v>
      </c>
      <c r="I220" s="20">
        <f t="shared" si="72"/>
        <v>26000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784</v>
      </c>
      <c r="B225" s="22">
        <v>422</v>
      </c>
      <c r="C225" s="23" t="s">
        <v>29</v>
      </c>
      <c r="D225" s="24">
        <v>25000</v>
      </c>
      <c r="E225" s="47"/>
      <c r="F225" s="84">
        <f t="shared" si="73"/>
        <v>25000</v>
      </c>
      <c r="G225" s="172"/>
      <c r="H225" s="94"/>
      <c r="I225" s="25">
        <f t="shared" si="74"/>
        <v>25000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 t="s">
        <v>785</v>
      </c>
      <c r="B227" s="22">
        <v>424</v>
      </c>
      <c r="C227" s="23" t="s">
        <v>45</v>
      </c>
      <c r="D227" s="24">
        <v>1000</v>
      </c>
      <c r="E227" s="47"/>
      <c r="F227" s="84">
        <f t="shared" si="73"/>
        <v>1000</v>
      </c>
      <c r="G227" s="172"/>
      <c r="H227" s="94"/>
      <c r="I227" s="25">
        <f t="shared" si="74"/>
        <v>1000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400000</v>
      </c>
      <c r="E497" s="40">
        <f t="shared" ref="E497:I497" si="163">SUM(E498)</f>
        <v>0</v>
      </c>
      <c r="F497" s="83">
        <f t="shared" si="163"/>
        <v>400000</v>
      </c>
      <c r="G497" s="171">
        <f t="shared" si="163"/>
        <v>0</v>
      </c>
      <c r="H497" s="88">
        <f t="shared" si="163"/>
        <v>0</v>
      </c>
      <c r="I497" s="41">
        <f t="shared" si="163"/>
        <v>400000</v>
      </c>
    </row>
    <row r="498" spans="1:9">
      <c r="A498" s="246" t="s">
        <v>11</v>
      </c>
      <c r="B498" s="247"/>
      <c r="C498" s="55" t="s">
        <v>117</v>
      </c>
      <c r="D498" s="43">
        <f>SUM(D499:D506)</f>
        <v>400000</v>
      </c>
      <c r="E498" s="43">
        <f t="shared" ref="E498:I498" si="164">SUM(E499:E506)</f>
        <v>0</v>
      </c>
      <c r="F498" s="58">
        <f t="shared" si="164"/>
        <v>400000</v>
      </c>
      <c r="G498" s="173">
        <f t="shared" si="164"/>
        <v>0</v>
      </c>
      <c r="H498" s="89">
        <f t="shared" si="164"/>
        <v>0</v>
      </c>
      <c r="I498" s="56">
        <f t="shared" si="164"/>
        <v>400000</v>
      </c>
    </row>
    <row r="499" spans="1:9" s="26" customFormat="1" ht="12">
      <c r="A499" s="21" t="s">
        <v>786</v>
      </c>
      <c r="B499" s="22">
        <v>321</v>
      </c>
      <c r="C499" s="23" t="s">
        <v>33</v>
      </c>
      <c r="D499" s="24">
        <v>70000</v>
      </c>
      <c r="E499" s="47"/>
      <c r="F499" s="84">
        <f t="shared" ref="F499:F505" si="165">SUM(D499:E499)</f>
        <v>70000</v>
      </c>
      <c r="G499" s="172"/>
      <c r="H499" s="94"/>
      <c r="I499" s="25">
        <f>+F499+H499</f>
        <v>70000</v>
      </c>
    </row>
    <row r="500" spans="1:9" s="26" customFormat="1" ht="12">
      <c r="A500" s="21" t="s">
        <v>787</v>
      </c>
      <c r="B500" s="22">
        <v>322</v>
      </c>
      <c r="C500" s="23" t="s">
        <v>34</v>
      </c>
      <c r="D500" s="24">
        <v>20000</v>
      </c>
      <c r="E500" s="47"/>
      <c r="F500" s="84">
        <f t="shared" si="165"/>
        <v>20000</v>
      </c>
      <c r="G500" s="172"/>
      <c r="H500" s="94"/>
      <c r="I500" s="25">
        <f t="shared" ref="I500:I506" si="166">+F500+H500</f>
        <v>20000</v>
      </c>
    </row>
    <row r="501" spans="1:9" s="26" customFormat="1" ht="12">
      <c r="A501" s="21" t="s">
        <v>788</v>
      </c>
      <c r="B501" s="22">
        <v>323</v>
      </c>
      <c r="C501" s="23" t="s">
        <v>28</v>
      </c>
      <c r="D501" s="24">
        <v>118000</v>
      </c>
      <c r="E501" s="47"/>
      <c r="F501" s="84">
        <f t="shared" si="165"/>
        <v>118000</v>
      </c>
      <c r="G501" s="172"/>
      <c r="H501" s="94"/>
      <c r="I501" s="25">
        <f t="shared" si="166"/>
        <v>118000</v>
      </c>
    </row>
    <row r="502" spans="1:9" s="26" customFormat="1" ht="24">
      <c r="A502" s="21" t="s">
        <v>789</v>
      </c>
      <c r="B502" s="22">
        <v>324</v>
      </c>
      <c r="C502" s="23" t="s">
        <v>37</v>
      </c>
      <c r="D502" s="24">
        <v>50000</v>
      </c>
      <c r="E502" s="47"/>
      <c r="F502" s="84">
        <f t="shared" si="165"/>
        <v>50000</v>
      </c>
      <c r="G502" s="172"/>
      <c r="H502" s="94"/>
      <c r="I502" s="25">
        <f t="shared" si="166"/>
        <v>50000</v>
      </c>
    </row>
    <row r="503" spans="1:9" s="26" customFormat="1" ht="12">
      <c r="A503" s="21" t="s">
        <v>790</v>
      </c>
      <c r="B503" s="22">
        <v>329</v>
      </c>
      <c r="C503" s="23" t="s">
        <v>38</v>
      </c>
      <c r="D503" s="24">
        <v>70000</v>
      </c>
      <c r="E503" s="47"/>
      <c r="F503" s="84">
        <f t="shared" si="165"/>
        <v>70000</v>
      </c>
      <c r="G503" s="172"/>
      <c r="H503" s="94"/>
      <c r="I503" s="25">
        <f t="shared" si="166"/>
        <v>70000</v>
      </c>
    </row>
    <row r="504" spans="1:9" s="26" customFormat="1" ht="12">
      <c r="A504" s="21" t="s">
        <v>791</v>
      </c>
      <c r="B504" s="22">
        <v>343</v>
      </c>
      <c r="C504" s="23" t="s">
        <v>39</v>
      </c>
      <c r="D504" s="24">
        <v>3000</v>
      </c>
      <c r="E504" s="47"/>
      <c r="F504" s="84">
        <f t="shared" si="165"/>
        <v>3000</v>
      </c>
      <c r="G504" s="172"/>
      <c r="H504" s="94"/>
      <c r="I504" s="25">
        <f t="shared" si="166"/>
        <v>3000</v>
      </c>
    </row>
    <row r="505" spans="1:9" s="26" customFormat="1" ht="12">
      <c r="A505" s="21" t="s">
        <v>792</v>
      </c>
      <c r="B505" s="22">
        <v>422</v>
      </c>
      <c r="C505" s="23" t="s">
        <v>29</v>
      </c>
      <c r="D505" s="24">
        <v>64000</v>
      </c>
      <c r="E505" s="47"/>
      <c r="F505" s="84">
        <f t="shared" si="165"/>
        <v>64000</v>
      </c>
      <c r="G505" s="172"/>
      <c r="H505" s="94"/>
      <c r="I505" s="25">
        <f t="shared" si="166"/>
        <v>64000</v>
      </c>
    </row>
    <row r="506" spans="1:9" s="26" customFormat="1" ht="24">
      <c r="A506" s="21" t="s">
        <v>793</v>
      </c>
      <c r="B506" s="22">
        <v>424</v>
      </c>
      <c r="C506" s="23" t="s">
        <v>45</v>
      </c>
      <c r="D506" s="24">
        <v>5000</v>
      </c>
      <c r="E506" s="47"/>
      <c r="F506" s="84">
        <f t="shared" ref="F506" si="167">SUM(D506:E506)</f>
        <v>5000</v>
      </c>
      <c r="G506" s="172"/>
      <c r="H506" s="94"/>
      <c r="I506" s="25">
        <f t="shared" si="166"/>
        <v>5000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794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795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312</v>
      </c>
      <c r="C706" s="23" t="s">
        <v>44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44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13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13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13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  <c r="J883" s="115"/>
      <c r="K883" s="111"/>
      <c r="L883" s="111"/>
      <c r="M883" s="111"/>
    </row>
    <row r="884" spans="1:13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  <c r="J884" s="116"/>
      <c r="K884" s="111"/>
      <c r="L884" s="111"/>
      <c r="M884" s="111"/>
    </row>
    <row r="885" spans="1:13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  <c r="J885" s="117"/>
      <c r="K885" s="111"/>
      <c r="L885" s="111"/>
      <c r="M885" s="111"/>
    </row>
    <row r="886" spans="1:13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  <c r="J886" s="117"/>
      <c r="K886" s="111"/>
      <c r="L886" s="111"/>
      <c r="M886" s="111"/>
    </row>
    <row r="887" spans="1:13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  <c r="J887" s="118"/>
      <c r="K887" s="73"/>
      <c r="L887" s="73"/>
      <c r="M887" s="73"/>
    </row>
    <row r="888" spans="1:13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  <c r="J888" s="118"/>
      <c r="K888" s="73"/>
      <c r="L888" s="73"/>
      <c r="M888" s="73"/>
    </row>
    <row r="889" spans="1:13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  <c r="J889" s="119"/>
      <c r="K889" s="111"/>
      <c r="L889" s="111"/>
      <c r="M889" s="111"/>
    </row>
    <row r="890" spans="1:13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  <c r="J890" s="119"/>
      <c r="K890" s="111"/>
      <c r="L890" s="111"/>
      <c r="M890" s="111"/>
    </row>
    <row r="891" spans="1:13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  <c r="J891" s="118"/>
      <c r="K891" s="73"/>
      <c r="L891" s="73"/>
      <c r="M891" s="73"/>
    </row>
    <row r="892" spans="1:13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  <c r="J892" s="118"/>
      <c r="K892" s="111"/>
      <c r="L892" s="111"/>
      <c r="M892" s="111"/>
    </row>
    <row r="893" spans="1:13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  <c r="J893" s="119"/>
      <c r="K893" s="111"/>
      <c r="L893" s="111"/>
      <c r="M893" s="111"/>
    </row>
    <row r="894" spans="1:13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  <c r="J894" s="119"/>
      <c r="K894" s="111"/>
      <c r="L894" s="111"/>
      <c r="M894" s="111"/>
    </row>
    <row r="895" spans="1:13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  <c r="J895" s="119"/>
      <c r="K895" s="111"/>
      <c r="L895" s="111"/>
      <c r="M895" s="111"/>
    </row>
    <row r="896" spans="1:13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  <c r="J896" s="119"/>
      <c r="K896" s="111"/>
      <c r="L896" s="111"/>
      <c r="M896" s="111"/>
    </row>
    <row r="897" spans="1:14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  <c r="J897" s="119"/>
      <c r="K897" s="111"/>
      <c r="L897" s="111"/>
      <c r="M897" s="111"/>
    </row>
    <row r="898" spans="1:14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  <c r="J898" s="119"/>
      <c r="K898" s="111"/>
      <c r="L898" s="111"/>
      <c r="M898" s="111"/>
    </row>
    <row r="899" spans="1:14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  <c r="J899" s="110"/>
    </row>
    <row r="900" spans="1:14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  <c r="J900" s="110"/>
      <c r="K900" s="110"/>
      <c r="L900" s="110"/>
      <c r="M900" s="110"/>
      <c r="N900" s="110"/>
    </row>
    <row r="901" spans="1:14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14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14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14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14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14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14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14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14" ht="15.75">
      <c r="A911" s="250" t="s">
        <v>62</v>
      </c>
      <c r="B911" s="251"/>
      <c r="C911" s="251"/>
      <c r="D911" s="42">
        <f t="shared" ref="D911:I911" si="349">SUM(D912:D917)</f>
        <v>1198090</v>
      </c>
      <c r="E911" s="42">
        <f t="shared" si="349"/>
        <v>0</v>
      </c>
      <c r="F911" s="42">
        <f t="shared" si="349"/>
        <v>1198090</v>
      </c>
      <c r="G911" s="42">
        <f t="shared" si="349"/>
        <v>315194.90999999997</v>
      </c>
      <c r="H911" s="42">
        <f t="shared" si="349"/>
        <v>0</v>
      </c>
      <c r="I911" s="42">
        <f t="shared" si="349"/>
        <v>1198090</v>
      </c>
    </row>
    <row r="912" spans="1:14">
      <c r="A912" s="246" t="s">
        <v>11</v>
      </c>
      <c r="B912" s="247"/>
      <c r="C912" s="55" t="s">
        <v>117</v>
      </c>
      <c r="D912" s="43">
        <f>SUM(D140,D243,D297,D318,D495,D498,D508,D521,D534)</f>
        <v>405000</v>
      </c>
      <c r="E912" s="43">
        <f t="shared" ref="E912:I912" si="350">SUM(E140,E243,E297,E318,E495,E498,E508,E521,E534)</f>
        <v>0</v>
      </c>
      <c r="F912" s="43">
        <f t="shared" si="350"/>
        <v>405000</v>
      </c>
      <c r="G912" s="43">
        <f t="shared" si="350"/>
        <v>3000</v>
      </c>
      <c r="H912" s="43">
        <f t="shared" si="350"/>
        <v>0</v>
      </c>
      <c r="I912" s="43">
        <f t="shared" si="350"/>
        <v>405000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793090</v>
      </c>
      <c r="E915" s="43">
        <f t="shared" ref="E915:I915" si="353">SUM(E57,E121,E167,E328,E538)</f>
        <v>0</v>
      </c>
      <c r="F915" s="43">
        <f t="shared" si="353"/>
        <v>793090</v>
      </c>
      <c r="G915" s="43">
        <f t="shared" si="353"/>
        <v>312194.90999999997</v>
      </c>
      <c r="H915" s="43">
        <f t="shared" si="353"/>
        <v>0</v>
      </c>
      <c r="I915" s="43">
        <f t="shared" si="353"/>
        <v>793090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8948705</v>
      </c>
      <c r="E918" s="43">
        <f t="shared" ref="E918:I918" si="357">SUM(E919:E925)</f>
        <v>0</v>
      </c>
      <c r="F918" s="43">
        <f t="shared" si="357"/>
        <v>8948705</v>
      </c>
      <c r="G918" s="43">
        <f t="shared" si="357"/>
        <v>4756021.7300000004</v>
      </c>
      <c r="H918" s="43">
        <f t="shared" si="357"/>
        <v>0</v>
      </c>
      <c r="I918" s="43">
        <f t="shared" si="357"/>
        <v>8948705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100</v>
      </c>
      <c r="E919" s="19">
        <f t="shared" ref="E919:I919" si="358">SUM(E44,E115,E152,E253,E541)</f>
        <v>0</v>
      </c>
      <c r="F919" s="19">
        <f t="shared" si="358"/>
        <v>100</v>
      </c>
      <c r="G919" s="19">
        <f t="shared" si="358"/>
        <v>2.41</v>
      </c>
      <c r="H919" s="19">
        <f t="shared" si="358"/>
        <v>0</v>
      </c>
      <c r="I919" s="19">
        <f t="shared" si="358"/>
        <v>100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18470.22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119500</v>
      </c>
      <c r="E921" s="19">
        <f t="shared" ref="E921:I921" si="360">SUM(E77,E127,E191,E269,E306)</f>
        <v>0</v>
      </c>
      <c r="F921" s="19">
        <f t="shared" si="360"/>
        <v>119500</v>
      </c>
      <c r="G921" s="19">
        <f t="shared" si="360"/>
        <v>2079.1999999999998</v>
      </c>
      <c r="H921" s="19">
        <f t="shared" si="360"/>
        <v>0</v>
      </c>
      <c r="I921" s="19">
        <f t="shared" si="360"/>
        <v>119500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8731105</v>
      </c>
      <c r="E922" s="19">
        <f t="shared" ref="E922:I922" si="361">SUM(E90,E133,E206,E308,E277,E294,E591,E337,E350,E395,E853,E894,E433,E470)</f>
        <v>0</v>
      </c>
      <c r="F922" s="19">
        <f t="shared" si="361"/>
        <v>8731105</v>
      </c>
      <c r="G922" s="19">
        <f t="shared" si="361"/>
        <v>4733769.9000000004</v>
      </c>
      <c r="H922" s="19">
        <f t="shared" si="361"/>
        <v>0</v>
      </c>
      <c r="I922" s="19">
        <f t="shared" si="361"/>
        <v>8731105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98000</v>
      </c>
      <c r="E924" s="19">
        <f t="shared" ref="E924:I924" si="363">SUM(E102,E220,E285,E574)</f>
        <v>0</v>
      </c>
      <c r="F924" s="19">
        <f t="shared" si="363"/>
        <v>98000</v>
      </c>
      <c r="G924" s="19">
        <f t="shared" si="363"/>
        <v>1700</v>
      </c>
      <c r="H924" s="19">
        <f t="shared" si="363"/>
        <v>0</v>
      </c>
      <c r="I924" s="19">
        <f t="shared" si="363"/>
        <v>98000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10146795</v>
      </c>
      <c r="E926" s="44">
        <f t="shared" si="365"/>
        <v>0</v>
      </c>
      <c r="F926" s="44">
        <f t="shared" si="365"/>
        <v>10146795</v>
      </c>
      <c r="G926" s="44">
        <f t="shared" si="365"/>
        <v>5071216.6400000006</v>
      </c>
      <c r="H926" s="44">
        <f t="shared" si="365"/>
        <v>0</v>
      </c>
      <c r="I926" s="44">
        <f t="shared" si="365"/>
        <v>10146795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 alignWithMargins="0"/>
  <rowBreaks count="1" manualBreakCount="1">
    <brk id="3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K927"/>
  <sheetViews>
    <sheetView topLeftCell="A69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140625" bestFit="1" customWidth="1"/>
    <col min="7" max="7" width="14.5703125" customWidth="1"/>
    <col min="8" max="8" width="12.5703125" customWidth="1"/>
    <col min="9" max="9" width="13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79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TEHNIČKA PROMETNA ŠKOLA, SPLIT</v>
      </c>
      <c r="C7" s="260"/>
      <c r="D7" s="13">
        <f>SUM(D8)</f>
        <v>9198399</v>
      </c>
      <c r="E7" s="13">
        <f t="shared" ref="E7:I8" si="0">SUM(E8)</f>
        <v>0</v>
      </c>
      <c r="F7" s="164">
        <f t="shared" si="0"/>
        <v>9198399</v>
      </c>
      <c r="G7" s="14">
        <f t="shared" si="0"/>
        <v>5821631.1600000001</v>
      </c>
      <c r="H7" s="229">
        <f t="shared" si="0"/>
        <v>0</v>
      </c>
      <c r="I7" s="77">
        <f t="shared" si="0"/>
        <v>9198399</v>
      </c>
    </row>
    <row r="8" spans="1:9">
      <c r="A8" s="261" t="s">
        <v>7</v>
      </c>
      <c r="B8" s="262"/>
      <c r="C8" s="15" t="s">
        <v>8</v>
      </c>
      <c r="D8" s="16">
        <f>SUM(D9)</f>
        <v>9198399</v>
      </c>
      <c r="E8" s="16">
        <f t="shared" si="0"/>
        <v>0</v>
      </c>
      <c r="F8" s="82">
        <f t="shared" si="0"/>
        <v>9198399</v>
      </c>
      <c r="G8" s="17">
        <f t="shared" si="0"/>
        <v>5821631.1600000001</v>
      </c>
      <c r="H8" s="170">
        <f t="shared" si="0"/>
        <v>0</v>
      </c>
      <c r="I8" s="17">
        <f t="shared" si="0"/>
        <v>9198399</v>
      </c>
    </row>
    <row r="9" spans="1:9">
      <c r="A9" s="261" t="s">
        <v>9</v>
      </c>
      <c r="B9" s="262"/>
      <c r="C9" s="15" t="s">
        <v>10</v>
      </c>
      <c r="D9" s="16">
        <f>SUM(D10,D18,D22,D26,D30,D33)</f>
        <v>9198399</v>
      </c>
      <c r="E9" s="16">
        <f t="shared" ref="E9:I9" si="1">SUM(E10,E18,E22,E26,E30,E33)</f>
        <v>0</v>
      </c>
      <c r="F9" s="82">
        <f t="shared" si="1"/>
        <v>9198399</v>
      </c>
      <c r="G9" s="17">
        <f t="shared" si="1"/>
        <v>5821631.1600000001</v>
      </c>
      <c r="H9" s="170">
        <f t="shared" si="1"/>
        <v>0</v>
      </c>
      <c r="I9" s="17">
        <f t="shared" si="1"/>
        <v>9198399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901180</v>
      </c>
      <c r="E10" s="19">
        <f t="shared" ref="E10:I10" si="2">SUM(E11:E17)</f>
        <v>0</v>
      </c>
      <c r="F10" s="59">
        <f t="shared" si="2"/>
        <v>901180</v>
      </c>
      <c r="G10" s="20">
        <f t="shared" si="2"/>
        <v>278039.74</v>
      </c>
      <c r="H10" s="230">
        <f t="shared" si="2"/>
        <v>0</v>
      </c>
      <c r="I10" s="20">
        <f t="shared" si="2"/>
        <v>901180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256</v>
      </c>
      <c r="B13" s="22">
        <v>641</v>
      </c>
      <c r="C13" s="23" t="s">
        <v>12</v>
      </c>
      <c r="D13" s="24">
        <v>130</v>
      </c>
      <c r="E13" s="47"/>
      <c r="F13" s="84">
        <f>SUM(D13:E13)</f>
        <v>130</v>
      </c>
      <c r="G13" s="25">
        <v>42.43</v>
      </c>
      <c r="H13" s="185"/>
      <c r="I13" s="25">
        <f t="shared" si="4"/>
        <v>130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257</v>
      </c>
      <c r="B15" s="22">
        <v>661</v>
      </c>
      <c r="C15" s="23" t="s">
        <v>15</v>
      </c>
      <c r="D15" s="24">
        <v>901050</v>
      </c>
      <c r="E15" s="47"/>
      <c r="F15" s="84">
        <f>SUM(D15:E15)</f>
        <v>901050</v>
      </c>
      <c r="G15" s="25">
        <v>277997.31</v>
      </c>
      <c r="H15" s="185"/>
      <c r="I15" s="25">
        <f t="shared" si="4"/>
        <v>901050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29870</v>
      </c>
      <c r="E18" s="19">
        <f t="shared" ref="E18:I18" si="5">SUM(E19:E21)</f>
        <v>0</v>
      </c>
      <c r="F18" s="59">
        <f t="shared" si="5"/>
        <v>29870</v>
      </c>
      <c r="G18" s="20">
        <f t="shared" si="5"/>
        <v>680</v>
      </c>
      <c r="H18" s="230">
        <f t="shared" si="5"/>
        <v>0</v>
      </c>
      <c r="I18" s="20">
        <f t="shared" si="5"/>
        <v>29870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258</v>
      </c>
      <c r="B20" s="22">
        <v>652</v>
      </c>
      <c r="C20" s="23" t="s">
        <v>14</v>
      </c>
      <c r="D20" s="24">
        <v>29870</v>
      </c>
      <c r="E20" s="47"/>
      <c r="F20" s="84">
        <f>SUM(D20:E20)</f>
        <v>29870</v>
      </c>
      <c r="G20" s="25">
        <v>680</v>
      </c>
      <c r="H20" s="185"/>
      <c r="I20" s="25">
        <f>+F20+H20</f>
        <v>29870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8265349</v>
      </c>
      <c r="E22" s="19">
        <f t="shared" ref="E22:I22" si="6">SUM(E23:E25)</f>
        <v>0</v>
      </c>
      <c r="F22" s="59">
        <f t="shared" si="6"/>
        <v>8265349</v>
      </c>
      <c r="G22" s="20">
        <f t="shared" si="6"/>
        <v>5478214.9299999997</v>
      </c>
      <c r="H22" s="230">
        <f t="shared" si="6"/>
        <v>0</v>
      </c>
      <c r="I22" s="20">
        <f t="shared" si="6"/>
        <v>8265349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259</v>
      </c>
      <c r="B24" s="22">
        <v>636</v>
      </c>
      <c r="C24" s="23" t="s">
        <v>18</v>
      </c>
      <c r="D24" s="24">
        <v>8265349</v>
      </c>
      <c r="E24" s="47"/>
      <c r="F24" s="84">
        <f>SUM(D24:E24)</f>
        <v>8265349</v>
      </c>
      <c r="G24" s="25">
        <v>5478214.9299999997</v>
      </c>
      <c r="H24" s="185"/>
      <c r="I24" s="25">
        <f>+F24+H24</f>
        <v>8265349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64696.49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6" t="s">
        <v>1710</v>
      </c>
      <c r="B28" s="22">
        <v>638</v>
      </c>
      <c r="C28" s="23" t="s">
        <v>20</v>
      </c>
      <c r="E28" s="47"/>
      <c r="F28" s="84">
        <f>SUM(D28:E28)</f>
        <v>0</v>
      </c>
      <c r="G28" s="25">
        <v>64696.49</v>
      </c>
      <c r="H28" s="185"/>
      <c r="I28" s="25">
        <f>+F28+H28</f>
        <v>0</v>
      </c>
    </row>
    <row r="29" spans="1:9" s="26" customFormat="1" ht="24">
      <c r="B29" s="22">
        <v>639</v>
      </c>
      <c r="C29" s="23" t="s">
        <v>133</v>
      </c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2000</v>
      </c>
      <c r="E30" s="19">
        <f t="shared" ref="E30:I30" si="8">SUM(E31:E32)</f>
        <v>0</v>
      </c>
      <c r="F30" s="59">
        <f t="shared" si="8"/>
        <v>2000</v>
      </c>
      <c r="G30" s="20">
        <f t="shared" si="8"/>
        <v>0</v>
      </c>
      <c r="H30" s="230">
        <f t="shared" si="8"/>
        <v>0</v>
      </c>
      <c r="I30" s="20">
        <f t="shared" si="8"/>
        <v>2000</v>
      </c>
    </row>
    <row r="31" spans="1:9" s="26" customFormat="1" ht="24">
      <c r="A31" s="21" t="s">
        <v>260</v>
      </c>
      <c r="B31" s="22">
        <v>663</v>
      </c>
      <c r="C31" s="23" t="s">
        <v>21</v>
      </c>
      <c r="D31" s="24">
        <v>2000</v>
      </c>
      <c r="E31" s="47"/>
      <c r="F31" s="84">
        <f>SUM(D31:E31)</f>
        <v>2000</v>
      </c>
      <c r="G31" s="25">
        <v>0</v>
      </c>
      <c r="H31" s="185"/>
      <c r="I31" s="25">
        <f>+F31+H31</f>
        <v>2000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TEHNIČKA PROMETNA ŠKOLA, SPLIT</v>
      </c>
      <c r="C39" s="260"/>
      <c r="D39" s="38">
        <f>SUM(D40)</f>
        <v>11662958</v>
      </c>
      <c r="E39" s="38">
        <f t="shared" ref="E39:I41" si="11">SUM(E40)</f>
        <v>0</v>
      </c>
      <c r="F39" s="81">
        <f t="shared" si="11"/>
        <v>11662958</v>
      </c>
      <c r="G39" s="168">
        <f t="shared" si="11"/>
        <v>5369748.54</v>
      </c>
      <c r="H39" s="93">
        <f t="shared" si="11"/>
        <v>0</v>
      </c>
      <c r="I39" s="147">
        <f t="shared" si="11"/>
        <v>11662958</v>
      </c>
    </row>
    <row r="40" spans="1:9" ht="24.75">
      <c r="A40" s="261" t="s">
        <v>108</v>
      </c>
      <c r="B40" s="262"/>
      <c r="C40" s="15" t="s">
        <v>109</v>
      </c>
      <c r="D40" s="16">
        <f>SUM(D41)</f>
        <v>11662958</v>
      </c>
      <c r="E40" s="16">
        <f t="shared" si="11"/>
        <v>0</v>
      </c>
      <c r="F40" s="82">
        <f t="shared" si="11"/>
        <v>11662958</v>
      </c>
      <c r="G40" s="169">
        <f t="shared" si="11"/>
        <v>5369748.54</v>
      </c>
      <c r="H40" s="78">
        <f t="shared" si="11"/>
        <v>0</v>
      </c>
      <c r="I40" s="17">
        <f t="shared" si="11"/>
        <v>11662958</v>
      </c>
    </row>
    <row r="41" spans="1:9">
      <c r="A41" s="261" t="s">
        <v>25</v>
      </c>
      <c r="B41" s="262"/>
      <c r="C41" s="15" t="s">
        <v>26</v>
      </c>
      <c r="D41" s="16">
        <f>SUM(D42)</f>
        <v>11662958</v>
      </c>
      <c r="E41" s="16">
        <f t="shared" si="11"/>
        <v>0</v>
      </c>
      <c r="F41" s="16">
        <f t="shared" si="11"/>
        <v>11662958</v>
      </c>
      <c r="G41" s="170">
        <f t="shared" si="11"/>
        <v>5369748.54</v>
      </c>
      <c r="H41" s="78">
        <f t="shared" si="11"/>
        <v>0</v>
      </c>
      <c r="I41" s="17">
        <f t="shared" si="11"/>
        <v>11662958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11662958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11662958</v>
      </c>
      <c r="G42" s="104">
        <f t="shared" si="12"/>
        <v>5369748.54</v>
      </c>
      <c r="H42" s="104">
        <f t="shared" si="12"/>
        <v>0</v>
      </c>
      <c r="I42" s="104">
        <f t="shared" si="12"/>
        <v>11662958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10141958</v>
      </c>
      <c r="E43" s="40">
        <f t="shared" ref="E43:I43" si="13">SUM(E44,E57,E64,E77,E90,E102)</f>
        <v>0</v>
      </c>
      <c r="F43" s="83">
        <f t="shared" si="13"/>
        <v>10141958</v>
      </c>
      <c r="G43" s="171">
        <f t="shared" si="13"/>
        <v>5334750.6099999994</v>
      </c>
      <c r="H43" s="88">
        <f t="shared" si="13"/>
        <v>0</v>
      </c>
      <c r="I43" s="41">
        <f t="shared" si="13"/>
        <v>10141958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901180</v>
      </c>
      <c r="E44" s="19">
        <f t="shared" ref="E44:I44" si="14">SUM(E45:E56)</f>
        <v>0</v>
      </c>
      <c r="F44" s="59">
        <f t="shared" si="14"/>
        <v>901180</v>
      </c>
      <c r="G44" s="174">
        <f t="shared" si="14"/>
        <v>57607.32</v>
      </c>
      <c r="H44" s="79">
        <f t="shared" si="14"/>
        <v>0</v>
      </c>
      <c r="I44" s="20">
        <f t="shared" si="14"/>
        <v>901180</v>
      </c>
    </row>
    <row r="45" spans="1:9">
      <c r="A45" s="21" t="s">
        <v>796</v>
      </c>
      <c r="B45" s="22">
        <v>311</v>
      </c>
      <c r="C45" s="23" t="s">
        <v>35</v>
      </c>
      <c r="D45" s="24">
        <v>630000</v>
      </c>
      <c r="E45" s="47"/>
      <c r="F45" s="84">
        <f t="shared" ref="F45:F56" si="15">SUM(D45:E45)</f>
        <v>630000</v>
      </c>
      <c r="G45" s="172">
        <v>0</v>
      </c>
      <c r="H45" s="94"/>
      <c r="I45" s="25">
        <f>+F45+H45</f>
        <v>630000</v>
      </c>
    </row>
    <row r="46" spans="1:9">
      <c r="A46" s="21" t="s">
        <v>797</v>
      </c>
      <c r="B46" s="22">
        <v>312</v>
      </c>
      <c r="C46" s="23" t="s">
        <v>44</v>
      </c>
      <c r="D46" s="24">
        <v>10000</v>
      </c>
      <c r="E46" s="47"/>
      <c r="F46" s="84">
        <f t="shared" si="15"/>
        <v>10000</v>
      </c>
      <c r="G46" s="172">
        <v>0</v>
      </c>
      <c r="H46" s="94"/>
      <c r="I46" s="25">
        <f t="shared" ref="I46:I56" si="16">+F46+H46</f>
        <v>10000</v>
      </c>
    </row>
    <row r="47" spans="1:9">
      <c r="A47" s="21" t="s">
        <v>798</v>
      </c>
      <c r="B47" s="22">
        <v>313</v>
      </c>
      <c r="C47" s="23" t="s">
        <v>36</v>
      </c>
      <c r="D47" s="24">
        <v>103000</v>
      </c>
      <c r="E47" s="47"/>
      <c r="F47" s="84">
        <f t="shared" si="15"/>
        <v>103000</v>
      </c>
      <c r="G47" s="172">
        <v>0</v>
      </c>
      <c r="H47" s="94"/>
      <c r="I47" s="25">
        <f t="shared" si="16"/>
        <v>103000</v>
      </c>
    </row>
    <row r="48" spans="1:9">
      <c r="A48" s="21" t="s">
        <v>799</v>
      </c>
      <c r="B48" s="22">
        <v>321</v>
      </c>
      <c r="C48" s="23" t="s">
        <v>33</v>
      </c>
      <c r="D48" s="24">
        <v>19200</v>
      </c>
      <c r="E48" s="47"/>
      <c r="F48" s="84">
        <f t="shared" si="15"/>
        <v>19200</v>
      </c>
      <c r="G48" s="172">
        <v>6257.89</v>
      </c>
      <c r="H48" s="94"/>
      <c r="I48" s="25">
        <f t="shared" si="16"/>
        <v>19200</v>
      </c>
    </row>
    <row r="49" spans="1:10" s="26" customFormat="1" ht="12">
      <c r="A49" s="21" t="s">
        <v>800</v>
      </c>
      <c r="B49" s="22">
        <v>322</v>
      </c>
      <c r="C49" s="23" t="s">
        <v>34</v>
      </c>
      <c r="D49" s="24">
        <v>72000</v>
      </c>
      <c r="E49" s="47"/>
      <c r="F49" s="84">
        <f t="shared" si="15"/>
        <v>72000</v>
      </c>
      <c r="G49" s="172">
        <v>12221.26</v>
      </c>
      <c r="H49" s="94"/>
      <c r="I49" s="25">
        <f t="shared" si="16"/>
        <v>72000</v>
      </c>
    </row>
    <row r="50" spans="1:10" s="26" customFormat="1" ht="12">
      <c r="A50" s="21" t="s">
        <v>801</v>
      </c>
      <c r="B50" s="22">
        <v>323</v>
      </c>
      <c r="C50" s="23" t="s">
        <v>28</v>
      </c>
      <c r="D50" s="24">
        <v>53080</v>
      </c>
      <c r="E50" s="47"/>
      <c r="F50" s="84">
        <f t="shared" si="15"/>
        <v>53080</v>
      </c>
      <c r="G50" s="172">
        <v>35108.769999999997</v>
      </c>
      <c r="H50" s="94"/>
      <c r="I50" s="25">
        <f t="shared" si="16"/>
        <v>53080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802</v>
      </c>
      <c r="B52" s="22">
        <v>329</v>
      </c>
      <c r="C52" s="23" t="s">
        <v>38</v>
      </c>
      <c r="D52" s="24">
        <v>12400</v>
      </c>
      <c r="E52" s="47"/>
      <c r="F52" s="84">
        <f t="shared" si="15"/>
        <v>12400</v>
      </c>
      <c r="G52" s="172">
        <v>4019.4</v>
      </c>
      <c r="H52" s="94"/>
      <c r="I52" s="25">
        <f t="shared" si="16"/>
        <v>12400</v>
      </c>
    </row>
    <row r="53" spans="1:10" s="26" customFormat="1" ht="12">
      <c r="A53" s="21" t="s">
        <v>803</v>
      </c>
      <c r="B53" s="22">
        <v>343</v>
      </c>
      <c r="C53" s="23" t="s">
        <v>39</v>
      </c>
      <c r="D53" s="24">
        <v>1500</v>
      </c>
      <c r="E53" s="47"/>
      <c r="F53" s="84">
        <f t="shared" si="15"/>
        <v>1500</v>
      </c>
      <c r="G53" s="172">
        <v>0</v>
      </c>
      <c r="H53" s="94"/>
      <c r="I53" s="25">
        <f t="shared" si="16"/>
        <v>1500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959559</v>
      </c>
      <c r="E57" s="43">
        <f t="shared" ref="E57:I57" si="18">SUM(E58:E63)</f>
        <v>0</v>
      </c>
      <c r="F57" s="58">
        <f t="shared" si="18"/>
        <v>959559</v>
      </c>
      <c r="G57" s="173">
        <f t="shared" si="18"/>
        <v>373087.49</v>
      </c>
      <c r="H57" s="89">
        <f t="shared" si="18"/>
        <v>0</v>
      </c>
      <c r="I57" s="56">
        <f t="shared" si="18"/>
        <v>959559</v>
      </c>
    </row>
    <row r="58" spans="1:10" ht="22.5" customHeight="1">
      <c r="A58" s="21" t="s">
        <v>804</v>
      </c>
      <c r="B58" s="22">
        <v>321</v>
      </c>
      <c r="C58" s="23" t="s">
        <v>33</v>
      </c>
      <c r="D58" s="24">
        <v>315363.75</v>
      </c>
      <c r="E58" s="47"/>
      <c r="F58" s="84">
        <f t="shared" ref="F58:F63" si="19">SUM(D58:E58)</f>
        <v>315363.75</v>
      </c>
      <c r="G58" s="172">
        <v>88178.72</v>
      </c>
      <c r="H58" s="94"/>
      <c r="I58" s="25">
        <f>+F58+H58</f>
        <v>315363.75</v>
      </c>
      <c r="J58" s="49"/>
    </row>
    <row r="59" spans="1:10" s="26" customFormat="1" ht="12">
      <c r="A59" s="21" t="s">
        <v>805</v>
      </c>
      <c r="B59" s="22">
        <v>322</v>
      </c>
      <c r="C59" s="23" t="s">
        <v>34</v>
      </c>
      <c r="D59" s="24">
        <v>313841.32</v>
      </c>
      <c r="E59" s="47"/>
      <c r="F59" s="84">
        <f t="shared" si="19"/>
        <v>313841.32</v>
      </c>
      <c r="G59" s="172">
        <v>158081.68</v>
      </c>
      <c r="H59" s="94"/>
      <c r="I59" s="25">
        <f t="shared" ref="I59:I63" si="20">+F59+H59</f>
        <v>313841.32</v>
      </c>
    </row>
    <row r="60" spans="1:10" s="26" customFormat="1" ht="12">
      <c r="A60" s="21" t="s">
        <v>806</v>
      </c>
      <c r="B60" s="22">
        <v>323</v>
      </c>
      <c r="C60" s="23" t="s">
        <v>28</v>
      </c>
      <c r="D60" s="24">
        <v>297103.93</v>
      </c>
      <c r="E60" s="47"/>
      <c r="F60" s="84">
        <f t="shared" si="19"/>
        <v>297103.93</v>
      </c>
      <c r="G60" s="172">
        <v>121227.14</v>
      </c>
      <c r="H60" s="94"/>
      <c r="I60" s="25">
        <f t="shared" si="20"/>
        <v>297103.93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807</v>
      </c>
      <c r="B62" s="22">
        <v>329</v>
      </c>
      <c r="C62" s="23" t="s">
        <v>38</v>
      </c>
      <c r="D62" s="24">
        <v>29250</v>
      </c>
      <c r="E62" s="47"/>
      <c r="F62" s="84">
        <f t="shared" si="19"/>
        <v>29250</v>
      </c>
      <c r="G62" s="172">
        <v>3439.5</v>
      </c>
      <c r="H62" s="94"/>
      <c r="I62" s="25">
        <f t="shared" si="20"/>
        <v>29250</v>
      </c>
    </row>
    <row r="63" spans="1:10" s="26" customFormat="1" ht="12">
      <c r="A63" s="21" t="s">
        <v>808</v>
      </c>
      <c r="B63" s="22">
        <v>343</v>
      </c>
      <c r="C63" s="23" t="s">
        <v>39</v>
      </c>
      <c r="D63" s="24">
        <v>4000</v>
      </c>
      <c r="E63" s="47"/>
      <c r="F63" s="84">
        <f t="shared" si="19"/>
        <v>4000</v>
      </c>
      <c r="G63" s="172">
        <v>2160.4499999999998</v>
      </c>
      <c r="H63" s="94"/>
      <c r="I63" s="25">
        <f t="shared" si="20"/>
        <v>4000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344802.88</v>
      </c>
      <c r="H64" s="79">
        <f t="shared" si="21"/>
        <v>0</v>
      </c>
      <c r="I64" s="20">
        <f t="shared" si="21"/>
        <v>0</v>
      </c>
    </row>
    <row r="65" spans="1:11" ht="26.25" customHeight="1">
      <c r="A65" s="21" t="s">
        <v>1711</v>
      </c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>
        <v>276376.02</v>
      </c>
      <c r="H65" s="94"/>
      <c r="I65" s="25">
        <f>+F65+H65</f>
        <v>0</v>
      </c>
      <c r="K65" s="26"/>
    </row>
    <row r="66" spans="1:11" s="26" customFormat="1" ht="12">
      <c r="A66" s="21" t="s">
        <v>1712</v>
      </c>
      <c r="B66" s="22">
        <v>312</v>
      </c>
      <c r="C66" s="23" t="s">
        <v>44</v>
      </c>
      <c r="D66" s="24"/>
      <c r="E66" s="47"/>
      <c r="F66" s="84">
        <f t="shared" si="22"/>
        <v>0</v>
      </c>
      <c r="G66" s="172">
        <v>22824.55</v>
      </c>
      <c r="H66" s="94"/>
      <c r="I66" s="25">
        <f t="shared" ref="I66:I76" si="23">+F66+H66</f>
        <v>0</v>
      </c>
    </row>
    <row r="67" spans="1:11" s="26" customFormat="1" ht="12">
      <c r="A67" s="21" t="s">
        <v>1713</v>
      </c>
      <c r="B67" s="22">
        <v>313</v>
      </c>
      <c r="C67" s="23" t="s">
        <v>36</v>
      </c>
      <c r="D67" s="24"/>
      <c r="E67" s="47"/>
      <c r="F67" s="84">
        <f t="shared" si="22"/>
        <v>0</v>
      </c>
      <c r="G67" s="172">
        <v>45602.31</v>
      </c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29870</v>
      </c>
      <c r="E77" s="19">
        <f t="shared" ref="E77:I77" si="25">SUM(E78:E89)</f>
        <v>0</v>
      </c>
      <c r="F77" s="59">
        <f t="shared" si="25"/>
        <v>29870</v>
      </c>
      <c r="G77" s="174">
        <f t="shared" si="25"/>
        <v>11706.71</v>
      </c>
      <c r="H77" s="79">
        <f t="shared" si="25"/>
        <v>0</v>
      </c>
      <c r="I77" s="20">
        <f t="shared" si="25"/>
        <v>29870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 t="s">
        <v>809</v>
      </c>
      <c r="B81" s="22">
        <v>321</v>
      </c>
      <c r="C81" s="23" t="s">
        <v>33</v>
      </c>
      <c r="D81" s="24">
        <v>8000</v>
      </c>
      <c r="E81" s="47"/>
      <c r="F81" s="84">
        <f t="shared" si="26"/>
        <v>8000</v>
      </c>
      <c r="G81" s="172">
        <v>982</v>
      </c>
      <c r="H81" s="94"/>
      <c r="I81" s="25">
        <f t="shared" si="27"/>
        <v>8000</v>
      </c>
    </row>
    <row r="82" spans="1:9" s="26" customFormat="1" ht="12">
      <c r="A82" s="21" t="s">
        <v>810</v>
      </c>
      <c r="B82" s="22">
        <v>322</v>
      </c>
      <c r="C82" s="23" t="s">
        <v>34</v>
      </c>
      <c r="D82" s="24">
        <v>15000</v>
      </c>
      <c r="E82" s="47"/>
      <c r="F82" s="84">
        <f t="shared" si="26"/>
        <v>15000</v>
      </c>
      <c r="G82" s="172">
        <v>4072.7</v>
      </c>
      <c r="H82" s="94"/>
      <c r="I82" s="25">
        <f t="shared" si="27"/>
        <v>15000</v>
      </c>
    </row>
    <row r="83" spans="1:9" s="26" customFormat="1" ht="12">
      <c r="A83" s="21" t="s">
        <v>811</v>
      </c>
      <c r="B83" s="22">
        <v>323</v>
      </c>
      <c r="C83" s="23" t="s">
        <v>28</v>
      </c>
      <c r="D83" s="24">
        <v>6870</v>
      </c>
      <c r="E83" s="47"/>
      <c r="F83" s="84">
        <f t="shared" si="26"/>
        <v>6870</v>
      </c>
      <c r="G83" s="172">
        <v>564</v>
      </c>
      <c r="H83" s="94"/>
      <c r="I83" s="25">
        <f t="shared" si="27"/>
        <v>6870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1714</v>
      </c>
      <c r="B85" s="22">
        <v>329</v>
      </c>
      <c r="C85" s="23" t="s">
        <v>38</v>
      </c>
      <c r="D85" s="24"/>
      <c r="E85" s="47"/>
      <c r="F85" s="84">
        <f t="shared" si="26"/>
        <v>0</v>
      </c>
      <c r="G85" s="172">
        <v>6088.01</v>
      </c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8251349</v>
      </c>
      <c r="E90" s="19">
        <f t="shared" ref="E90:I90" si="29">SUM(E91:E101)</f>
        <v>0</v>
      </c>
      <c r="F90" s="59">
        <f t="shared" si="29"/>
        <v>8251349</v>
      </c>
      <c r="G90" s="174">
        <f t="shared" si="29"/>
        <v>4547546.21</v>
      </c>
      <c r="H90" s="79">
        <f t="shared" si="29"/>
        <v>0</v>
      </c>
      <c r="I90" s="20">
        <f t="shared" si="29"/>
        <v>8251349</v>
      </c>
    </row>
    <row r="91" spans="1:9">
      <c r="A91" s="21" t="s">
        <v>819</v>
      </c>
      <c r="B91" s="22">
        <v>311</v>
      </c>
      <c r="C91" s="23" t="s">
        <v>35</v>
      </c>
      <c r="D91" s="24">
        <v>6770350</v>
      </c>
      <c r="E91" s="47"/>
      <c r="F91" s="84">
        <f t="shared" ref="F91:F101" si="30">SUM(D91:E91)</f>
        <v>6770350</v>
      </c>
      <c r="G91" s="172">
        <v>3793316.36</v>
      </c>
      <c r="H91" s="94"/>
      <c r="I91" s="25">
        <f>+F91+H91</f>
        <v>6770350</v>
      </c>
    </row>
    <row r="92" spans="1:9" s="26" customFormat="1" ht="12">
      <c r="A92" s="21" t="s">
        <v>820</v>
      </c>
      <c r="B92" s="22">
        <v>312</v>
      </c>
      <c r="C92" s="23" t="s">
        <v>44</v>
      </c>
      <c r="D92" s="24">
        <v>360660</v>
      </c>
      <c r="E92" s="47"/>
      <c r="F92" s="84">
        <f t="shared" si="30"/>
        <v>360660</v>
      </c>
      <c r="G92" s="172">
        <v>128332.62</v>
      </c>
      <c r="H92" s="94"/>
      <c r="I92" s="25">
        <f t="shared" ref="I92:I101" si="31">+F92+H92</f>
        <v>360660</v>
      </c>
    </row>
    <row r="93" spans="1:9" s="26" customFormat="1" ht="12">
      <c r="A93" s="21" t="s">
        <v>821</v>
      </c>
      <c r="B93" s="22">
        <v>313</v>
      </c>
      <c r="C93" s="23" t="s">
        <v>36</v>
      </c>
      <c r="D93" s="24">
        <v>1120339</v>
      </c>
      <c r="E93" s="47"/>
      <c r="F93" s="84">
        <f t="shared" si="30"/>
        <v>1120339</v>
      </c>
      <c r="G93" s="172">
        <v>625897.23</v>
      </c>
      <c r="H93" s="94"/>
      <c r="I93" s="25">
        <f t="shared" si="31"/>
        <v>1120339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109"/>
      <c r="F95" s="84">
        <f t="shared" si="30"/>
        <v>0</v>
      </c>
      <c r="G95" s="172"/>
      <c r="H95" s="21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>SUM(D107:E107)</f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1516000</v>
      </c>
      <c r="E139" s="40">
        <f t="shared" ref="E139:I139" si="45">SUM(E140,E148,E152,E167,E177,E191,E204,E206,E220,E233)</f>
        <v>0</v>
      </c>
      <c r="F139" s="40">
        <f t="shared" si="45"/>
        <v>1516000</v>
      </c>
      <c r="G139" s="40">
        <f t="shared" si="45"/>
        <v>32997.94</v>
      </c>
      <c r="H139" s="40">
        <f t="shared" si="45"/>
        <v>0</v>
      </c>
      <c r="I139" s="41">
        <f t="shared" si="45"/>
        <v>1516000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32997.94</v>
      </c>
      <c r="H152" s="79">
        <f t="shared" si="51"/>
        <v>0</v>
      </c>
      <c r="I152" s="20">
        <f t="shared" si="51"/>
        <v>0</v>
      </c>
    </row>
    <row r="153" spans="1:9">
      <c r="A153" s="21" t="s">
        <v>1715</v>
      </c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>
        <v>1307.5</v>
      </c>
      <c r="H153" s="94"/>
      <c r="I153" s="25">
        <f>+F153+H153</f>
        <v>0</v>
      </c>
    </row>
    <row r="154" spans="1:9" s="26" customFormat="1" ht="12">
      <c r="A154" s="21" t="s">
        <v>1716</v>
      </c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>
        <v>11762.94</v>
      </c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1717</v>
      </c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>
        <v>19927.5</v>
      </c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1500000</v>
      </c>
      <c r="E167" s="43">
        <f t="shared" ref="E167:I167" si="56">SUM(E168:E176)</f>
        <v>0</v>
      </c>
      <c r="F167" s="58">
        <f t="shared" si="56"/>
        <v>1500000</v>
      </c>
      <c r="G167" s="173">
        <f t="shared" si="56"/>
        <v>0</v>
      </c>
      <c r="H167" s="89">
        <f t="shared" si="56"/>
        <v>0</v>
      </c>
      <c r="I167" s="56">
        <f t="shared" si="56"/>
        <v>1500000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 t="s">
        <v>822</v>
      </c>
      <c r="B172" s="22">
        <v>423</v>
      </c>
      <c r="C172" s="23" t="s">
        <v>53</v>
      </c>
      <c r="D172" s="24">
        <v>1500000</v>
      </c>
      <c r="E172" s="47"/>
      <c r="F172" s="84">
        <f t="shared" ref="F172" si="59">SUM(D172:E172)</f>
        <v>1500000</v>
      </c>
      <c r="G172" s="172"/>
      <c r="H172" s="94"/>
      <c r="I172" s="25">
        <f t="shared" si="57"/>
        <v>1500000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ref="F179:F190" si="61">SUM(D179:E179)</f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141"/>
      <c r="B180" s="22">
        <v>329</v>
      </c>
      <c r="C180" s="23" t="s">
        <v>38</v>
      </c>
      <c r="D180" s="24"/>
      <c r="E180" s="148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14000</v>
      </c>
      <c r="E206" s="19">
        <f t="shared" ref="E206:I206" si="68">SUM(E207:E219)</f>
        <v>0</v>
      </c>
      <c r="F206" s="59">
        <f t="shared" si="68"/>
        <v>14000</v>
      </c>
      <c r="G206" s="174">
        <f t="shared" si="68"/>
        <v>0</v>
      </c>
      <c r="H206" s="79">
        <f t="shared" si="68"/>
        <v>0</v>
      </c>
      <c r="I206" s="20">
        <f t="shared" si="68"/>
        <v>14000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 t="s">
        <v>823</v>
      </c>
      <c r="B214" s="22">
        <v>424</v>
      </c>
      <c r="C214" s="23" t="s">
        <v>45</v>
      </c>
      <c r="D214" s="24">
        <v>14000</v>
      </c>
      <c r="E214" s="47"/>
      <c r="F214" s="84">
        <f t="shared" si="69"/>
        <v>14000</v>
      </c>
      <c r="G214" s="172"/>
      <c r="H214" s="94"/>
      <c r="I214" s="25">
        <f t="shared" si="70"/>
        <v>14000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2000</v>
      </c>
      <c r="E220" s="19">
        <f t="shared" ref="E220:I220" si="72">SUM(E221:E232)</f>
        <v>0</v>
      </c>
      <c r="F220" s="59">
        <f t="shared" si="72"/>
        <v>2000</v>
      </c>
      <c r="G220" s="174">
        <f t="shared" si="72"/>
        <v>0</v>
      </c>
      <c r="H220" s="79">
        <f t="shared" si="72"/>
        <v>0</v>
      </c>
      <c r="I220" s="20">
        <f t="shared" si="72"/>
        <v>2000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824</v>
      </c>
      <c r="B225" s="22">
        <v>422</v>
      </c>
      <c r="C225" s="23" t="s">
        <v>29</v>
      </c>
      <c r="D225" s="24">
        <v>2000</v>
      </c>
      <c r="E225" s="47"/>
      <c r="F225" s="84">
        <f t="shared" si="73"/>
        <v>2000</v>
      </c>
      <c r="G225" s="172"/>
      <c r="H225" s="94"/>
      <c r="I225" s="25">
        <f t="shared" si="74"/>
        <v>2000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72"/>
      <c r="B339" s="67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72"/>
      <c r="B340" s="67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150"/>
      <c r="B341" s="67">
        <v>426</v>
      </c>
      <c r="C341" s="23" t="s">
        <v>30</v>
      </c>
      <c r="D341" s="148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72"/>
      <c r="B345" s="67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72"/>
      <c r="B346" s="67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150"/>
      <c r="B347" s="67">
        <v>426</v>
      </c>
      <c r="C347" s="23" t="s">
        <v>30</v>
      </c>
      <c r="D347" s="148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72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72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72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72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72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72"/>
      <c r="B362" s="67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72"/>
      <c r="B363" s="67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72"/>
      <c r="B364" s="67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150"/>
      <c r="B365" s="67">
        <v>426</v>
      </c>
      <c r="C365" s="23" t="s">
        <v>30</v>
      </c>
      <c r="D365" s="148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72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72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72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72"/>
      <c r="B377" s="67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72"/>
      <c r="B378" s="67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72"/>
      <c r="B379" s="67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150"/>
      <c r="B380" s="67">
        <v>426</v>
      </c>
      <c r="C380" s="23" t="s">
        <v>30</v>
      </c>
      <c r="D380" s="148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72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72"/>
      <c r="B391" s="67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72"/>
      <c r="B392" s="67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150"/>
      <c r="B393" s="67">
        <v>426</v>
      </c>
      <c r="C393" s="23" t="s">
        <v>30</v>
      </c>
      <c r="D393" s="148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72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72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72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72"/>
      <c r="B415" s="67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72"/>
      <c r="B416" s="67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72"/>
      <c r="B417" s="67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150"/>
      <c r="B418" s="67">
        <v>426</v>
      </c>
      <c r="C418" s="23" t="s">
        <v>30</v>
      </c>
      <c r="D418" s="148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72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72"/>
      <c r="B429" s="67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72"/>
      <c r="B430" s="67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150"/>
      <c r="B431" s="67">
        <v>426</v>
      </c>
      <c r="C431" s="23" t="s">
        <v>30</v>
      </c>
      <c r="D431" s="148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72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72"/>
      <c r="B441" s="67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72"/>
      <c r="B442" s="67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150"/>
      <c r="B443" s="67">
        <v>426</v>
      </c>
      <c r="C443" s="23" t="s">
        <v>30</v>
      </c>
      <c r="D443" s="148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72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72"/>
      <c r="B453" s="67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72"/>
      <c r="B454" s="67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150"/>
      <c r="B455" s="67">
        <v>426</v>
      </c>
      <c r="C455" s="23" t="s">
        <v>30</v>
      </c>
      <c r="D455" s="148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72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72"/>
      <c r="B466" s="67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72"/>
      <c r="B467" s="67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150"/>
      <c r="B468" s="67">
        <v>426</v>
      </c>
      <c r="C468" s="23" t="s">
        <v>30</v>
      </c>
      <c r="D468" s="148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72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72"/>
      <c r="B478" s="67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72"/>
      <c r="B479" s="67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150"/>
      <c r="B480" s="67">
        <v>426</v>
      </c>
      <c r="C480" s="23" t="s">
        <v>30</v>
      </c>
      <c r="D480" s="148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72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72"/>
      <c r="B490" s="67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72"/>
      <c r="B491" s="67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150"/>
      <c r="B492" s="67">
        <v>426</v>
      </c>
      <c r="C492" s="23" t="s">
        <v>30</v>
      </c>
      <c r="D492" s="148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1999.99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1999.99</v>
      </c>
      <c r="H534" s="89">
        <f t="shared" si="191"/>
        <v>0</v>
      </c>
      <c r="I534" s="56">
        <f t="shared" si="191"/>
        <v>5000</v>
      </c>
    </row>
    <row r="535" spans="1:9">
      <c r="A535" s="21" t="s">
        <v>825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1716.73</v>
      </c>
      <c r="H535" s="94"/>
      <c r="I535" s="25">
        <f>+F535+H535</f>
        <v>4300</v>
      </c>
    </row>
    <row r="536" spans="1:9">
      <c r="A536" s="21" t="s">
        <v>826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283.26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67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67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67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2464559</v>
      </c>
      <c r="E911" s="42">
        <f t="shared" si="349"/>
        <v>0</v>
      </c>
      <c r="F911" s="42">
        <f t="shared" si="349"/>
        <v>2464559</v>
      </c>
      <c r="G911" s="42">
        <f t="shared" si="349"/>
        <v>375087.48</v>
      </c>
      <c r="H911" s="42">
        <f t="shared" si="349"/>
        <v>0</v>
      </c>
      <c r="I911" s="42">
        <f t="shared" si="349"/>
        <v>2464559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1999.99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2459559</v>
      </c>
      <c r="E915" s="43">
        <f t="shared" ref="E915:I915" si="353">SUM(E57,E121,E167,E328,E538)</f>
        <v>0</v>
      </c>
      <c r="F915" s="43">
        <f t="shared" si="353"/>
        <v>2459559</v>
      </c>
      <c r="G915" s="43">
        <f t="shared" si="353"/>
        <v>373087.49</v>
      </c>
      <c r="H915" s="43">
        <f t="shared" si="353"/>
        <v>0</v>
      </c>
      <c r="I915" s="43">
        <f t="shared" si="353"/>
        <v>2459559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9198399</v>
      </c>
      <c r="E918" s="43">
        <f t="shared" ref="E918:I918" si="357">SUM(E919:E925)</f>
        <v>0</v>
      </c>
      <c r="F918" s="43">
        <f t="shared" si="357"/>
        <v>9198399</v>
      </c>
      <c r="G918" s="43">
        <f t="shared" si="357"/>
        <v>4994661.0599999996</v>
      </c>
      <c r="H918" s="43">
        <f t="shared" si="357"/>
        <v>0</v>
      </c>
      <c r="I918" s="43">
        <f t="shared" si="357"/>
        <v>9198399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901180</v>
      </c>
      <c r="E919" s="19">
        <f t="shared" ref="E919:I919" si="358">SUM(E44,E115,E152,E253,E541)</f>
        <v>0</v>
      </c>
      <c r="F919" s="19">
        <f t="shared" si="358"/>
        <v>901180</v>
      </c>
      <c r="G919" s="19">
        <f t="shared" si="358"/>
        <v>90605.260000000009</v>
      </c>
      <c r="H919" s="19">
        <f t="shared" si="358"/>
        <v>0</v>
      </c>
      <c r="I919" s="19">
        <f t="shared" si="358"/>
        <v>901180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344802.88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29870</v>
      </c>
      <c r="E921" s="19">
        <f t="shared" ref="E921:I921" si="360">SUM(E77,E127,E191,E269,E306)</f>
        <v>0</v>
      </c>
      <c r="F921" s="19">
        <f t="shared" si="360"/>
        <v>29870</v>
      </c>
      <c r="G921" s="19">
        <f t="shared" si="360"/>
        <v>11706.71</v>
      </c>
      <c r="H921" s="19">
        <f t="shared" si="360"/>
        <v>0</v>
      </c>
      <c r="I921" s="19">
        <f t="shared" si="360"/>
        <v>29870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8265349</v>
      </c>
      <c r="E922" s="19">
        <f t="shared" ref="E922:I922" si="361">SUM(E90,E133,E206,E308,E277,E294,E591,E337,E350,E395,E853,E894,E433,E470)</f>
        <v>0</v>
      </c>
      <c r="F922" s="19">
        <f t="shared" si="361"/>
        <v>8265349</v>
      </c>
      <c r="G922" s="19">
        <f t="shared" si="361"/>
        <v>4547546.21</v>
      </c>
      <c r="H922" s="19">
        <f t="shared" si="361"/>
        <v>0</v>
      </c>
      <c r="I922" s="19">
        <f t="shared" si="361"/>
        <v>8265349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2000</v>
      </c>
      <c r="E924" s="19">
        <f t="shared" ref="E924:I924" si="363">SUM(E102,E220,E285,E574)</f>
        <v>0</v>
      </c>
      <c r="F924" s="19">
        <f t="shared" si="363"/>
        <v>2000</v>
      </c>
      <c r="G924" s="19">
        <f t="shared" si="363"/>
        <v>0</v>
      </c>
      <c r="H924" s="19">
        <f t="shared" si="363"/>
        <v>0</v>
      </c>
      <c r="I924" s="19">
        <f t="shared" si="363"/>
        <v>2000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11662958</v>
      </c>
      <c r="E926" s="44">
        <f t="shared" si="365"/>
        <v>0</v>
      </c>
      <c r="F926" s="44">
        <f t="shared" si="365"/>
        <v>11662958</v>
      </c>
      <c r="G926" s="44">
        <f t="shared" si="365"/>
        <v>5369748.5399999991</v>
      </c>
      <c r="H926" s="44">
        <f t="shared" si="365"/>
        <v>0</v>
      </c>
      <c r="I926" s="44">
        <f t="shared" si="365"/>
        <v>11662958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K929"/>
  <sheetViews>
    <sheetView topLeftCell="A73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140625" bestFit="1" customWidth="1"/>
    <col min="7" max="7" width="14.5703125" customWidth="1"/>
    <col min="8" max="8" width="12.5703125" customWidth="1"/>
    <col min="9" max="9" width="13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142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EKONOMSKA I UPRAVNA ŠKOLA, SPLIT</v>
      </c>
      <c r="C7" s="260"/>
      <c r="D7" s="13">
        <f>SUM(D8)</f>
        <v>12266100</v>
      </c>
      <c r="E7" s="13">
        <f t="shared" ref="E7:I8" si="0">SUM(E8)</f>
        <v>0</v>
      </c>
      <c r="F7" s="164">
        <f t="shared" si="0"/>
        <v>12266100</v>
      </c>
      <c r="G7" s="14">
        <f t="shared" si="0"/>
        <v>6693679.0899999999</v>
      </c>
      <c r="H7" s="229">
        <f t="shared" si="0"/>
        <v>0</v>
      </c>
      <c r="I7" s="77">
        <f t="shared" si="0"/>
        <v>12266100</v>
      </c>
    </row>
    <row r="8" spans="1:9">
      <c r="A8" s="261" t="s">
        <v>7</v>
      </c>
      <c r="B8" s="262"/>
      <c r="C8" s="15" t="s">
        <v>8</v>
      </c>
      <c r="D8" s="16">
        <f>SUM(D9)</f>
        <v>12266100</v>
      </c>
      <c r="E8" s="16">
        <f t="shared" si="0"/>
        <v>0</v>
      </c>
      <c r="F8" s="82">
        <f t="shared" si="0"/>
        <v>12266100</v>
      </c>
      <c r="G8" s="17">
        <f t="shared" si="0"/>
        <v>6693679.0899999999</v>
      </c>
      <c r="H8" s="170">
        <f t="shared" si="0"/>
        <v>0</v>
      </c>
      <c r="I8" s="17">
        <f t="shared" si="0"/>
        <v>12266100</v>
      </c>
    </row>
    <row r="9" spans="1:9">
      <c r="A9" s="261" t="s">
        <v>9</v>
      </c>
      <c r="B9" s="262"/>
      <c r="C9" s="15" t="s">
        <v>10</v>
      </c>
      <c r="D9" s="16">
        <f>SUM(D10,D18,D22,D26,D30,D33)</f>
        <v>12266100</v>
      </c>
      <c r="E9" s="16">
        <f t="shared" ref="E9:I9" si="1">SUM(E10,E18,E22,E26,E30,E33)</f>
        <v>0</v>
      </c>
      <c r="F9" s="82">
        <f t="shared" si="1"/>
        <v>12266100</v>
      </c>
      <c r="G9" s="17">
        <f t="shared" si="1"/>
        <v>6693679.0899999999</v>
      </c>
      <c r="H9" s="170">
        <f t="shared" si="1"/>
        <v>0</v>
      </c>
      <c r="I9" s="17">
        <f t="shared" si="1"/>
        <v>12266100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100100</v>
      </c>
      <c r="E10" s="19">
        <f t="shared" ref="E10:I10" si="2">SUM(E11:E17)</f>
        <v>0</v>
      </c>
      <c r="F10" s="59">
        <f t="shared" si="2"/>
        <v>100100</v>
      </c>
      <c r="G10" s="20">
        <f t="shared" si="2"/>
        <v>110075.72</v>
      </c>
      <c r="H10" s="230">
        <f t="shared" si="2"/>
        <v>0</v>
      </c>
      <c r="I10" s="20">
        <f t="shared" si="2"/>
        <v>100100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261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27.72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262</v>
      </c>
      <c r="B15" s="22">
        <v>661</v>
      </c>
      <c r="C15" s="23" t="s">
        <v>15</v>
      </c>
      <c r="D15" s="24">
        <v>100000</v>
      </c>
      <c r="E15" s="47"/>
      <c r="F15" s="84">
        <f>SUM(D15:E15)</f>
        <v>100000</v>
      </c>
      <c r="G15" s="25">
        <v>110048</v>
      </c>
      <c r="H15" s="185"/>
      <c r="I15" s="25">
        <f t="shared" si="4"/>
        <v>100000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100000</v>
      </c>
      <c r="E18" s="19">
        <f t="shared" ref="E18:I18" si="5">SUM(E19:E21)</f>
        <v>0</v>
      </c>
      <c r="F18" s="59">
        <f t="shared" si="5"/>
        <v>100000</v>
      </c>
      <c r="G18" s="20">
        <f t="shared" si="5"/>
        <v>4420</v>
      </c>
      <c r="H18" s="230">
        <f t="shared" si="5"/>
        <v>0</v>
      </c>
      <c r="I18" s="20">
        <f t="shared" si="5"/>
        <v>100000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263</v>
      </c>
      <c r="B20" s="22">
        <v>652</v>
      </c>
      <c r="C20" s="23" t="s">
        <v>14</v>
      </c>
      <c r="D20" s="24">
        <v>100000</v>
      </c>
      <c r="E20" s="47"/>
      <c r="F20" s="84">
        <f>SUM(D20:E20)</f>
        <v>100000</v>
      </c>
      <c r="G20" s="25">
        <v>4420</v>
      </c>
      <c r="H20" s="185"/>
      <c r="I20" s="25">
        <f>+F20+H20</f>
        <v>100000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12056000</v>
      </c>
      <c r="E22" s="19">
        <f t="shared" ref="E22:I22" si="6">SUM(E23:E25)</f>
        <v>0</v>
      </c>
      <c r="F22" s="59">
        <f t="shared" si="6"/>
        <v>12056000</v>
      </c>
      <c r="G22" s="20">
        <f t="shared" si="6"/>
        <v>6578147.3700000001</v>
      </c>
      <c r="H22" s="230">
        <f t="shared" si="6"/>
        <v>0</v>
      </c>
      <c r="I22" s="20">
        <f t="shared" si="6"/>
        <v>12056000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264</v>
      </c>
      <c r="B24" s="22">
        <v>636</v>
      </c>
      <c r="C24" s="23" t="s">
        <v>18</v>
      </c>
      <c r="D24" s="24">
        <v>12056000</v>
      </c>
      <c r="E24" s="47"/>
      <c r="F24" s="84">
        <f>SUM(D24:E24)</f>
        <v>12056000</v>
      </c>
      <c r="G24" s="25">
        <v>6578147.3700000001</v>
      </c>
      <c r="H24" s="185"/>
      <c r="I24" s="25">
        <f>+F24+H24</f>
        <v>12056000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10000</v>
      </c>
      <c r="E30" s="19">
        <f t="shared" ref="E30:I30" si="8">SUM(E31:E32)</f>
        <v>0</v>
      </c>
      <c r="F30" s="59">
        <f t="shared" si="8"/>
        <v>10000</v>
      </c>
      <c r="G30" s="20">
        <f t="shared" si="8"/>
        <v>0</v>
      </c>
      <c r="H30" s="230">
        <f t="shared" si="8"/>
        <v>0</v>
      </c>
      <c r="I30" s="20">
        <f t="shared" si="8"/>
        <v>10000</v>
      </c>
    </row>
    <row r="31" spans="1:9" s="26" customFormat="1" ht="24">
      <c r="A31" s="21" t="s">
        <v>265</v>
      </c>
      <c r="B31" s="22">
        <v>663</v>
      </c>
      <c r="C31" s="23" t="s">
        <v>21</v>
      </c>
      <c r="D31" s="24">
        <v>10000</v>
      </c>
      <c r="E31" s="47"/>
      <c r="F31" s="84">
        <f>SUM(D31:E31)</f>
        <v>10000</v>
      </c>
      <c r="G31" s="25">
        <v>0</v>
      </c>
      <c r="H31" s="185"/>
      <c r="I31" s="25">
        <f>+F31+H31</f>
        <v>10000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1036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 t="s">
        <v>1699</v>
      </c>
      <c r="B34" s="22">
        <v>721</v>
      </c>
      <c r="C34" s="23" t="s">
        <v>22</v>
      </c>
      <c r="D34" s="24"/>
      <c r="E34" s="47"/>
      <c r="F34" s="84">
        <f>SUM(D34:E34)</f>
        <v>0</v>
      </c>
      <c r="G34" s="25">
        <v>1036</v>
      </c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EKONOMSKA I UPRAVNA ŠKOLA, SPLIT</v>
      </c>
      <c r="C39" s="260"/>
      <c r="D39" s="38">
        <f>SUM(D40)</f>
        <v>13467910.6</v>
      </c>
      <c r="E39" s="38">
        <f t="shared" ref="E39:I41" si="11">SUM(E40)</f>
        <v>0</v>
      </c>
      <c r="F39" s="81">
        <f t="shared" si="11"/>
        <v>13467910.6</v>
      </c>
      <c r="G39" s="168">
        <f t="shared" si="11"/>
        <v>7014649.2300000004</v>
      </c>
      <c r="H39" s="93">
        <f t="shared" si="11"/>
        <v>0</v>
      </c>
      <c r="I39" s="147">
        <f t="shared" si="11"/>
        <v>13467910.6</v>
      </c>
    </row>
    <row r="40" spans="1:9" ht="24.75">
      <c r="A40" s="261" t="s">
        <v>108</v>
      </c>
      <c r="B40" s="262"/>
      <c r="C40" s="15" t="s">
        <v>109</v>
      </c>
      <c r="D40" s="16">
        <f>SUM(D41)</f>
        <v>13467910.6</v>
      </c>
      <c r="E40" s="16">
        <f t="shared" si="11"/>
        <v>0</v>
      </c>
      <c r="F40" s="82">
        <f t="shared" si="11"/>
        <v>13467910.6</v>
      </c>
      <c r="G40" s="169">
        <f t="shared" si="11"/>
        <v>7014649.2300000004</v>
      </c>
      <c r="H40" s="78">
        <f t="shared" si="11"/>
        <v>0</v>
      </c>
      <c r="I40" s="17">
        <f t="shared" si="11"/>
        <v>13467910.6</v>
      </c>
    </row>
    <row r="41" spans="1:9">
      <c r="A41" s="261" t="s">
        <v>25</v>
      </c>
      <c r="B41" s="262"/>
      <c r="C41" s="15" t="s">
        <v>26</v>
      </c>
      <c r="D41" s="16">
        <f>SUM(D42)</f>
        <v>13467910.6</v>
      </c>
      <c r="E41" s="16">
        <f t="shared" si="11"/>
        <v>0</v>
      </c>
      <c r="F41" s="16">
        <f t="shared" si="11"/>
        <v>13467910.6</v>
      </c>
      <c r="G41" s="170">
        <f t="shared" si="11"/>
        <v>7014649.2300000004</v>
      </c>
      <c r="H41" s="78">
        <f t="shared" si="11"/>
        <v>0</v>
      </c>
      <c r="I41" s="17">
        <f t="shared" si="11"/>
        <v>13467910.6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13467910.6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13467910.6</v>
      </c>
      <c r="G42" s="104">
        <f t="shared" si="12"/>
        <v>7014649.2300000004</v>
      </c>
      <c r="H42" s="104">
        <f t="shared" si="12"/>
        <v>0</v>
      </c>
      <c r="I42" s="104">
        <f t="shared" si="12"/>
        <v>13467910.6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13244120</v>
      </c>
      <c r="E43" s="40">
        <f t="shared" ref="E43:I43" si="13">SUM(E44,E57,E64,E77,E90,E102)</f>
        <v>0</v>
      </c>
      <c r="F43" s="83">
        <f t="shared" si="13"/>
        <v>13244120</v>
      </c>
      <c r="G43" s="171">
        <f t="shared" si="13"/>
        <v>6903078.0000000009</v>
      </c>
      <c r="H43" s="88">
        <f t="shared" si="13"/>
        <v>0</v>
      </c>
      <c r="I43" s="41">
        <f t="shared" si="13"/>
        <v>13244120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100100</v>
      </c>
      <c r="E44" s="19">
        <f t="shared" ref="E44:I44" si="14">SUM(E45:E56)</f>
        <v>0</v>
      </c>
      <c r="F44" s="59">
        <f t="shared" si="14"/>
        <v>100100</v>
      </c>
      <c r="G44" s="174">
        <f t="shared" si="14"/>
        <v>51691.369999999995</v>
      </c>
      <c r="H44" s="79">
        <f t="shared" si="14"/>
        <v>0</v>
      </c>
      <c r="I44" s="20">
        <f t="shared" si="14"/>
        <v>100100</v>
      </c>
    </row>
    <row r="45" spans="1:9">
      <c r="A45" s="21" t="s">
        <v>827</v>
      </c>
      <c r="B45" s="22">
        <v>311</v>
      </c>
      <c r="C45" s="23" t="s">
        <v>35</v>
      </c>
      <c r="D45" s="24">
        <v>80000</v>
      </c>
      <c r="E45" s="47"/>
      <c r="F45" s="84">
        <f t="shared" ref="F45:F56" si="15">SUM(D45:E45)</f>
        <v>80000</v>
      </c>
      <c r="G45" s="172">
        <v>40664.269999999997</v>
      </c>
      <c r="H45" s="94"/>
      <c r="I45" s="25">
        <f>+F45+H45</f>
        <v>80000</v>
      </c>
    </row>
    <row r="46" spans="1:9">
      <c r="A46" s="21" t="s">
        <v>830</v>
      </c>
      <c r="B46" s="22">
        <v>312</v>
      </c>
      <c r="C46" s="23" t="s">
        <v>44</v>
      </c>
      <c r="D46" s="24">
        <v>500</v>
      </c>
      <c r="E46" s="47"/>
      <c r="F46" s="84">
        <f t="shared" si="15"/>
        <v>500</v>
      </c>
      <c r="G46" s="172">
        <v>0</v>
      </c>
      <c r="H46" s="94"/>
      <c r="I46" s="25">
        <f t="shared" ref="I46:I56" si="16">+F46+H46</f>
        <v>500</v>
      </c>
    </row>
    <row r="47" spans="1:9">
      <c r="A47" s="21" t="s">
        <v>828</v>
      </c>
      <c r="B47" s="22">
        <v>313</v>
      </c>
      <c r="C47" s="23" t="s">
        <v>36</v>
      </c>
      <c r="D47" s="24">
        <v>7600</v>
      </c>
      <c r="E47" s="47"/>
      <c r="F47" s="84">
        <f t="shared" si="15"/>
        <v>7600</v>
      </c>
      <c r="G47" s="172">
        <v>6709.61</v>
      </c>
      <c r="H47" s="94"/>
      <c r="I47" s="25">
        <f t="shared" si="16"/>
        <v>7600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829</v>
      </c>
      <c r="B49" s="22">
        <v>322</v>
      </c>
      <c r="C49" s="23" t="s">
        <v>34</v>
      </c>
      <c r="D49" s="24">
        <v>5000</v>
      </c>
      <c r="E49" s="47"/>
      <c r="F49" s="84">
        <f t="shared" si="15"/>
        <v>5000</v>
      </c>
      <c r="G49" s="172">
        <v>992.49</v>
      </c>
      <c r="H49" s="94"/>
      <c r="I49" s="25">
        <f t="shared" si="16"/>
        <v>5000</v>
      </c>
    </row>
    <row r="50" spans="1:10" s="26" customFormat="1" ht="12">
      <c r="A50" s="21" t="s">
        <v>831</v>
      </c>
      <c r="B50" s="22">
        <v>323</v>
      </c>
      <c r="C50" s="23" t="s">
        <v>28</v>
      </c>
      <c r="D50" s="24">
        <v>7000</v>
      </c>
      <c r="E50" s="47"/>
      <c r="F50" s="84">
        <f t="shared" si="15"/>
        <v>7000</v>
      </c>
      <c r="G50" s="172">
        <v>3225</v>
      </c>
      <c r="H50" s="94"/>
      <c r="I50" s="25">
        <f t="shared" si="16"/>
        <v>7000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1700</v>
      </c>
      <c r="B52" s="22">
        <v>329</v>
      </c>
      <c r="C52" s="23" t="s">
        <v>38</v>
      </c>
      <c r="D52" s="24"/>
      <c r="E52" s="47"/>
      <c r="F52" s="84">
        <f t="shared" si="15"/>
        <v>0</v>
      </c>
      <c r="G52" s="172">
        <v>100</v>
      </c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1018020</v>
      </c>
      <c r="E57" s="43">
        <f t="shared" ref="E57:I57" si="18">SUM(E58:E63)</f>
        <v>0</v>
      </c>
      <c r="F57" s="58">
        <f t="shared" si="18"/>
        <v>1018020</v>
      </c>
      <c r="G57" s="173">
        <f t="shared" si="18"/>
        <v>271963.99999999994</v>
      </c>
      <c r="H57" s="89">
        <f t="shared" si="18"/>
        <v>0</v>
      </c>
      <c r="I57" s="56">
        <f t="shared" si="18"/>
        <v>1018020</v>
      </c>
    </row>
    <row r="58" spans="1:10" ht="22.5" customHeight="1">
      <c r="A58" s="21" t="s">
        <v>832</v>
      </c>
      <c r="B58" s="22">
        <v>321</v>
      </c>
      <c r="C58" s="23" t="s">
        <v>33</v>
      </c>
      <c r="D58" s="24">
        <v>250000</v>
      </c>
      <c r="E58" s="47"/>
      <c r="F58" s="84">
        <f t="shared" ref="F58:F63" si="19">SUM(D58:E58)</f>
        <v>250000</v>
      </c>
      <c r="G58" s="172">
        <v>74023.86</v>
      </c>
      <c r="H58" s="94"/>
      <c r="I58" s="25">
        <f>+F58+H58</f>
        <v>250000</v>
      </c>
      <c r="J58" s="49"/>
    </row>
    <row r="59" spans="1:10" s="26" customFormat="1" ht="12">
      <c r="A59" s="21" t="s">
        <v>833</v>
      </c>
      <c r="B59" s="22">
        <v>322</v>
      </c>
      <c r="C59" s="23" t="s">
        <v>34</v>
      </c>
      <c r="D59" s="24">
        <v>385020</v>
      </c>
      <c r="E59" s="47"/>
      <c r="F59" s="84">
        <f t="shared" si="19"/>
        <v>385020</v>
      </c>
      <c r="G59" s="172">
        <v>93204.21</v>
      </c>
      <c r="H59" s="94"/>
      <c r="I59" s="25">
        <f t="shared" ref="I59:I63" si="20">+F59+H59</f>
        <v>385020</v>
      </c>
    </row>
    <row r="60" spans="1:10" s="26" customFormat="1" ht="12">
      <c r="A60" s="21" t="s">
        <v>834</v>
      </c>
      <c r="B60" s="22">
        <v>323</v>
      </c>
      <c r="C60" s="23" t="s">
        <v>28</v>
      </c>
      <c r="D60" s="24">
        <v>260000</v>
      </c>
      <c r="E60" s="47"/>
      <c r="F60" s="84">
        <f t="shared" si="19"/>
        <v>260000</v>
      </c>
      <c r="G60" s="172">
        <v>98045.78</v>
      </c>
      <c r="H60" s="94"/>
      <c r="I60" s="25">
        <f t="shared" si="20"/>
        <v>260000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835</v>
      </c>
      <c r="B62" s="22">
        <v>329</v>
      </c>
      <c r="C62" s="23" t="s">
        <v>38</v>
      </c>
      <c r="D62" s="24">
        <v>110000</v>
      </c>
      <c r="E62" s="47"/>
      <c r="F62" s="84">
        <f t="shared" si="19"/>
        <v>110000</v>
      </c>
      <c r="G62" s="172">
        <v>4077.99</v>
      </c>
      <c r="H62" s="94"/>
      <c r="I62" s="25">
        <f t="shared" si="20"/>
        <v>110000</v>
      </c>
    </row>
    <row r="63" spans="1:10" s="26" customFormat="1" ht="12">
      <c r="A63" s="21" t="s">
        <v>836</v>
      </c>
      <c r="B63" s="22">
        <v>343</v>
      </c>
      <c r="C63" s="23" t="s">
        <v>39</v>
      </c>
      <c r="D63" s="24">
        <v>13000</v>
      </c>
      <c r="E63" s="47"/>
      <c r="F63" s="84">
        <f t="shared" si="19"/>
        <v>13000</v>
      </c>
      <c r="G63" s="172">
        <v>2612.16</v>
      </c>
      <c r="H63" s="94"/>
      <c r="I63" s="25">
        <f t="shared" si="20"/>
        <v>13000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3725.04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 t="s">
        <v>1702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0</v>
      </c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1701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3725.04</v>
      </c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60000</v>
      </c>
      <c r="E77" s="19">
        <f t="shared" ref="E77:I77" si="25">SUM(E78:E89)</f>
        <v>0</v>
      </c>
      <c r="F77" s="59">
        <f t="shared" si="25"/>
        <v>60000</v>
      </c>
      <c r="G77" s="174">
        <f t="shared" si="25"/>
        <v>284.38</v>
      </c>
      <c r="H77" s="79">
        <f t="shared" si="25"/>
        <v>0</v>
      </c>
      <c r="I77" s="20">
        <f t="shared" si="25"/>
        <v>60000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 t="s">
        <v>837</v>
      </c>
      <c r="B82" s="22">
        <v>322</v>
      </c>
      <c r="C82" s="23" t="s">
        <v>34</v>
      </c>
      <c r="D82" s="24">
        <v>30000</v>
      </c>
      <c r="E82" s="47"/>
      <c r="F82" s="84">
        <f t="shared" si="26"/>
        <v>30000</v>
      </c>
      <c r="G82" s="172">
        <v>0</v>
      </c>
      <c r="H82" s="94"/>
      <c r="I82" s="25">
        <f t="shared" si="27"/>
        <v>30000</v>
      </c>
    </row>
    <row r="83" spans="1:9" s="26" customFormat="1" ht="12">
      <c r="A83" s="21" t="s">
        <v>838</v>
      </c>
      <c r="B83" s="22">
        <v>323</v>
      </c>
      <c r="C83" s="23" t="s">
        <v>28</v>
      </c>
      <c r="D83" s="24">
        <v>30000</v>
      </c>
      <c r="E83" s="47"/>
      <c r="F83" s="84">
        <f t="shared" si="26"/>
        <v>30000</v>
      </c>
      <c r="G83" s="172">
        <v>0</v>
      </c>
      <c r="H83" s="94"/>
      <c r="I83" s="25">
        <f t="shared" si="27"/>
        <v>30000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1703</v>
      </c>
      <c r="B85" s="22">
        <v>329</v>
      </c>
      <c r="C85" s="23" t="s">
        <v>38</v>
      </c>
      <c r="D85" s="24"/>
      <c r="E85" s="47"/>
      <c r="F85" s="84">
        <f t="shared" si="26"/>
        <v>0</v>
      </c>
      <c r="G85" s="172">
        <v>284.38</v>
      </c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12056000</v>
      </c>
      <c r="E90" s="19">
        <f t="shared" ref="E90:I90" si="29">SUM(E91:E101)</f>
        <v>0</v>
      </c>
      <c r="F90" s="59">
        <f t="shared" si="29"/>
        <v>12056000</v>
      </c>
      <c r="G90" s="174">
        <f t="shared" si="29"/>
        <v>6575413.2100000009</v>
      </c>
      <c r="H90" s="79">
        <f t="shared" si="29"/>
        <v>0</v>
      </c>
      <c r="I90" s="20">
        <f t="shared" si="29"/>
        <v>12056000</v>
      </c>
    </row>
    <row r="91" spans="1:9">
      <c r="A91" s="21" t="s">
        <v>839</v>
      </c>
      <c r="B91" s="22">
        <v>311</v>
      </c>
      <c r="C91" s="23" t="s">
        <v>35</v>
      </c>
      <c r="D91" s="24">
        <v>9970000</v>
      </c>
      <c r="E91" s="47"/>
      <c r="F91" s="84">
        <f t="shared" ref="F91:F101" si="30">SUM(D91:E91)</f>
        <v>9970000</v>
      </c>
      <c r="G91" s="172">
        <v>5651369.5700000003</v>
      </c>
      <c r="H91" s="94"/>
      <c r="I91" s="25">
        <f>+F91+H91</f>
        <v>9970000</v>
      </c>
    </row>
    <row r="92" spans="1:9" s="26" customFormat="1" ht="12">
      <c r="A92" s="21" t="s">
        <v>840</v>
      </c>
      <c r="B92" s="22">
        <v>312</v>
      </c>
      <c r="C92" s="23" t="s">
        <v>44</v>
      </c>
      <c r="D92" s="24">
        <v>401000</v>
      </c>
      <c r="E92" s="47"/>
      <c r="F92" s="84">
        <f t="shared" si="30"/>
        <v>401000</v>
      </c>
      <c r="G92" s="172">
        <v>7091.3</v>
      </c>
      <c r="H92" s="94"/>
      <c r="I92" s="25">
        <f t="shared" ref="I92:I101" si="31">+F92+H92</f>
        <v>401000</v>
      </c>
    </row>
    <row r="93" spans="1:9" s="26" customFormat="1" ht="12">
      <c r="A93" s="21" t="s">
        <v>841</v>
      </c>
      <c r="B93" s="22">
        <v>313</v>
      </c>
      <c r="C93" s="23" t="s">
        <v>36</v>
      </c>
      <c r="D93" s="24">
        <v>1635000</v>
      </c>
      <c r="E93" s="47"/>
      <c r="F93" s="84">
        <f t="shared" si="30"/>
        <v>1635000</v>
      </c>
      <c r="G93" s="172">
        <v>905345.77</v>
      </c>
      <c r="H93" s="94"/>
      <c r="I93" s="25">
        <f t="shared" si="31"/>
        <v>1635000</v>
      </c>
    </row>
    <row r="94" spans="1:9" s="26" customFormat="1" ht="12">
      <c r="A94" s="21" t="s">
        <v>842</v>
      </c>
      <c r="B94" s="22">
        <v>321</v>
      </c>
      <c r="C94" s="23" t="s">
        <v>33</v>
      </c>
      <c r="D94" s="24">
        <v>50000</v>
      </c>
      <c r="E94" s="47"/>
      <c r="F94" s="84">
        <f t="shared" si="30"/>
        <v>50000</v>
      </c>
      <c r="G94" s="172">
        <v>918</v>
      </c>
      <c r="H94" s="94"/>
      <c r="I94" s="25">
        <f t="shared" si="31"/>
        <v>50000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1704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10688.57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10000</v>
      </c>
      <c r="E102" s="19">
        <f t="shared" ref="E102:I102" si="32">SUM(E103:E113)</f>
        <v>0</v>
      </c>
      <c r="F102" s="59">
        <f t="shared" si="32"/>
        <v>10000</v>
      </c>
      <c r="G102" s="174">
        <f t="shared" si="32"/>
        <v>0</v>
      </c>
      <c r="H102" s="79">
        <f t="shared" si="32"/>
        <v>0</v>
      </c>
      <c r="I102" s="20">
        <f t="shared" si="32"/>
        <v>10000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843</v>
      </c>
      <c r="B106" s="22">
        <v>321</v>
      </c>
      <c r="C106" s="23" t="s">
        <v>33</v>
      </c>
      <c r="D106" s="24">
        <v>10000</v>
      </c>
      <c r="E106" s="47"/>
      <c r="F106" s="84">
        <f t="shared" si="33"/>
        <v>10000</v>
      </c>
      <c r="G106" s="172"/>
      <c r="H106" s="94"/>
      <c r="I106" s="25">
        <f t="shared" si="34"/>
        <v>10000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40000</v>
      </c>
      <c r="E139" s="40">
        <f t="shared" ref="E139:I139" si="45">SUM(E140,E148,E152,E167,E177,E191,E204,E206,E220,E233)</f>
        <v>0</v>
      </c>
      <c r="F139" s="40">
        <f t="shared" si="45"/>
        <v>40000</v>
      </c>
      <c r="G139" s="40">
        <f t="shared" si="45"/>
        <v>10656.25</v>
      </c>
      <c r="H139" s="40">
        <f t="shared" si="45"/>
        <v>0</v>
      </c>
      <c r="I139" s="41">
        <f t="shared" si="45"/>
        <v>40000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10656.25</v>
      </c>
      <c r="H177" s="79">
        <f t="shared" si="60"/>
        <v>0</v>
      </c>
      <c r="I177" s="20">
        <f t="shared" si="60"/>
        <v>0</v>
      </c>
    </row>
    <row r="178" spans="1:9">
      <c r="A178" s="21" t="s">
        <v>1705</v>
      </c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>
        <v>10656.25</v>
      </c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40000</v>
      </c>
      <c r="E191" s="19">
        <f t="shared" ref="E191:I191" si="63">SUM(E192:E203)</f>
        <v>0</v>
      </c>
      <c r="F191" s="59">
        <f t="shared" si="63"/>
        <v>40000</v>
      </c>
      <c r="G191" s="174">
        <f t="shared" si="63"/>
        <v>0</v>
      </c>
      <c r="H191" s="79">
        <f t="shared" si="63"/>
        <v>0</v>
      </c>
      <c r="I191" s="20">
        <f t="shared" si="63"/>
        <v>40000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844</v>
      </c>
      <c r="B196" s="22">
        <v>422</v>
      </c>
      <c r="C196" s="23" t="s">
        <v>29</v>
      </c>
      <c r="D196" s="24">
        <v>40000</v>
      </c>
      <c r="E196" s="47"/>
      <c r="F196" s="84">
        <f t="shared" si="64"/>
        <v>40000</v>
      </c>
      <c r="G196" s="172"/>
      <c r="H196" s="94"/>
      <c r="I196" s="25">
        <f t="shared" si="65"/>
        <v>40000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157"/>
      <c r="B212" s="158">
        <v>422</v>
      </c>
      <c r="C212" s="159" t="s">
        <v>29</v>
      </c>
      <c r="D212" s="160"/>
      <c r="E212" s="156"/>
      <c r="F212" s="161">
        <f t="shared" si="69"/>
        <v>0</v>
      </c>
      <c r="G212" s="180"/>
      <c r="H212" s="162"/>
      <c r="I212" s="25">
        <f t="shared" si="70"/>
        <v>0</v>
      </c>
      <c r="J212" s="131"/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1852.8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1852.8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>
        <v>1852.8</v>
      </c>
      <c r="H295" s="94"/>
      <c r="I295" s="25">
        <f>+F295+H295</f>
        <v>0</v>
      </c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178790.6</v>
      </c>
      <c r="E507" s="40">
        <f t="shared" ref="E507:I507" si="168">SUM(E508,E514)</f>
        <v>0</v>
      </c>
      <c r="F507" s="83">
        <f t="shared" si="168"/>
        <v>178790.6</v>
      </c>
      <c r="G507" s="171">
        <f t="shared" si="168"/>
        <v>99062.180000000008</v>
      </c>
      <c r="H507" s="88">
        <f t="shared" si="168"/>
        <v>0</v>
      </c>
      <c r="I507" s="41">
        <f t="shared" si="168"/>
        <v>178790.6</v>
      </c>
    </row>
    <row r="508" spans="1:9">
      <c r="A508" s="246" t="s">
        <v>11</v>
      </c>
      <c r="B508" s="247"/>
      <c r="C508" s="55" t="s">
        <v>117</v>
      </c>
      <c r="D508" s="43">
        <f>SUM(D509:D513)</f>
        <v>125457.36</v>
      </c>
      <c r="E508" s="43">
        <f t="shared" ref="E508:I508" si="169">SUM(E509:E513)</f>
        <v>0</v>
      </c>
      <c r="F508" s="58">
        <f t="shared" si="169"/>
        <v>125457.36</v>
      </c>
      <c r="G508" s="173">
        <f t="shared" si="169"/>
        <v>69511.94</v>
      </c>
      <c r="H508" s="89">
        <f t="shared" si="169"/>
        <v>0</v>
      </c>
      <c r="I508" s="56">
        <f t="shared" si="169"/>
        <v>125457.36</v>
      </c>
    </row>
    <row r="509" spans="1:9" s="26" customFormat="1" ht="12">
      <c r="A509" s="21" t="s">
        <v>847</v>
      </c>
      <c r="B509" s="22">
        <v>311</v>
      </c>
      <c r="C509" s="23" t="s">
        <v>35</v>
      </c>
      <c r="D509" s="24">
        <v>101930.52</v>
      </c>
      <c r="E509" s="47"/>
      <c r="F509" s="84">
        <f>SUM(D509:E509)</f>
        <v>101930.52</v>
      </c>
      <c r="G509" s="172">
        <v>58285.18</v>
      </c>
      <c r="H509" s="94"/>
      <c r="I509" s="25">
        <f>+F509+H509</f>
        <v>101930.52</v>
      </c>
    </row>
    <row r="510" spans="1:9" s="26" customFormat="1" ht="12">
      <c r="A510" s="21" t="s">
        <v>848</v>
      </c>
      <c r="B510" s="22">
        <v>312</v>
      </c>
      <c r="C510" s="23" t="s">
        <v>44</v>
      </c>
      <c r="D510" s="24">
        <v>1052.55</v>
      </c>
      <c r="E510" s="47"/>
      <c r="F510" s="84">
        <f>SUM(D510:E510)</f>
        <v>1052.55</v>
      </c>
      <c r="G510" s="172">
        <v>0</v>
      </c>
      <c r="H510" s="94"/>
      <c r="I510" s="25">
        <f t="shared" ref="I510:I513" si="170">+F510+H510</f>
        <v>1052.55</v>
      </c>
    </row>
    <row r="511" spans="1:9" s="26" customFormat="1" ht="12">
      <c r="A511" s="21" t="s">
        <v>849</v>
      </c>
      <c r="B511" s="22">
        <v>313</v>
      </c>
      <c r="C511" s="23" t="s">
        <v>36</v>
      </c>
      <c r="D511" s="24">
        <v>16818.59</v>
      </c>
      <c r="E511" s="47"/>
      <c r="F511" s="84">
        <f>SUM(D511:E511)</f>
        <v>16818.59</v>
      </c>
      <c r="G511" s="172">
        <v>9617.0499999999993</v>
      </c>
      <c r="H511" s="94"/>
      <c r="I511" s="25">
        <f t="shared" si="170"/>
        <v>16818.59</v>
      </c>
    </row>
    <row r="512" spans="1:9" s="26" customFormat="1" ht="12">
      <c r="A512" s="21" t="s">
        <v>850</v>
      </c>
      <c r="B512" s="22">
        <v>321</v>
      </c>
      <c r="C512" s="23" t="s">
        <v>33</v>
      </c>
      <c r="D512" s="24">
        <v>5655.7</v>
      </c>
      <c r="E512" s="47"/>
      <c r="F512" s="84">
        <f>SUM(D512:E512)</f>
        <v>5655.7</v>
      </c>
      <c r="G512" s="172">
        <v>1609.71</v>
      </c>
      <c r="H512" s="94"/>
      <c r="I512" s="25">
        <f t="shared" si="170"/>
        <v>5655.7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53333.240000000005</v>
      </c>
      <c r="E514" s="43">
        <f t="shared" ref="E514:I514" si="171">SUM(E515:E519)</f>
        <v>0</v>
      </c>
      <c r="F514" s="58">
        <f t="shared" si="171"/>
        <v>53333.240000000005</v>
      </c>
      <c r="G514" s="173">
        <f t="shared" si="171"/>
        <v>29550.240000000002</v>
      </c>
      <c r="H514" s="89">
        <f t="shared" si="171"/>
        <v>0</v>
      </c>
      <c r="I514" s="56">
        <f t="shared" si="171"/>
        <v>53333.240000000005</v>
      </c>
    </row>
    <row r="515" spans="1:9" s="26" customFormat="1" ht="12">
      <c r="A515" s="21" t="s">
        <v>851</v>
      </c>
      <c r="B515" s="22">
        <v>311</v>
      </c>
      <c r="C515" s="23" t="s">
        <v>35</v>
      </c>
      <c r="D515" s="24">
        <v>43331.73</v>
      </c>
      <c r="E515" s="47"/>
      <c r="F515" s="84">
        <f>SUM(D515:E515)</f>
        <v>43331.73</v>
      </c>
      <c r="G515" s="172">
        <v>24777.65</v>
      </c>
      <c r="H515" s="94"/>
      <c r="I515" s="25">
        <f>+F515+H515</f>
        <v>43331.73</v>
      </c>
    </row>
    <row r="516" spans="1:9" s="26" customFormat="1" ht="12">
      <c r="A516" s="21" t="s">
        <v>852</v>
      </c>
      <c r="B516" s="22">
        <v>312</v>
      </c>
      <c r="C516" s="23" t="s">
        <v>44</v>
      </c>
      <c r="D516" s="24">
        <v>447.45</v>
      </c>
      <c r="E516" s="47"/>
      <c r="F516" s="84">
        <f>SUM(D516:E516)</f>
        <v>447.45</v>
      </c>
      <c r="G516" s="172">
        <v>0</v>
      </c>
      <c r="H516" s="94"/>
      <c r="I516" s="25">
        <f t="shared" ref="I516:I519" si="172">+F516+H516</f>
        <v>447.45</v>
      </c>
    </row>
    <row r="517" spans="1:9" s="26" customFormat="1" ht="12">
      <c r="A517" s="21" t="s">
        <v>853</v>
      </c>
      <c r="B517" s="22">
        <v>313</v>
      </c>
      <c r="C517" s="23" t="s">
        <v>36</v>
      </c>
      <c r="D517" s="24">
        <v>7149.76</v>
      </c>
      <c r="E517" s="47"/>
      <c r="F517" s="84">
        <f>SUM(D517:E517)</f>
        <v>7149.76</v>
      </c>
      <c r="G517" s="172">
        <v>4088.3</v>
      </c>
      <c r="H517" s="94"/>
      <c r="I517" s="25">
        <f t="shared" si="172"/>
        <v>7149.76</v>
      </c>
    </row>
    <row r="518" spans="1:9" s="26" customFormat="1" ht="12">
      <c r="A518" s="21" t="s">
        <v>854</v>
      </c>
      <c r="B518" s="22">
        <v>321</v>
      </c>
      <c r="C518" s="23" t="s">
        <v>33</v>
      </c>
      <c r="D518" s="24">
        <v>2404.3000000000002</v>
      </c>
      <c r="E518" s="47"/>
      <c r="F518" s="84">
        <f>SUM(D518:E518)</f>
        <v>2404.3000000000002</v>
      </c>
      <c r="G518" s="172">
        <v>684.29</v>
      </c>
      <c r="H518" s="94"/>
      <c r="I518" s="25">
        <f t="shared" si="172"/>
        <v>2404.3000000000002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847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848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849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850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851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852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853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854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0</v>
      </c>
      <c r="H534" s="89">
        <f t="shared" si="191"/>
        <v>0</v>
      </c>
      <c r="I534" s="56">
        <f t="shared" si="191"/>
        <v>5000</v>
      </c>
    </row>
    <row r="535" spans="1:9">
      <c r="A535" s="21" t="s">
        <v>845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/>
      <c r="H535" s="94"/>
      <c r="I535" s="25">
        <f>+F535+H535</f>
        <v>4300</v>
      </c>
    </row>
    <row r="536" spans="1:9">
      <c r="A536" s="21" t="s">
        <v>846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/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1201810.6000000001</v>
      </c>
      <c r="E911" s="42">
        <f t="shared" si="349"/>
        <v>0</v>
      </c>
      <c r="F911" s="42">
        <f t="shared" si="349"/>
        <v>1201810.6000000001</v>
      </c>
      <c r="G911" s="42">
        <f t="shared" si="349"/>
        <v>371026.17999999993</v>
      </c>
      <c r="H911" s="42">
        <f t="shared" si="349"/>
        <v>0</v>
      </c>
      <c r="I911" s="42">
        <f t="shared" si="349"/>
        <v>1201810.6000000001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130457.36</v>
      </c>
      <c r="E912" s="43">
        <f t="shared" ref="E912:I912" si="350">SUM(E140,E243,E297,E318,E495,E498,E508,E521,E534)</f>
        <v>0</v>
      </c>
      <c r="F912" s="43">
        <f t="shared" si="350"/>
        <v>130457.36</v>
      </c>
      <c r="G912" s="43">
        <f t="shared" si="350"/>
        <v>69511.94</v>
      </c>
      <c r="H912" s="43">
        <f t="shared" si="350"/>
        <v>0</v>
      </c>
      <c r="I912" s="43">
        <f t="shared" si="350"/>
        <v>130457.36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1018020</v>
      </c>
      <c r="E915" s="43">
        <f t="shared" ref="E915:I915" si="353">SUM(E57,E121,E167,E328,E538)</f>
        <v>0</v>
      </c>
      <c r="F915" s="43">
        <f t="shared" si="353"/>
        <v>1018020</v>
      </c>
      <c r="G915" s="43">
        <f t="shared" si="353"/>
        <v>271963.99999999994</v>
      </c>
      <c r="H915" s="43">
        <f t="shared" si="353"/>
        <v>0</v>
      </c>
      <c r="I915" s="43">
        <f t="shared" si="353"/>
        <v>1018020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53333.240000000005</v>
      </c>
      <c r="E917" s="43">
        <f t="shared" ref="E917:I917" si="355">SUM(E514,E527,E333,E587)</f>
        <v>0</v>
      </c>
      <c r="F917" s="43">
        <f t="shared" si="355"/>
        <v>53333.240000000005</v>
      </c>
      <c r="G917" s="43">
        <f t="shared" si="355"/>
        <v>29550.240000000002</v>
      </c>
      <c r="H917" s="43">
        <f t="shared" si="355"/>
        <v>0</v>
      </c>
      <c r="I917" s="43">
        <f t="shared" si="355"/>
        <v>53333.240000000005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12266100</v>
      </c>
      <c r="E918" s="43">
        <f t="shared" ref="E918:I918" si="357">SUM(E919:E925)</f>
        <v>0</v>
      </c>
      <c r="F918" s="43">
        <f t="shared" si="357"/>
        <v>12266100</v>
      </c>
      <c r="G918" s="43">
        <f t="shared" si="357"/>
        <v>6643623.0500000007</v>
      </c>
      <c r="H918" s="43">
        <f t="shared" si="357"/>
        <v>0</v>
      </c>
      <c r="I918" s="43">
        <f t="shared" si="357"/>
        <v>12266100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100100</v>
      </c>
      <c r="E919" s="19">
        <f t="shared" ref="E919:I919" si="358">SUM(E44,E115,E152,E253,E541)</f>
        <v>0</v>
      </c>
      <c r="F919" s="19">
        <f t="shared" si="358"/>
        <v>100100</v>
      </c>
      <c r="G919" s="19">
        <f t="shared" si="358"/>
        <v>51691.369999999995</v>
      </c>
      <c r="H919" s="19">
        <f t="shared" si="358"/>
        <v>0</v>
      </c>
      <c r="I919" s="19">
        <f t="shared" si="358"/>
        <v>100100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14381.29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100000</v>
      </c>
      <c r="E921" s="19">
        <f t="shared" ref="E921:I921" si="360">SUM(E77,E127,E191,E269,E306)</f>
        <v>0</v>
      </c>
      <c r="F921" s="19">
        <f t="shared" si="360"/>
        <v>100000</v>
      </c>
      <c r="G921" s="19">
        <f t="shared" si="360"/>
        <v>284.38</v>
      </c>
      <c r="H921" s="19">
        <f t="shared" si="360"/>
        <v>0</v>
      </c>
      <c r="I921" s="19">
        <f t="shared" si="360"/>
        <v>100000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12056000</v>
      </c>
      <c r="E922" s="19">
        <f t="shared" ref="E922:I922" si="361">SUM(E90,E133,E206,E308,E277,E294,E591,E337,E350,E395,E853,E894,E433,E470)</f>
        <v>0</v>
      </c>
      <c r="F922" s="19">
        <f t="shared" si="361"/>
        <v>12056000</v>
      </c>
      <c r="G922" s="19">
        <f t="shared" si="361"/>
        <v>6577266.0100000007</v>
      </c>
      <c r="H922" s="19">
        <f t="shared" si="361"/>
        <v>0</v>
      </c>
      <c r="I922" s="19">
        <f t="shared" si="361"/>
        <v>12056000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10000</v>
      </c>
      <c r="E924" s="19">
        <f t="shared" ref="E924:I924" si="363">SUM(E102,E220,E285,E574)</f>
        <v>0</v>
      </c>
      <c r="F924" s="19">
        <f t="shared" si="363"/>
        <v>10000</v>
      </c>
      <c r="G924" s="19">
        <f t="shared" si="363"/>
        <v>0</v>
      </c>
      <c r="H924" s="19">
        <f t="shared" si="363"/>
        <v>0</v>
      </c>
      <c r="I924" s="19">
        <f t="shared" si="363"/>
        <v>10000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13467910.6</v>
      </c>
      <c r="E926" s="44">
        <f t="shared" si="365"/>
        <v>0</v>
      </c>
      <c r="F926" s="44">
        <f t="shared" si="365"/>
        <v>13467910.6</v>
      </c>
      <c r="G926" s="44">
        <f t="shared" si="365"/>
        <v>7014649.2300000004</v>
      </c>
      <c r="H926" s="44">
        <f t="shared" si="365"/>
        <v>0</v>
      </c>
      <c r="I926" s="44">
        <f t="shared" si="365"/>
        <v>13467910.6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  <row r="929" spans="6:9">
      <c r="F929" s="53"/>
      <c r="G929" s="53"/>
      <c r="I929" s="53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K927"/>
  <sheetViews>
    <sheetView topLeftCell="A91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80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KOMERCIJALNO TRGOVAČKA ŠKOLA, SPLIT</v>
      </c>
      <c r="C7" s="260"/>
      <c r="D7" s="13">
        <f>SUM(D8)</f>
        <v>7568900</v>
      </c>
      <c r="E7" s="13">
        <f t="shared" ref="E7:I8" si="0">SUM(E8)</f>
        <v>0</v>
      </c>
      <c r="F7" s="164">
        <f t="shared" si="0"/>
        <v>7568900</v>
      </c>
      <c r="G7" s="14">
        <f t="shared" si="0"/>
        <v>3710665.02</v>
      </c>
      <c r="H7" s="229">
        <f t="shared" si="0"/>
        <v>0</v>
      </c>
      <c r="I7" s="77">
        <f t="shared" si="0"/>
        <v>7568900</v>
      </c>
    </row>
    <row r="8" spans="1:9">
      <c r="A8" s="261" t="s">
        <v>7</v>
      </c>
      <c r="B8" s="262"/>
      <c r="C8" s="15" t="s">
        <v>8</v>
      </c>
      <c r="D8" s="16">
        <f>SUM(D9)</f>
        <v>7568900</v>
      </c>
      <c r="E8" s="16">
        <f t="shared" si="0"/>
        <v>0</v>
      </c>
      <c r="F8" s="82">
        <f t="shared" si="0"/>
        <v>7568900</v>
      </c>
      <c r="G8" s="17">
        <f t="shared" si="0"/>
        <v>3710665.02</v>
      </c>
      <c r="H8" s="170">
        <f t="shared" si="0"/>
        <v>0</v>
      </c>
      <c r="I8" s="17">
        <f t="shared" si="0"/>
        <v>7568900</v>
      </c>
    </row>
    <row r="9" spans="1:9">
      <c r="A9" s="261" t="s">
        <v>9</v>
      </c>
      <c r="B9" s="262"/>
      <c r="C9" s="15" t="s">
        <v>10</v>
      </c>
      <c r="D9" s="16">
        <f>SUM(D10,D18,D22,D26,D30,D33)</f>
        <v>7568900</v>
      </c>
      <c r="E9" s="16">
        <f t="shared" ref="E9:I9" si="1">SUM(E10,E18,E22,E26,E30,E33)</f>
        <v>0</v>
      </c>
      <c r="F9" s="82">
        <f t="shared" si="1"/>
        <v>7568900</v>
      </c>
      <c r="G9" s="17">
        <f t="shared" si="1"/>
        <v>3710665.02</v>
      </c>
      <c r="H9" s="170">
        <f t="shared" si="1"/>
        <v>0</v>
      </c>
      <c r="I9" s="17">
        <f t="shared" si="1"/>
        <v>7568900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45000</v>
      </c>
      <c r="E10" s="19">
        <f t="shared" ref="E10:I10" si="2">SUM(E11:E17)</f>
        <v>0</v>
      </c>
      <c r="F10" s="59">
        <f t="shared" si="2"/>
        <v>45000</v>
      </c>
      <c r="G10" s="20">
        <f t="shared" si="2"/>
        <v>17420.86</v>
      </c>
      <c r="H10" s="230">
        <f t="shared" si="2"/>
        <v>0</v>
      </c>
      <c r="I10" s="20">
        <f t="shared" si="2"/>
        <v>45000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266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5.86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267</v>
      </c>
      <c r="B15" s="22">
        <v>661</v>
      </c>
      <c r="C15" s="23" t="s">
        <v>15</v>
      </c>
      <c r="D15" s="24">
        <v>44900</v>
      </c>
      <c r="E15" s="47"/>
      <c r="F15" s="84">
        <f>SUM(D15:E15)</f>
        <v>44900</v>
      </c>
      <c r="G15" s="25">
        <v>17415</v>
      </c>
      <c r="H15" s="185"/>
      <c r="I15" s="25">
        <f t="shared" si="4"/>
        <v>44900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55000</v>
      </c>
      <c r="E18" s="19">
        <f t="shared" ref="E18:I18" si="5">SUM(E19:E21)</f>
        <v>0</v>
      </c>
      <c r="F18" s="59">
        <f t="shared" si="5"/>
        <v>55000</v>
      </c>
      <c r="G18" s="20">
        <f t="shared" si="5"/>
        <v>0</v>
      </c>
      <c r="H18" s="230">
        <f t="shared" si="5"/>
        <v>0</v>
      </c>
      <c r="I18" s="20">
        <f t="shared" si="5"/>
        <v>55000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268</v>
      </c>
      <c r="B20" s="22">
        <v>652</v>
      </c>
      <c r="C20" s="23" t="s">
        <v>14</v>
      </c>
      <c r="D20" s="24">
        <v>55000</v>
      </c>
      <c r="E20" s="47"/>
      <c r="F20" s="84">
        <f>SUM(D20:E20)</f>
        <v>55000</v>
      </c>
      <c r="G20" s="25">
        <v>0</v>
      </c>
      <c r="H20" s="185"/>
      <c r="I20" s="25">
        <f>+F20+H20</f>
        <v>55000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7465900</v>
      </c>
      <c r="E22" s="19">
        <f t="shared" ref="E22:I22" si="6">SUM(E23:E25)</f>
        <v>0</v>
      </c>
      <c r="F22" s="59">
        <f t="shared" si="6"/>
        <v>7465900</v>
      </c>
      <c r="G22" s="20">
        <f t="shared" si="6"/>
        <v>3693244.16</v>
      </c>
      <c r="H22" s="230">
        <f t="shared" si="6"/>
        <v>0</v>
      </c>
      <c r="I22" s="20">
        <f t="shared" si="6"/>
        <v>7465900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269</v>
      </c>
      <c r="B24" s="22">
        <v>636</v>
      </c>
      <c r="C24" s="23" t="s">
        <v>18</v>
      </c>
      <c r="D24" s="24">
        <v>7465900</v>
      </c>
      <c r="E24" s="47"/>
      <c r="F24" s="84">
        <f>SUM(D24:E24)</f>
        <v>7465900</v>
      </c>
      <c r="G24" s="25">
        <v>3693244.16</v>
      </c>
      <c r="H24" s="185"/>
      <c r="I24" s="25">
        <f>+F24+H24</f>
        <v>7465900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/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3000</v>
      </c>
      <c r="E33" s="19">
        <f t="shared" ref="E33:I33" si="9">SUM(E34:E35)</f>
        <v>0</v>
      </c>
      <c r="F33" s="59">
        <f t="shared" si="9"/>
        <v>3000</v>
      </c>
      <c r="G33" s="20">
        <f t="shared" si="9"/>
        <v>0</v>
      </c>
      <c r="H33" s="230">
        <f t="shared" si="9"/>
        <v>0</v>
      </c>
      <c r="I33" s="20">
        <f t="shared" si="9"/>
        <v>3000</v>
      </c>
    </row>
    <row r="34" spans="1:9" s="26" customFormat="1" ht="12">
      <c r="A34" s="21" t="s">
        <v>270</v>
      </c>
      <c r="B34" s="22">
        <v>721</v>
      </c>
      <c r="C34" s="23" t="s">
        <v>22</v>
      </c>
      <c r="D34" s="24">
        <v>3000</v>
      </c>
      <c r="E34" s="47"/>
      <c r="F34" s="84">
        <f>SUM(D34:E34)</f>
        <v>3000</v>
      </c>
      <c r="G34" s="25"/>
      <c r="H34" s="185"/>
      <c r="I34" s="25">
        <f>+F34+H34</f>
        <v>3000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KOMERCIJALNO TRGOVAČKA ŠKOLA, SPLIT</v>
      </c>
      <c r="C39" s="260"/>
      <c r="D39" s="38">
        <f>SUM(D40)</f>
        <v>8407163.4800000004</v>
      </c>
      <c r="E39" s="38">
        <f t="shared" ref="E39:I41" si="11">SUM(E40)</f>
        <v>0</v>
      </c>
      <c r="F39" s="81">
        <f t="shared" si="11"/>
        <v>8407163.4800000004</v>
      </c>
      <c r="G39" s="168">
        <f t="shared" si="11"/>
        <v>4251723.96</v>
      </c>
      <c r="H39" s="93">
        <f t="shared" si="11"/>
        <v>0</v>
      </c>
      <c r="I39" s="147">
        <f t="shared" si="11"/>
        <v>8407163.4800000004</v>
      </c>
    </row>
    <row r="40" spans="1:9" ht="24.75">
      <c r="A40" s="261" t="s">
        <v>108</v>
      </c>
      <c r="B40" s="262"/>
      <c r="C40" s="15" t="s">
        <v>109</v>
      </c>
      <c r="D40" s="16">
        <f>SUM(D41)</f>
        <v>8407163.4800000004</v>
      </c>
      <c r="E40" s="16">
        <f t="shared" si="11"/>
        <v>0</v>
      </c>
      <c r="F40" s="82">
        <f t="shared" si="11"/>
        <v>8407163.4800000004</v>
      </c>
      <c r="G40" s="169">
        <f t="shared" si="11"/>
        <v>4251723.96</v>
      </c>
      <c r="H40" s="78">
        <f t="shared" si="11"/>
        <v>0</v>
      </c>
      <c r="I40" s="17">
        <f t="shared" si="11"/>
        <v>8407163.4800000004</v>
      </c>
    </row>
    <row r="41" spans="1:9">
      <c r="A41" s="261" t="s">
        <v>25</v>
      </c>
      <c r="B41" s="262"/>
      <c r="C41" s="15" t="s">
        <v>26</v>
      </c>
      <c r="D41" s="16">
        <f>SUM(D42)</f>
        <v>8407163.4800000004</v>
      </c>
      <c r="E41" s="16">
        <f t="shared" si="11"/>
        <v>0</v>
      </c>
      <c r="F41" s="16">
        <f t="shared" si="11"/>
        <v>8407163.4800000004</v>
      </c>
      <c r="G41" s="170">
        <f t="shared" si="11"/>
        <v>4251723.96</v>
      </c>
      <c r="H41" s="78">
        <f t="shared" si="11"/>
        <v>0</v>
      </c>
      <c r="I41" s="17">
        <f t="shared" si="11"/>
        <v>8407163.4800000004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8407163.4800000004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8407163.4800000004</v>
      </c>
      <c r="G42" s="104">
        <f t="shared" si="12"/>
        <v>4251723.96</v>
      </c>
      <c r="H42" s="104">
        <f t="shared" si="12"/>
        <v>0</v>
      </c>
      <c r="I42" s="104">
        <f t="shared" si="12"/>
        <v>8407163.4800000004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8228879</v>
      </c>
      <c r="E43" s="40">
        <f t="shared" ref="E43:I43" si="13">SUM(E44,E57,E64,E77,E90,E102)</f>
        <v>0</v>
      </c>
      <c r="F43" s="83">
        <f t="shared" si="13"/>
        <v>8228879</v>
      </c>
      <c r="G43" s="171">
        <f t="shared" si="13"/>
        <v>4041086.29</v>
      </c>
      <c r="H43" s="88">
        <f t="shared" si="13"/>
        <v>0</v>
      </c>
      <c r="I43" s="41">
        <f t="shared" si="13"/>
        <v>8228879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45000</v>
      </c>
      <c r="E44" s="19">
        <f t="shared" ref="E44:I44" si="14">SUM(E45:E56)</f>
        <v>0</v>
      </c>
      <c r="F44" s="59">
        <f t="shared" si="14"/>
        <v>45000</v>
      </c>
      <c r="G44" s="174">
        <f t="shared" si="14"/>
        <v>17420.86</v>
      </c>
      <c r="H44" s="79">
        <f t="shared" si="14"/>
        <v>0</v>
      </c>
      <c r="I44" s="20">
        <f t="shared" si="14"/>
        <v>45000</v>
      </c>
    </row>
    <row r="45" spans="1:9">
      <c r="A45" s="21" t="s">
        <v>812</v>
      </c>
      <c r="B45" s="22">
        <v>311</v>
      </c>
      <c r="C45" s="23" t="s">
        <v>35</v>
      </c>
      <c r="D45" s="24">
        <v>21000</v>
      </c>
      <c r="E45" s="47"/>
      <c r="F45" s="84">
        <f t="shared" ref="F45:F56" si="15">SUM(D45:E45)</f>
        <v>21000</v>
      </c>
      <c r="G45" s="172">
        <v>6930.58</v>
      </c>
      <c r="H45" s="94"/>
      <c r="I45" s="25">
        <f>+F45+H45</f>
        <v>21000</v>
      </c>
    </row>
    <row r="46" spans="1:9">
      <c r="A46" s="21" t="s">
        <v>818</v>
      </c>
      <c r="B46" s="22">
        <v>312</v>
      </c>
      <c r="C46" s="23" t="s">
        <v>44</v>
      </c>
      <c r="D46" s="24">
        <v>2000</v>
      </c>
      <c r="E46" s="47"/>
      <c r="F46" s="84">
        <f t="shared" si="15"/>
        <v>2000</v>
      </c>
      <c r="G46" s="172">
        <v>0</v>
      </c>
      <c r="H46" s="94"/>
      <c r="I46" s="25">
        <f t="shared" ref="I46:I56" si="16">+F46+H46</f>
        <v>2000</v>
      </c>
    </row>
    <row r="47" spans="1:9">
      <c r="A47" s="21" t="s">
        <v>813</v>
      </c>
      <c r="B47" s="22">
        <v>313</v>
      </c>
      <c r="C47" s="23" t="s">
        <v>36</v>
      </c>
      <c r="D47" s="24">
        <v>3465</v>
      </c>
      <c r="E47" s="47"/>
      <c r="F47" s="84">
        <f t="shared" si="15"/>
        <v>3465</v>
      </c>
      <c r="G47" s="172">
        <v>1143.54</v>
      </c>
      <c r="H47" s="94"/>
      <c r="I47" s="25">
        <f t="shared" si="16"/>
        <v>3465</v>
      </c>
    </row>
    <row r="48" spans="1:9">
      <c r="A48" s="21" t="s">
        <v>814</v>
      </c>
      <c r="B48" s="22">
        <v>321</v>
      </c>
      <c r="C48" s="23" t="s">
        <v>33</v>
      </c>
      <c r="D48" s="24">
        <v>5000</v>
      </c>
      <c r="E48" s="47"/>
      <c r="F48" s="84">
        <f t="shared" si="15"/>
        <v>5000</v>
      </c>
      <c r="G48" s="172">
        <v>0</v>
      </c>
      <c r="H48" s="94"/>
      <c r="I48" s="25">
        <f t="shared" si="16"/>
        <v>5000</v>
      </c>
    </row>
    <row r="49" spans="1:10" s="26" customFormat="1" ht="12">
      <c r="A49" s="21" t="s">
        <v>815</v>
      </c>
      <c r="B49" s="22">
        <v>322</v>
      </c>
      <c r="C49" s="23" t="s">
        <v>34</v>
      </c>
      <c r="D49" s="24">
        <v>5000</v>
      </c>
      <c r="E49" s="47"/>
      <c r="F49" s="84">
        <f t="shared" si="15"/>
        <v>5000</v>
      </c>
      <c r="G49" s="172">
        <v>1742.07</v>
      </c>
      <c r="H49" s="94"/>
      <c r="I49" s="25">
        <f t="shared" si="16"/>
        <v>5000</v>
      </c>
    </row>
    <row r="50" spans="1:10" s="26" customFormat="1" ht="12">
      <c r="A50" s="21" t="s">
        <v>816</v>
      </c>
      <c r="B50" s="22">
        <v>323</v>
      </c>
      <c r="C50" s="23" t="s">
        <v>28</v>
      </c>
      <c r="D50" s="24">
        <v>4535</v>
      </c>
      <c r="E50" s="47"/>
      <c r="F50" s="84">
        <f t="shared" si="15"/>
        <v>4535</v>
      </c>
      <c r="G50" s="172">
        <v>984.24</v>
      </c>
      <c r="H50" s="94"/>
      <c r="I50" s="25">
        <f t="shared" si="16"/>
        <v>4535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817</v>
      </c>
      <c r="B52" s="22">
        <v>329</v>
      </c>
      <c r="C52" s="23" t="s">
        <v>38</v>
      </c>
      <c r="D52" s="24">
        <v>4000</v>
      </c>
      <c r="E52" s="47"/>
      <c r="F52" s="84">
        <f t="shared" si="15"/>
        <v>4000</v>
      </c>
      <c r="G52" s="172">
        <v>6613.56</v>
      </c>
      <c r="H52" s="94"/>
      <c r="I52" s="25">
        <f t="shared" si="16"/>
        <v>4000</v>
      </c>
    </row>
    <row r="53" spans="1:10" s="26" customFormat="1" ht="12">
      <c r="A53" s="21" t="s">
        <v>1706</v>
      </c>
      <c r="B53" s="22">
        <v>343</v>
      </c>
      <c r="C53" s="23" t="s">
        <v>39</v>
      </c>
      <c r="D53" s="24"/>
      <c r="E53" s="47"/>
      <c r="F53" s="84">
        <f t="shared" si="15"/>
        <v>0</v>
      </c>
      <c r="G53" s="172">
        <v>6.87</v>
      </c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677979</v>
      </c>
      <c r="E57" s="43">
        <f t="shared" ref="E57:I57" si="18">SUM(E58:E63)</f>
        <v>0</v>
      </c>
      <c r="F57" s="58">
        <f t="shared" si="18"/>
        <v>677979</v>
      </c>
      <c r="G57" s="173">
        <f t="shared" si="18"/>
        <v>333159.57</v>
      </c>
      <c r="H57" s="89">
        <f t="shared" si="18"/>
        <v>0</v>
      </c>
      <c r="I57" s="56">
        <f t="shared" si="18"/>
        <v>677979</v>
      </c>
    </row>
    <row r="58" spans="1:10" ht="22.5" customHeight="1">
      <c r="A58" s="21" t="s">
        <v>855</v>
      </c>
      <c r="B58" s="22">
        <v>321</v>
      </c>
      <c r="C58" s="23" t="s">
        <v>33</v>
      </c>
      <c r="D58" s="24">
        <v>190000</v>
      </c>
      <c r="E58" s="47"/>
      <c r="F58" s="84">
        <f t="shared" ref="F58:F63" si="19">SUM(D58:E58)</f>
        <v>190000</v>
      </c>
      <c r="G58" s="172">
        <v>56300.85</v>
      </c>
      <c r="H58" s="94"/>
      <c r="I58" s="25">
        <f>+F58+H58</f>
        <v>190000</v>
      </c>
      <c r="J58" s="49"/>
    </row>
    <row r="59" spans="1:10" s="26" customFormat="1" ht="12">
      <c r="A59" s="21" t="s">
        <v>856</v>
      </c>
      <c r="B59" s="22">
        <v>322</v>
      </c>
      <c r="C59" s="23" t="s">
        <v>34</v>
      </c>
      <c r="D59" s="24">
        <v>271000</v>
      </c>
      <c r="E59" s="47"/>
      <c r="F59" s="84">
        <f t="shared" si="19"/>
        <v>271000</v>
      </c>
      <c r="G59" s="172">
        <v>145647.60999999999</v>
      </c>
      <c r="H59" s="94"/>
      <c r="I59" s="25">
        <f t="shared" ref="I59:I63" si="20">+F59+H59</f>
        <v>271000</v>
      </c>
    </row>
    <row r="60" spans="1:10" s="26" customFormat="1" ht="12">
      <c r="A60" s="21" t="s">
        <v>857</v>
      </c>
      <c r="B60" s="22">
        <v>323</v>
      </c>
      <c r="C60" s="23" t="s">
        <v>28</v>
      </c>
      <c r="D60" s="24">
        <v>180500</v>
      </c>
      <c r="E60" s="47"/>
      <c r="F60" s="84">
        <f t="shared" si="19"/>
        <v>180500</v>
      </c>
      <c r="G60" s="172">
        <v>124588.27</v>
      </c>
      <c r="H60" s="94"/>
      <c r="I60" s="25">
        <f t="shared" si="20"/>
        <v>180500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858</v>
      </c>
      <c r="B62" s="22">
        <v>329</v>
      </c>
      <c r="C62" s="23" t="s">
        <v>38</v>
      </c>
      <c r="D62" s="24">
        <v>26000</v>
      </c>
      <c r="E62" s="47"/>
      <c r="F62" s="84">
        <f t="shared" si="19"/>
        <v>26000</v>
      </c>
      <c r="G62" s="172">
        <v>4382.13</v>
      </c>
      <c r="H62" s="94"/>
      <c r="I62" s="25">
        <f t="shared" si="20"/>
        <v>26000</v>
      </c>
    </row>
    <row r="63" spans="1:10" s="26" customFormat="1" ht="12">
      <c r="A63" s="21" t="s">
        <v>859</v>
      </c>
      <c r="B63" s="22">
        <v>343</v>
      </c>
      <c r="C63" s="23" t="s">
        <v>39</v>
      </c>
      <c r="D63" s="24">
        <v>10479</v>
      </c>
      <c r="E63" s="47"/>
      <c r="F63" s="84">
        <f t="shared" si="19"/>
        <v>10479</v>
      </c>
      <c r="G63" s="172">
        <v>2240.71</v>
      </c>
      <c r="H63" s="94"/>
      <c r="I63" s="25">
        <f t="shared" si="20"/>
        <v>10479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1161.7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 t="s">
        <v>1707</v>
      </c>
      <c r="B68" s="22">
        <v>321</v>
      </c>
      <c r="C68" s="23" t="s">
        <v>33</v>
      </c>
      <c r="D68" s="24"/>
      <c r="E68" s="47"/>
      <c r="F68" s="84">
        <f t="shared" si="22"/>
        <v>0</v>
      </c>
      <c r="G68" s="172">
        <v>1161.7</v>
      </c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40000</v>
      </c>
      <c r="E77" s="19">
        <f t="shared" ref="E77:I77" si="25">SUM(E78:E89)</f>
        <v>0</v>
      </c>
      <c r="F77" s="59">
        <f t="shared" si="25"/>
        <v>40000</v>
      </c>
      <c r="G77" s="174">
        <f t="shared" si="25"/>
        <v>0</v>
      </c>
      <c r="H77" s="79">
        <f t="shared" si="25"/>
        <v>0</v>
      </c>
      <c r="I77" s="20">
        <f t="shared" si="25"/>
        <v>40000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 t="s">
        <v>860</v>
      </c>
      <c r="B82" s="22">
        <v>322</v>
      </c>
      <c r="C82" s="23" t="s">
        <v>34</v>
      </c>
      <c r="D82" s="24">
        <v>20000</v>
      </c>
      <c r="E82" s="47"/>
      <c r="F82" s="84">
        <f t="shared" si="26"/>
        <v>20000</v>
      </c>
      <c r="G82" s="172">
        <v>0</v>
      </c>
      <c r="H82" s="94"/>
      <c r="I82" s="25">
        <f t="shared" si="27"/>
        <v>20000</v>
      </c>
    </row>
    <row r="83" spans="1:9" s="26" customFormat="1" ht="12">
      <c r="A83" s="21" t="s">
        <v>861</v>
      </c>
      <c r="B83" s="22">
        <v>323</v>
      </c>
      <c r="C83" s="23" t="s">
        <v>28</v>
      </c>
      <c r="D83" s="24">
        <v>10000</v>
      </c>
      <c r="E83" s="47"/>
      <c r="F83" s="84">
        <f t="shared" si="26"/>
        <v>10000</v>
      </c>
      <c r="G83" s="172">
        <v>0</v>
      </c>
      <c r="H83" s="94"/>
      <c r="I83" s="25">
        <f t="shared" si="27"/>
        <v>10000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862</v>
      </c>
      <c r="B85" s="22">
        <v>329</v>
      </c>
      <c r="C85" s="23" t="s">
        <v>38</v>
      </c>
      <c r="D85" s="24">
        <v>10000</v>
      </c>
      <c r="E85" s="47"/>
      <c r="F85" s="84">
        <f t="shared" si="26"/>
        <v>10000</v>
      </c>
      <c r="G85" s="172">
        <v>0</v>
      </c>
      <c r="H85" s="94"/>
      <c r="I85" s="25">
        <f t="shared" si="27"/>
        <v>10000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7465900</v>
      </c>
      <c r="E90" s="19">
        <f t="shared" ref="E90:I90" si="29">SUM(E91:E101)</f>
        <v>0</v>
      </c>
      <c r="F90" s="59">
        <f t="shared" si="29"/>
        <v>7465900</v>
      </c>
      <c r="G90" s="174">
        <f t="shared" si="29"/>
        <v>3689344.16</v>
      </c>
      <c r="H90" s="79">
        <f t="shared" si="29"/>
        <v>0</v>
      </c>
      <c r="I90" s="20">
        <f t="shared" si="29"/>
        <v>7465900</v>
      </c>
    </row>
    <row r="91" spans="1:9">
      <c r="A91" s="21" t="s">
        <v>863</v>
      </c>
      <c r="B91" s="22">
        <v>311</v>
      </c>
      <c r="C91" s="23" t="s">
        <v>35</v>
      </c>
      <c r="D91" s="24">
        <v>6160000</v>
      </c>
      <c r="E91" s="47"/>
      <c r="F91" s="84">
        <f t="shared" ref="F91:F101" si="30">SUM(D91:E91)</f>
        <v>6160000</v>
      </c>
      <c r="G91" s="172">
        <v>3072570.67</v>
      </c>
      <c r="H91" s="94"/>
      <c r="I91" s="25">
        <f>+F91+H91</f>
        <v>6160000</v>
      </c>
    </row>
    <row r="92" spans="1:9" s="26" customFormat="1" ht="12">
      <c r="A92" s="21" t="s">
        <v>864</v>
      </c>
      <c r="B92" s="22">
        <v>312</v>
      </c>
      <c r="C92" s="23" t="s">
        <v>44</v>
      </c>
      <c r="D92" s="24">
        <v>270000</v>
      </c>
      <c r="E92" s="47"/>
      <c r="F92" s="84">
        <f t="shared" si="30"/>
        <v>270000</v>
      </c>
      <c r="G92" s="172">
        <v>99674.23</v>
      </c>
      <c r="H92" s="94"/>
      <c r="I92" s="25">
        <f t="shared" ref="I92:I101" si="31">+F92+H92</f>
        <v>270000</v>
      </c>
    </row>
    <row r="93" spans="1:9" s="26" customFormat="1" ht="12">
      <c r="A93" s="21" t="s">
        <v>865</v>
      </c>
      <c r="B93" s="22">
        <v>313</v>
      </c>
      <c r="C93" s="23" t="s">
        <v>36</v>
      </c>
      <c r="D93" s="24">
        <v>1016400</v>
      </c>
      <c r="E93" s="47"/>
      <c r="F93" s="84">
        <f t="shared" si="30"/>
        <v>1016400</v>
      </c>
      <c r="G93" s="172">
        <v>506974.26</v>
      </c>
      <c r="H93" s="94"/>
      <c r="I93" s="25">
        <f t="shared" si="31"/>
        <v>1016400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866</v>
      </c>
      <c r="B98" s="22">
        <v>329</v>
      </c>
      <c r="C98" s="23" t="s">
        <v>38</v>
      </c>
      <c r="D98" s="24">
        <v>19500</v>
      </c>
      <c r="E98" s="47"/>
      <c r="F98" s="84">
        <f t="shared" si="30"/>
        <v>19500</v>
      </c>
      <c r="G98" s="172">
        <v>10125</v>
      </c>
      <c r="H98" s="94"/>
      <c r="I98" s="25">
        <f t="shared" si="31"/>
        <v>19500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18000</v>
      </c>
      <c r="E139" s="40">
        <f t="shared" ref="E139:I139" si="45">SUM(E140,E148,E152,E167,E177,E191,E204,E206,E220,E233)</f>
        <v>0</v>
      </c>
      <c r="F139" s="40">
        <f t="shared" si="45"/>
        <v>18000</v>
      </c>
      <c r="G139" s="40">
        <f t="shared" si="45"/>
        <v>37309.399999999994</v>
      </c>
      <c r="H139" s="40">
        <f t="shared" si="45"/>
        <v>0</v>
      </c>
      <c r="I139" s="41">
        <f t="shared" si="45"/>
        <v>18000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37309.399999999994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 t="s">
        <v>1708</v>
      </c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>
        <v>36389.949999999997</v>
      </c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 t="s">
        <v>1709</v>
      </c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>
        <v>919.45</v>
      </c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15000</v>
      </c>
      <c r="E191" s="19">
        <f t="shared" ref="E191:I191" si="63">SUM(E192:E203)</f>
        <v>0</v>
      </c>
      <c r="F191" s="59">
        <f t="shared" si="63"/>
        <v>15000</v>
      </c>
      <c r="G191" s="174">
        <f t="shared" si="63"/>
        <v>0</v>
      </c>
      <c r="H191" s="79">
        <f t="shared" si="63"/>
        <v>0</v>
      </c>
      <c r="I191" s="20">
        <f t="shared" si="63"/>
        <v>15000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867</v>
      </c>
      <c r="B196" s="22">
        <v>422</v>
      </c>
      <c r="C196" s="23" t="s">
        <v>29</v>
      </c>
      <c r="D196" s="24">
        <v>10000</v>
      </c>
      <c r="E196" s="47"/>
      <c r="F196" s="84">
        <f t="shared" si="64"/>
        <v>10000</v>
      </c>
      <c r="G196" s="172"/>
      <c r="H196" s="94"/>
      <c r="I196" s="25">
        <f t="shared" si="65"/>
        <v>10000</v>
      </c>
    </row>
    <row r="197" spans="1:9" s="26" customFormat="1" ht="12">
      <c r="A197" s="14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 t="s">
        <v>868</v>
      </c>
      <c r="B198" s="22">
        <v>424</v>
      </c>
      <c r="C198" s="23" t="s">
        <v>45</v>
      </c>
      <c r="D198" s="24">
        <v>5000</v>
      </c>
      <c r="E198" s="47"/>
      <c r="F198" s="84">
        <f t="shared" si="64"/>
        <v>5000</v>
      </c>
      <c r="G198" s="172"/>
      <c r="H198" s="94"/>
      <c r="I198" s="25">
        <f t="shared" si="65"/>
        <v>5000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3000</v>
      </c>
      <c r="E233" s="19">
        <f t="shared" ref="E233:I233" si="75">SUM(E234:E241)</f>
        <v>0</v>
      </c>
      <c r="F233" s="59">
        <f t="shared" si="75"/>
        <v>3000</v>
      </c>
      <c r="G233" s="174">
        <f t="shared" si="75"/>
        <v>0</v>
      </c>
      <c r="H233" s="79">
        <f t="shared" si="75"/>
        <v>0</v>
      </c>
      <c r="I233" s="20">
        <f t="shared" si="75"/>
        <v>3000</v>
      </c>
    </row>
    <row r="234" spans="1:9">
      <c r="A234" s="21" t="s">
        <v>869</v>
      </c>
      <c r="B234" s="22">
        <v>323</v>
      </c>
      <c r="C234" s="23" t="s">
        <v>28</v>
      </c>
      <c r="D234" s="24">
        <v>3000</v>
      </c>
      <c r="E234" s="47"/>
      <c r="F234" s="84">
        <f t="shared" ref="F234:F241" si="76">SUM(D234:E234)</f>
        <v>3000</v>
      </c>
      <c r="G234" s="172"/>
      <c r="H234" s="94"/>
      <c r="I234" s="25">
        <f>+F234+H234</f>
        <v>3000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53374.590000000004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53374.590000000004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>
        <v>32347.66</v>
      </c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>
        <v>5430.39</v>
      </c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>
        <v>3722.94</v>
      </c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>
        <v>7549</v>
      </c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>
        <v>4324.6000000000004</v>
      </c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150284.47999999998</v>
      </c>
      <c r="E507" s="40">
        <f t="shared" ref="E507:I507" si="168">SUM(E508,E514)</f>
        <v>0</v>
      </c>
      <c r="F507" s="83">
        <f t="shared" si="168"/>
        <v>150284.47999999998</v>
      </c>
      <c r="G507" s="171">
        <f t="shared" si="168"/>
        <v>118991.18000000001</v>
      </c>
      <c r="H507" s="88">
        <f t="shared" si="168"/>
        <v>0</v>
      </c>
      <c r="I507" s="41">
        <f t="shared" si="168"/>
        <v>150284.47999999998</v>
      </c>
    </row>
    <row r="508" spans="1:9">
      <c r="A508" s="246" t="s">
        <v>11</v>
      </c>
      <c r="B508" s="247"/>
      <c r="C508" s="55" t="s">
        <v>117</v>
      </c>
      <c r="D508" s="43">
        <f>SUM(D509:D513)</f>
        <v>105454.62</v>
      </c>
      <c r="E508" s="43">
        <f t="shared" ref="E508:I508" si="169">SUM(E509:E513)</f>
        <v>0</v>
      </c>
      <c r="F508" s="58">
        <f t="shared" si="169"/>
        <v>105454.62</v>
      </c>
      <c r="G508" s="173">
        <f t="shared" si="169"/>
        <v>83496.100000000006</v>
      </c>
      <c r="H508" s="89">
        <f t="shared" si="169"/>
        <v>0</v>
      </c>
      <c r="I508" s="56">
        <f t="shared" si="169"/>
        <v>105454.62</v>
      </c>
    </row>
    <row r="509" spans="1:9" s="26" customFormat="1" ht="12">
      <c r="A509" s="21" t="s">
        <v>871</v>
      </c>
      <c r="B509" s="22">
        <v>311</v>
      </c>
      <c r="C509" s="23" t="s">
        <v>35</v>
      </c>
      <c r="D509" s="24">
        <v>81544.42</v>
      </c>
      <c r="E509" s="47"/>
      <c r="F509" s="84">
        <f>SUM(D509:E509)</f>
        <v>81544.42</v>
      </c>
      <c r="G509" s="172">
        <v>68238.02</v>
      </c>
      <c r="H509" s="94"/>
      <c r="I509" s="25">
        <f>+F509+H509</f>
        <v>81544.42</v>
      </c>
    </row>
    <row r="510" spans="1:9" s="26" customFormat="1" ht="12">
      <c r="A510" s="21" t="s">
        <v>872</v>
      </c>
      <c r="B510" s="22">
        <v>312</v>
      </c>
      <c r="C510" s="23" t="s">
        <v>44</v>
      </c>
      <c r="D510" s="24">
        <v>842.04</v>
      </c>
      <c r="E510" s="47"/>
      <c r="F510" s="84">
        <f>SUM(D510:E510)</f>
        <v>842.04</v>
      </c>
      <c r="G510" s="172">
        <v>0</v>
      </c>
      <c r="H510" s="94"/>
      <c r="I510" s="25">
        <f t="shared" ref="I510:I513" si="170">+F510+H510</f>
        <v>842.04</v>
      </c>
    </row>
    <row r="511" spans="1:9" s="26" customFormat="1" ht="12">
      <c r="A511" s="21" t="s">
        <v>873</v>
      </c>
      <c r="B511" s="22">
        <v>313</v>
      </c>
      <c r="C511" s="23" t="s">
        <v>36</v>
      </c>
      <c r="D511" s="24">
        <v>13454.87</v>
      </c>
      <c r="E511" s="47"/>
      <c r="F511" s="84">
        <f>SUM(D511:E511)</f>
        <v>13454.87</v>
      </c>
      <c r="G511" s="172">
        <v>11259.3</v>
      </c>
      <c r="H511" s="94"/>
      <c r="I511" s="25">
        <f t="shared" si="170"/>
        <v>13454.87</v>
      </c>
    </row>
    <row r="512" spans="1:9" s="26" customFormat="1" ht="12">
      <c r="A512" s="21" t="s">
        <v>874</v>
      </c>
      <c r="B512" s="22">
        <v>321</v>
      </c>
      <c r="C512" s="23" t="s">
        <v>33</v>
      </c>
      <c r="D512" s="24">
        <v>9613.2900000000009</v>
      </c>
      <c r="E512" s="47"/>
      <c r="F512" s="84">
        <f>SUM(D512:E512)</f>
        <v>9613.2900000000009</v>
      </c>
      <c r="G512" s="172">
        <v>3998.78</v>
      </c>
      <c r="H512" s="94"/>
      <c r="I512" s="25">
        <f t="shared" si="170"/>
        <v>9613.2900000000009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44829.859999999993</v>
      </c>
      <c r="E514" s="43">
        <f t="shared" ref="E514:I514" si="171">SUM(E515:E519)</f>
        <v>0</v>
      </c>
      <c r="F514" s="58">
        <f t="shared" si="171"/>
        <v>44829.859999999993</v>
      </c>
      <c r="G514" s="173">
        <f t="shared" si="171"/>
        <v>35495.08</v>
      </c>
      <c r="H514" s="89">
        <f t="shared" si="171"/>
        <v>0</v>
      </c>
      <c r="I514" s="56">
        <f t="shared" si="171"/>
        <v>44829.859999999993</v>
      </c>
    </row>
    <row r="515" spans="1:9" s="26" customFormat="1" ht="12">
      <c r="A515" s="21" t="s">
        <v>875</v>
      </c>
      <c r="B515" s="22">
        <v>311</v>
      </c>
      <c r="C515" s="23" t="s">
        <v>35</v>
      </c>
      <c r="D515" s="24">
        <v>34665.379999999997</v>
      </c>
      <c r="E515" s="47"/>
      <c r="F515" s="84">
        <f>SUM(D515:E515)</f>
        <v>34665.379999999997</v>
      </c>
      <c r="G515" s="172">
        <v>29008.720000000001</v>
      </c>
      <c r="H515" s="94"/>
      <c r="I515" s="25">
        <f>+F515+H515</f>
        <v>34665.379999999997</v>
      </c>
    </row>
    <row r="516" spans="1:9" s="26" customFormat="1" ht="12">
      <c r="A516" s="21" t="s">
        <v>876</v>
      </c>
      <c r="B516" s="22">
        <v>312</v>
      </c>
      <c r="C516" s="23" t="s">
        <v>44</v>
      </c>
      <c r="D516" s="24">
        <v>357.96</v>
      </c>
      <c r="E516" s="47"/>
      <c r="F516" s="84">
        <f>SUM(D516:E516)</f>
        <v>357.96</v>
      </c>
      <c r="G516" s="172">
        <v>0</v>
      </c>
      <c r="H516" s="94"/>
      <c r="I516" s="25">
        <f t="shared" ref="I516:I519" si="172">+F516+H516</f>
        <v>357.96</v>
      </c>
    </row>
    <row r="517" spans="1:9" s="26" customFormat="1" ht="12">
      <c r="A517" s="21" t="s">
        <v>877</v>
      </c>
      <c r="B517" s="22">
        <v>313</v>
      </c>
      <c r="C517" s="23" t="s">
        <v>36</v>
      </c>
      <c r="D517" s="24">
        <v>5719.81</v>
      </c>
      <c r="E517" s="47"/>
      <c r="F517" s="84">
        <f>SUM(D517:E517)</f>
        <v>5719.81</v>
      </c>
      <c r="G517" s="172">
        <v>4786.43</v>
      </c>
      <c r="H517" s="94"/>
      <c r="I517" s="25">
        <f t="shared" si="172"/>
        <v>5719.81</v>
      </c>
    </row>
    <row r="518" spans="1:9" s="26" customFormat="1" ht="12">
      <c r="A518" s="21" t="s">
        <v>878</v>
      </c>
      <c r="B518" s="22">
        <v>321</v>
      </c>
      <c r="C518" s="23" t="s">
        <v>33</v>
      </c>
      <c r="D518" s="24">
        <v>4086.71</v>
      </c>
      <c r="E518" s="47"/>
      <c r="F518" s="84">
        <f>SUM(D518:E518)</f>
        <v>4086.71</v>
      </c>
      <c r="G518" s="172">
        <v>1699.93</v>
      </c>
      <c r="H518" s="94"/>
      <c r="I518" s="25">
        <f t="shared" si="172"/>
        <v>4086.71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871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872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873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874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875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876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877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878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10000</v>
      </c>
      <c r="E533" s="40">
        <f t="shared" ref="E533:I533" si="190">SUM(E534,E538)</f>
        <v>0</v>
      </c>
      <c r="F533" s="83">
        <f t="shared" si="190"/>
        <v>10000</v>
      </c>
      <c r="G533" s="171">
        <f t="shared" si="190"/>
        <v>962.5</v>
      </c>
      <c r="H533" s="88">
        <f t="shared" si="190"/>
        <v>0</v>
      </c>
      <c r="I533" s="41">
        <f t="shared" si="190"/>
        <v>10000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21"/>
      <c r="B535" s="22">
        <v>311</v>
      </c>
      <c r="C535" s="23" t="s">
        <v>35</v>
      </c>
      <c r="D535" s="24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:F537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10000</v>
      </c>
      <c r="E538" s="43">
        <f t="shared" ref="E538:I538" si="194">SUM(E539:E539)</f>
        <v>0</v>
      </c>
      <c r="F538" s="58">
        <f t="shared" si="194"/>
        <v>10000</v>
      </c>
      <c r="G538" s="173">
        <f t="shared" si="194"/>
        <v>962.5</v>
      </c>
      <c r="H538" s="89">
        <f t="shared" si="194"/>
        <v>0</v>
      </c>
      <c r="I538" s="56">
        <f t="shared" si="194"/>
        <v>10000</v>
      </c>
    </row>
    <row r="539" spans="1:9">
      <c r="A539" s="21" t="s">
        <v>870</v>
      </c>
      <c r="B539" s="22">
        <v>323</v>
      </c>
      <c r="C539" s="23" t="s">
        <v>28</v>
      </c>
      <c r="D539" s="24">
        <v>10000</v>
      </c>
      <c r="E539" s="47"/>
      <c r="F539" s="84">
        <f>SUM(D539:E539)</f>
        <v>10000</v>
      </c>
      <c r="G539" s="172">
        <v>962.5</v>
      </c>
      <c r="H539" s="94"/>
      <c r="I539" s="25">
        <f>+F539+H539</f>
        <v>10000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838263.48</v>
      </c>
      <c r="E911" s="42">
        <f t="shared" si="349"/>
        <v>0</v>
      </c>
      <c r="F911" s="42">
        <f t="shared" si="349"/>
        <v>838263.48</v>
      </c>
      <c r="G911" s="42">
        <f t="shared" si="349"/>
        <v>453113.25000000006</v>
      </c>
      <c r="H911" s="42">
        <f t="shared" si="349"/>
        <v>0</v>
      </c>
      <c r="I911" s="42">
        <f t="shared" si="349"/>
        <v>838263.48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105454.62</v>
      </c>
      <c r="E912" s="43">
        <f t="shared" ref="E912:I912" si="350">SUM(E140,E243,E297,E318,E495,E498,E508,E521,E534)</f>
        <v>0</v>
      </c>
      <c r="F912" s="43">
        <f t="shared" si="350"/>
        <v>105454.62</v>
      </c>
      <c r="G912" s="43">
        <f t="shared" si="350"/>
        <v>83496.100000000006</v>
      </c>
      <c r="H912" s="43">
        <f t="shared" si="350"/>
        <v>0</v>
      </c>
      <c r="I912" s="43">
        <f t="shared" si="350"/>
        <v>105454.62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687979</v>
      </c>
      <c r="E915" s="43">
        <f t="shared" ref="E915:I915" si="353">SUM(E57,E121,E167,E328,E538)</f>
        <v>0</v>
      </c>
      <c r="F915" s="43">
        <f t="shared" si="353"/>
        <v>687979</v>
      </c>
      <c r="G915" s="43">
        <f t="shared" si="353"/>
        <v>334122.07</v>
      </c>
      <c r="H915" s="43">
        <f t="shared" si="353"/>
        <v>0</v>
      </c>
      <c r="I915" s="43">
        <f t="shared" si="353"/>
        <v>687979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44829.859999999993</v>
      </c>
      <c r="E917" s="43">
        <f t="shared" ref="E917:I917" si="355">SUM(E514,E527,E333,E587)</f>
        <v>0</v>
      </c>
      <c r="F917" s="43">
        <f t="shared" si="355"/>
        <v>44829.859999999993</v>
      </c>
      <c r="G917" s="43">
        <f t="shared" si="355"/>
        <v>35495.08</v>
      </c>
      <c r="H917" s="43">
        <f t="shared" si="355"/>
        <v>0</v>
      </c>
      <c r="I917" s="43">
        <f t="shared" si="355"/>
        <v>44829.859999999993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7568900</v>
      </c>
      <c r="E918" s="43">
        <f t="shared" ref="E918:I918" si="357">SUM(E919:E925)</f>
        <v>0</v>
      </c>
      <c r="F918" s="43">
        <f t="shared" si="357"/>
        <v>7568900</v>
      </c>
      <c r="G918" s="43">
        <f t="shared" si="357"/>
        <v>3798610.71</v>
      </c>
      <c r="H918" s="43">
        <f t="shared" si="357"/>
        <v>0</v>
      </c>
      <c r="I918" s="43">
        <f t="shared" si="357"/>
        <v>7568900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45000</v>
      </c>
      <c r="E919" s="19">
        <f t="shared" ref="E919:I919" si="358">SUM(E44,E115,E152,E253,E541)</f>
        <v>0</v>
      </c>
      <c r="F919" s="19">
        <f t="shared" si="358"/>
        <v>45000</v>
      </c>
      <c r="G919" s="19">
        <f t="shared" si="358"/>
        <v>17420.86</v>
      </c>
      <c r="H919" s="19">
        <f t="shared" si="358"/>
        <v>0</v>
      </c>
      <c r="I919" s="19">
        <f t="shared" si="358"/>
        <v>45000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91845.69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55000</v>
      </c>
      <c r="E921" s="19">
        <f t="shared" ref="E921:I921" si="360">SUM(E77,E127,E191,E269,E306)</f>
        <v>0</v>
      </c>
      <c r="F921" s="19">
        <f t="shared" si="360"/>
        <v>55000</v>
      </c>
      <c r="G921" s="19">
        <f t="shared" si="360"/>
        <v>0</v>
      </c>
      <c r="H921" s="19">
        <f t="shared" si="360"/>
        <v>0</v>
      </c>
      <c r="I921" s="19">
        <f t="shared" si="360"/>
        <v>55000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7465900</v>
      </c>
      <c r="E922" s="19">
        <f t="shared" ref="E922:I922" si="361">SUM(E90,E133,E206,E308,E277,E294,E591,E337,E350,E395,E853,E894,E433,E470)</f>
        <v>0</v>
      </c>
      <c r="F922" s="19">
        <f t="shared" si="361"/>
        <v>7465900</v>
      </c>
      <c r="G922" s="19">
        <f t="shared" si="361"/>
        <v>3689344.16</v>
      </c>
      <c r="H922" s="19">
        <f t="shared" si="361"/>
        <v>0</v>
      </c>
      <c r="I922" s="19">
        <f t="shared" si="361"/>
        <v>7465900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3000</v>
      </c>
      <c r="E925" s="19">
        <f t="shared" ref="E925:I925" si="364">SUM(E233)</f>
        <v>0</v>
      </c>
      <c r="F925" s="19">
        <f t="shared" si="364"/>
        <v>3000</v>
      </c>
      <c r="G925" s="19">
        <f t="shared" si="364"/>
        <v>0</v>
      </c>
      <c r="H925" s="19">
        <f t="shared" si="364"/>
        <v>0</v>
      </c>
      <c r="I925" s="19">
        <f t="shared" si="364"/>
        <v>3000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8407163.4800000004</v>
      </c>
      <c r="E926" s="44">
        <f t="shared" si="365"/>
        <v>0</v>
      </c>
      <c r="F926" s="44">
        <f t="shared" si="365"/>
        <v>8407163.4800000004</v>
      </c>
      <c r="G926" s="44">
        <f t="shared" si="365"/>
        <v>4251723.96</v>
      </c>
      <c r="H926" s="44">
        <f t="shared" si="365"/>
        <v>0</v>
      </c>
      <c r="I926" s="44">
        <f t="shared" si="365"/>
        <v>8407163.4800000004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K927"/>
  <sheetViews>
    <sheetView topLeftCell="A73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81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LIKOVNIH UMJETNOSTI, SPLIT</v>
      </c>
      <c r="C7" s="260"/>
      <c r="D7" s="13">
        <f>SUM(D8)</f>
        <v>5894205</v>
      </c>
      <c r="E7" s="13">
        <f t="shared" ref="E7:I8" si="0">SUM(E8)</f>
        <v>0</v>
      </c>
      <c r="F7" s="164">
        <f t="shared" si="0"/>
        <v>5894205</v>
      </c>
      <c r="G7" s="14">
        <f t="shared" si="0"/>
        <v>3131984.96</v>
      </c>
      <c r="H7" s="229">
        <f t="shared" si="0"/>
        <v>0</v>
      </c>
      <c r="I7" s="77">
        <f t="shared" si="0"/>
        <v>5894205</v>
      </c>
    </row>
    <row r="8" spans="1:9">
      <c r="A8" s="261" t="s">
        <v>7</v>
      </c>
      <c r="B8" s="262"/>
      <c r="C8" s="15" t="s">
        <v>8</v>
      </c>
      <c r="D8" s="16">
        <f>SUM(D9)</f>
        <v>5894205</v>
      </c>
      <c r="E8" s="16">
        <f t="shared" si="0"/>
        <v>0</v>
      </c>
      <c r="F8" s="82">
        <f t="shared" si="0"/>
        <v>5894205</v>
      </c>
      <c r="G8" s="17">
        <f t="shared" si="0"/>
        <v>3131984.96</v>
      </c>
      <c r="H8" s="170">
        <f t="shared" si="0"/>
        <v>0</v>
      </c>
      <c r="I8" s="17">
        <f t="shared" si="0"/>
        <v>5894205</v>
      </c>
    </row>
    <row r="9" spans="1:9">
      <c r="A9" s="261" t="s">
        <v>9</v>
      </c>
      <c r="B9" s="262"/>
      <c r="C9" s="15" t="s">
        <v>10</v>
      </c>
      <c r="D9" s="16">
        <f>SUM(D10,D18,D22,D26,D30,D33)</f>
        <v>5894205</v>
      </c>
      <c r="E9" s="16">
        <f t="shared" ref="E9:I9" si="1">SUM(E10,E18,E22,E26,E30,E33)</f>
        <v>0</v>
      </c>
      <c r="F9" s="82">
        <f t="shared" si="1"/>
        <v>5894205</v>
      </c>
      <c r="G9" s="17">
        <f t="shared" si="1"/>
        <v>3131984.96</v>
      </c>
      <c r="H9" s="170">
        <f t="shared" si="1"/>
        <v>0</v>
      </c>
      <c r="I9" s="17">
        <f t="shared" si="1"/>
        <v>5894205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4005</v>
      </c>
      <c r="E10" s="19">
        <f t="shared" ref="E10:I10" si="2">SUM(E11:E17)</f>
        <v>0</v>
      </c>
      <c r="F10" s="59">
        <f t="shared" si="2"/>
        <v>4005</v>
      </c>
      <c r="G10" s="20">
        <f t="shared" si="2"/>
        <v>0.38</v>
      </c>
      <c r="H10" s="230">
        <f t="shared" si="2"/>
        <v>0</v>
      </c>
      <c r="I10" s="20">
        <f t="shared" si="2"/>
        <v>4005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271</v>
      </c>
      <c r="B13" s="22">
        <v>641</v>
      </c>
      <c r="C13" s="23" t="s">
        <v>12</v>
      </c>
      <c r="D13" s="24">
        <v>5</v>
      </c>
      <c r="E13" s="47"/>
      <c r="F13" s="84">
        <f>SUM(D13:E13)</f>
        <v>5</v>
      </c>
      <c r="G13" s="25">
        <v>0.38</v>
      </c>
      <c r="H13" s="185"/>
      <c r="I13" s="25">
        <f t="shared" si="4"/>
        <v>5</v>
      </c>
    </row>
    <row r="14" spans="1:9" s="26" customFormat="1" ht="12">
      <c r="A14" s="21" t="s">
        <v>272</v>
      </c>
      <c r="B14" s="22">
        <v>642</v>
      </c>
      <c r="C14" s="23" t="s">
        <v>13</v>
      </c>
      <c r="D14" s="24">
        <v>4000</v>
      </c>
      <c r="E14" s="47"/>
      <c r="F14" s="84">
        <f>SUM(D14:E14)</f>
        <v>4000</v>
      </c>
      <c r="G14" s="25">
        <v>0</v>
      </c>
      <c r="H14" s="185"/>
      <c r="I14" s="25">
        <f t="shared" si="4"/>
        <v>4000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45000</v>
      </c>
      <c r="E18" s="19">
        <f t="shared" ref="E18:I18" si="5">SUM(E19:E21)</f>
        <v>0</v>
      </c>
      <c r="F18" s="59">
        <f t="shared" si="5"/>
        <v>45000</v>
      </c>
      <c r="G18" s="20">
        <f t="shared" si="5"/>
        <v>20345.2</v>
      </c>
      <c r="H18" s="230">
        <f t="shared" si="5"/>
        <v>0</v>
      </c>
      <c r="I18" s="20">
        <f t="shared" si="5"/>
        <v>45000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273</v>
      </c>
      <c r="B20" s="22">
        <v>652</v>
      </c>
      <c r="C20" s="23" t="s">
        <v>14</v>
      </c>
      <c r="D20" s="24">
        <v>45000</v>
      </c>
      <c r="E20" s="47"/>
      <c r="F20" s="84">
        <f>SUM(D20:E20)</f>
        <v>45000</v>
      </c>
      <c r="G20" s="25">
        <v>20345.2</v>
      </c>
      <c r="H20" s="185"/>
      <c r="I20" s="25">
        <f>+F20+H20</f>
        <v>45000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5760200</v>
      </c>
      <c r="E22" s="19">
        <f t="shared" ref="E22:I22" si="6">SUM(E23:E25)</f>
        <v>0</v>
      </c>
      <c r="F22" s="59">
        <f t="shared" si="6"/>
        <v>5760200</v>
      </c>
      <c r="G22" s="20">
        <f t="shared" si="6"/>
        <v>3111639.38</v>
      </c>
      <c r="H22" s="230">
        <f t="shared" si="6"/>
        <v>0</v>
      </c>
      <c r="I22" s="20">
        <f t="shared" si="6"/>
        <v>5760200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274</v>
      </c>
      <c r="B24" s="22">
        <v>636</v>
      </c>
      <c r="C24" s="23" t="s">
        <v>18</v>
      </c>
      <c r="D24" s="24">
        <v>5760200</v>
      </c>
      <c r="E24" s="47"/>
      <c r="F24" s="84">
        <f>SUM(D24:E24)</f>
        <v>5760200</v>
      </c>
      <c r="G24" s="25">
        <v>3111639.38</v>
      </c>
      <c r="H24" s="185"/>
      <c r="I24" s="25">
        <f>+F24+H24</f>
        <v>5760200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80000</v>
      </c>
      <c r="E26" s="19">
        <f t="shared" ref="E26:I26" si="7">SUM(E27:E29)</f>
        <v>0</v>
      </c>
      <c r="F26" s="59">
        <f t="shared" si="7"/>
        <v>80000</v>
      </c>
      <c r="G26" s="20">
        <f t="shared" si="7"/>
        <v>0</v>
      </c>
      <c r="H26" s="230">
        <f t="shared" si="7"/>
        <v>0</v>
      </c>
      <c r="I26" s="20">
        <f t="shared" si="7"/>
        <v>80000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275</v>
      </c>
      <c r="B28" s="22">
        <v>638</v>
      </c>
      <c r="C28" s="23" t="s">
        <v>20</v>
      </c>
      <c r="D28" s="24">
        <v>80000</v>
      </c>
      <c r="E28" s="47"/>
      <c r="F28" s="84">
        <f>SUM(D28:E28)</f>
        <v>80000</v>
      </c>
      <c r="G28" s="25">
        <v>0</v>
      </c>
      <c r="H28" s="185"/>
      <c r="I28" s="25">
        <f>+F28+H28</f>
        <v>80000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5000</v>
      </c>
      <c r="E30" s="19">
        <f t="shared" ref="E30:I30" si="8">SUM(E31:E32)</f>
        <v>0</v>
      </c>
      <c r="F30" s="59">
        <f t="shared" si="8"/>
        <v>5000</v>
      </c>
      <c r="G30" s="20">
        <f t="shared" si="8"/>
        <v>0</v>
      </c>
      <c r="H30" s="230">
        <f t="shared" si="8"/>
        <v>0</v>
      </c>
      <c r="I30" s="20">
        <f t="shared" si="8"/>
        <v>5000</v>
      </c>
    </row>
    <row r="31" spans="1:9" s="26" customFormat="1" ht="24">
      <c r="A31" s="21" t="s">
        <v>276</v>
      </c>
      <c r="B31" s="22">
        <v>663</v>
      </c>
      <c r="C31" s="23" t="s">
        <v>21</v>
      </c>
      <c r="D31" s="24">
        <v>5000</v>
      </c>
      <c r="E31" s="47"/>
      <c r="F31" s="84">
        <f>SUM(D31:E31)</f>
        <v>5000</v>
      </c>
      <c r="G31" s="25">
        <v>0</v>
      </c>
      <c r="H31" s="185"/>
      <c r="I31" s="25">
        <f>+F31+H31</f>
        <v>5000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LIKOVNIH UMJETNOSTI, SPLIT</v>
      </c>
      <c r="C39" s="260"/>
      <c r="D39" s="38">
        <f>SUM(D40)</f>
        <v>6443319</v>
      </c>
      <c r="E39" s="38">
        <f t="shared" ref="E39:I41" si="11">SUM(E40)</f>
        <v>0</v>
      </c>
      <c r="F39" s="81">
        <f t="shared" si="11"/>
        <v>6443319</v>
      </c>
      <c r="G39" s="168">
        <f t="shared" si="11"/>
        <v>3436552.33</v>
      </c>
      <c r="H39" s="93">
        <f t="shared" si="11"/>
        <v>0</v>
      </c>
      <c r="I39" s="147">
        <f t="shared" si="11"/>
        <v>6443319</v>
      </c>
    </row>
    <row r="40" spans="1:9" ht="24.75">
      <c r="A40" s="261" t="s">
        <v>108</v>
      </c>
      <c r="B40" s="262"/>
      <c r="C40" s="15" t="s">
        <v>109</v>
      </c>
      <c r="D40" s="16">
        <f>SUM(D41)</f>
        <v>6443319</v>
      </c>
      <c r="E40" s="16">
        <f t="shared" si="11"/>
        <v>0</v>
      </c>
      <c r="F40" s="82">
        <f t="shared" si="11"/>
        <v>6443319</v>
      </c>
      <c r="G40" s="169">
        <f t="shared" si="11"/>
        <v>3436552.33</v>
      </c>
      <c r="H40" s="78">
        <f t="shared" si="11"/>
        <v>0</v>
      </c>
      <c r="I40" s="17">
        <f t="shared" si="11"/>
        <v>6443319</v>
      </c>
    </row>
    <row r="41" spans="1:9">
      <c r="A41" s="261" t="s">
        <v>25</v>
      </c>
      <c r="B41" s="262"/>
      <c r="C41" s="15" t="s">
        <v>26</v>
      </c>
      <c r="D41" s="16">
        <f>SUM(D42)</f>
        <v>6443319</v>
      </c>
      <c r="E41" s="16">
        <f t="shared" si="11"/>
        <v>0</v>
      </c>
      <c r="F41" s="16">
        <f t="shared" si="11"/>
        <v>6443319</v>
      </c>
      <c r="G41" s="170">
        <f t="shared" si="11"/>
        <v>3436552.33</v>
      </c>
      <c r="H41" s="78">
        <f t="shared" si="11"/>
        <v>0</v>
      </c>
      <c r="I41" s="17">
        <f t="shared" si="11"/>
        <v>6443319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6443319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6443319</v>
      </c>
      <c r="G42" s="104">
        <f t="shared" si="12"/>
        <v>3436552.33</v>
      </c>
      <c r="H42" s="104">
        <f t="shared" si="12"/>
        <v>0</v>
      </c>
      <c r="I42" s="104">
        <f t="shared" si="12"/>
        <v>6443319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6323319</v>
      </c>
      <c r="E43" s="40">
        <f t="shared" ref="E43:I43" si="13">SUM(E44,E57,E64,E77,E90,E102)</f>
        <v>0</v>
      </c>
      <c r="F43" s="83">
        <f t="shared" si="13"/>
        <v>6323319</v>
      </c>
      <c r="G43" s="171">
        <f t="shared" si="13"/>
        <v>3432671.15</v>
      </c>
      <c r="H43" s="88">
        <f t="shared" si="13"/>
        <v>0</v>
      </c>
      <c r="I43" s="41">
        <f t="shared" si="13"/>
        <v>6323319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4005</v>
      </c>
      <c r="E44" s="19">
        <f t="shared" ref="E44:I44" si="14">SUM(E45:E56)</f>
        <v>0</v>
      </c>
      <c r="F44" s="59">
        <f t="shared" si="14"/>
        <v>4005</v>
      </c>
      <c r="G44" s="174">
        <f t="shared" si="14"/>
        <v>0</v>
      </c>
      <c r="H44" s="79">
        <f t="shared" si="14"/>
        <v>0</v>
      </c>
      <c r="I44" s="20">
        <f t="shared" si="14"/>
        <v>4005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879</v>
      </c>
      <c r="B49" s="22">
        <v>322</v>
      </c>
      <c r="C49" s="23" t="s">
        <v>34</v>
      </c>
      <c r="D49" s="24">
        <v>4005</v>
      </c>
      <c r="E49" s="47"/>
      <c r="F49" s="84">
        <f t="shared" si="15"/>
        <v>4005</v>
      </c>
      <c r="G49" s="172">
        <v>0</v>
      </c>
      <c r="H49" s="94"/>
      <c r="I49" s="25">
        <f t="shared" si="16"/>
        <v>4005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544114</v>
      </c>
      <c r="E57" s="43">
        <f t="shared" ref="E57:I57" si="18">SUM(E58:E63)</f>
        <v>0</v>
      </c>
      <c r="F57" s="58">
        <f t="shared" si="18"/>
        <v>544114</v>
      </c>
      <c r="G57" s="173">
        <f t="shared" si="18"/>
        <v>256521.23</v>
      </c>
      <c r="H57" s="89">
        <f t="shared" si="18"/>
        <v>0</v>
      </c>
      <c r="I57" s="56">
        <f t="shared" si="18"/>
        <v>544114</v>
      </c>
    </row>
    <row r="58" spans="1:10" ht="22.5" customHeight="1">
      <c r="A58" s="21" t="s">
        <v>880</v>
      </c>
      <c r="B58" s="22">
        <v>321</v>
      </c>
      <c r="C58" s="23" t="s">
        <v>33</v>
      </c>
      <c r="D58" s="24">
        <v>122000</v>
      </c>
      <c r="E58" s="47"/>
      <c r="F58" s="84">
        <f t="shared" ref="F58:F63" si="19">SUM(D58:E58)</f>
        <v>122000</v>
      </c>
      <c r="G58" s="172">
        <v>43914</v>
      </c>
      <c r="H58" s="94"/>
      <c r="I58" s="25">
        <f>+F58+H58</f>
        <v>122000</v>
      </c>
      <c r="J58" s="49"/>
    </row>
    <row r="59" spans="1:10" s="26" customFormat="1" ht="12">
      <c r="A59" s="21" t="s">
        <v>881</v>
      </c>
      <c r="B59" s="22">
        <v>322</v>
      </c>
      <c r="C59" s="23" t="s">
        <v>34</v>
      </c>
      <c r="D59" s="24">
        <v>285614</v>
      </c>
      <c r="E59" s="47"/>
      <c r="F59" s="84">
        <f t="shared" si="19"/>
        <v>285614</v>
      </c>
      <c r="G59" s="172">
        <v>131580.64000000001</v>
      </c>
      <c r="H59" s="94"/>
      <c r="I59" s="25">
        <f t="shared" ref="I59:I63" si="20">+F59+H59</f>
        <v>285614</v>
      </c>
    </row>
    <row r="60" spans="1:10" s="26" customFormat="1" ht="12">
      <c r="A60" s="21" t="s">
        <v>882</v>
      </c>
      <c r="B60" s="22">
        <v>323</v>
      </c>
      <c r="C60" s="23" t="s">
        <v>28</v>
      </c>
      <c r="D60" s="24">
        <v>123000</v>
      </c>
      <c r="E60" s="47"/>
      <c r="F60" s="84">
        <f t="shared" si="19"/>
        <v>123000</v>
      </c>
      <c r="G60" s="172">
        <v>76630.37</v>
      </c>
      <c r="H60" s="94"/>
      <c r="I60" s="25">
        <f t="shared" si="20"/>
        <v>123000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883</v>
      </c>
      <c r="B62" s="22">
        <v>329</v>
      </c>
      <c r="C62" s="23" t="s">
        <v>38</v>
      </c>
      <c r="D62" s="24">
        <v>9000</v>
      </c>
      <c r="E62" s="47"/>
      <c r="F62" s="84">
        <f t="shared" si="19"/>
        <v>9000</v>
      </c>
      <c r="G62" s="172">
        <v>2703.76</v>
      </c>
      <c r="H62" s="94"/>
      <c r="I62" s="25">
        <f t="shared" si="20"/>
        <v>9000</v>
      </c>
    </row>
    <row r="63" spans="1:10" s="26" customFormat="1" ht="12">
      <c r="A63" s="21" t="s">
        <v>884</v>
      </c>
      <c r="B63" s="22">
        <v>343</v>
      </c>
      <c r="C63" s="23" t="s">
        <v>39</v>
      </c>
      <c r="D63" s="24">
        <v>4500</v>
      </c>
      <c r="E63" s="47"/>
      <c r="F63" s="84">
        <f t="shared" si="19"/>
        <v>4500</v>
      </c>
      <c r="G63" s="172">
        <v>1692.46</v>
      </c>
      <c r="H63" s="94"/>
      <c r="I63" s="25">
        <f t="shared" si="20"/>
        <v>4500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113410.54</v>
      </c>
      <c r="H64" s="79">
        <f t="shared" si="21"/>
        <v>0</v>
      </c>
      <c r="I64" s="20">
        <f t="shared" si="21"/>
        <v>0</v>
      </c>
    </row>
    <row r="65" spans="1:11" ht="26.25" customHeight="1">
      <c r="A65" s="21" t="s">
        <v>1764</v>
      </c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>
        <v>50268.88</v>
      </c>
      <c r="H65" s="94"/>
      <c r="I65" s="25">
        <f>+F65+H65</f>
        <v>0</v>
      </c>
      <c r="K65" s="26"/>
    </row>
    <row r="66" spans="1:11" s="26" customFormat="1" ht="12">
      <c r="A66" s="21" t="s">
        <v>1765</v>
      </c>
      <c r="B66" s="22">
        <v>312</v>
      </c>
      <c r="C66" s="23" t="s">
        <v>44</v>
      </c>
      <c r="D66" s="24"/>
      <c r="E66" s="47"/>
      <c r="F66" s="84">
        <f t="shared" si="22"/>
        <v>0</v>
      </c>
      <c r="G66" s="172">
        <v>0</v>
      </c>
      <c r="H66" s="94"/>
      <c r="I66" s="25">
        <f t="shared" ref="I66:I76" si="23">+F66+H66</f>
        <v>0</v>
      </c>
    </row>
    <row r="67" spans="1:11" s="26" customFormat="1" ht="12">
      <c r="A67" s="21" t="s">
        <v>1766</v>
      </c>
      <c r="B67" s="22">
        <v>313</v>
      </c>
      <c r="C67" s="23" t="s">
        <v>36</v>
      </c>
      <c r="D67" s="24"/>
      <c r="E67" s="47"/>
      <c r="F67" s="84">
        <f t="shared" si="22"/>
        <v>0</v>
      </c>
      <c r="G67" s="172">
        <v>8294.3799999999992</v>
      </c>
      <c r="H67" s="94"/>
      <c r="I67" s="25">
        <f t="shared" si="23"/>
        <v>0</v>
      </c>
    </row>
    <row r="68" spans="1:11" s="26" customFormat="1" ht="12">
      <c r="A68" s="21" t="s">
        <v>1767</v>
      </c>
      <c r="B68" s="22">
        <v>321</v>
      </c>
      <c r="C68" s="23" t="s">
        <v>33</v>
      </c>
      <c r="D68" s="24"/>
      <c r="E68" s="47"/>
      <c r="F68" s="84">
        <f t="shared" si="22"/>
        <v>0</v>
      </c>
      <c r="G68" s="172">
        <v>2082</v>
      </c>
      <c r="H68" s="94"/>
      <c r="I68" s="25">
        <f t="shared" si="23"/>
        <v>0</v>
      </c>
    </row>
    <row r="69" spans="1:11" s="26" customFormat="1" ht="12">
      <c r="A69" s="21" t="s">
        <v>1768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16474.689999999999</v>
      </c>
      <c r="H69" s="94"/>
      <c r="I69" s="25">
        <f t="shared" si="23"/>
        <v>0</v>
      </c>
    </row>
    <row r="70" spans="1:11" s="26" customFormat="1" ht="12">
      <c r="A70" s="21" t="s">
        <v>1769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35847.67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1770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372.92</v>
      </c>
      <c r="H72" s="94"/>
      <c r="I72" s="25">
        <f t="shared" si="23"/>
        <v>0</v>
      </c>
    </row>
    <row r="73" spans="1:11" s="26" customFormat="1" ht="12">
      <c r="A73" s="21" t="s">
        <v>1771</v>
      </c>
      <c r="B73" s="22">
        <v>343</v>
      </c>
      <c r="C73" s="23" t="s">
        <v>39</v>
      </c>
      <c r="D73" s="24"/>
      <c r="E73" s="47"/>
      <c r="F73" s="84">
        <f t="shared" si="22"/>
        <v>0</v>
      </c>
      <c r="G73" s="172">
        <v>70</v>
      </c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22000</v>
      </c>
      <c r="E77" s="19">
        <f t="shared" ref="E77:I77" si="25">SUM(E78:E89)</f>
        <v>0</v>
      </c>
      <c r="F77" s="59">
        <f t="shared" si="25"/>
        <v>22000</v>
      </c>
      <c r="G77" s="174">
        <f t="shared" si="25"/>
        <v>0</v>
      </c>
      <c r="H77" s="79">
        <f t="shared" si="25"/>
        <v>0</v>
      </c>
      <c r="I77" s="20">
        <f t="shared" si="25"/>
        <v>22000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 t="s">
        <v>885</v>
      </c>
      <c r="B82" s="22">
        <v>322</v>
      </c>
      <c r="C82" s="23" t="s">
        <v>34</v>
      </c>
      <c r="D82" s="24">
        <v>15700</v>
      </c>
      <c r="E82" s="47"/>
      <c r="F82" s="84">
        <f t="shared" si="26"/>
        <v>15700</v>
      </c>
      <c r="G82" s="172"/>
      <c r="H82" s="94"/>
      <c r="I82" s="25">
        <f t="shared" si="27"/>
        <v>15700</v>
      </c>
    </row>
    <row r="83" spans="1:9" s="26" customFormat="1" ht="12">
      <c r="A83" s="21" t="s">
        <v>886</v>
      </c>
      <c r="B83" s="22">
        <v>323</v>
      </c>
      <c r="C83" s="23" t="s">
        <v>28</v>
      </c>
      <c r="D83" s="24">
        <v>4000</v>
      </c>
      <c r="E83" s="47"/>
      <c r="F83" s="84">
        <f t="shared" si="26"/>
        <v>4000</v>
      </c>
      <c r="G83" s="172"/>
      <c r="H83" s="94"/>
      <c r="I83" s="25">
        <f t="shared" si="27"/>
        <v>4000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887</v>
      </c>
      <c r="B85" s="22">
        <v>329</v>
      </c>
      <c r="C85" s="23" t="s">
        <v>38</v>
      </c>
      <c r="D85" s="24">
        <v>2000</v>
      </c>
      <c r="E85" s="47"/>
      <c r="F85" s="84">
        <f t="shared" si="26"/>
        <v>2000</v>
      </c>
      <c r="G85" s="172"/>
      <c r="H85" s="94"/>
      <c r="I85" s="25">
        <f t="shared" si="27"/>
        <v>2000</v>
      </c>
    </row>
    <row r="86" spans="1:9" s="26" customFormat="1" ht="12">
      <c r="A86" s="21" t="s">
        <v>888</v>
      </c>
      <c r="B86" s="22">
        <v>343</v>
      </c>
      <c r="C86" s="23" t="s">
        <v>39</v>
      </c>
      <c r="D86" s="24">
        <v>300</v>
      </c>
      <c r="E86" s="47"/>
      <c r="F86" s="84">
        <f t="shared" si="26"/>
        <v>300</v>
      </c>
      <c r="G86" s="172"/>
      <c r="H86" s="94"/>
      <c r="I86" s="25">
        <f t="shared" si="27"/>
        <v>300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5748200</v>
      </c>
      <c r="E90" s="19">
        <f t="shared" ref="E90:I90" si="29">SUM(E91:E101)</f>
        <v>0</v>
      </c>
      <c r="F90" s="59">
        <f t="shared" si="29"/>
        <v>5748200</v>
      </c>
      <c r="G90" s="174">
        <f t="shared" si="29"/>
        <v>3062739.38</v>
      </c>
      <c r="H90" s="79">
        <f t="shared" si="29"/>
        <v>0</v>
      </c>
      <c r="I90" s="20">
        <f t="shared" si="29"/>
        <v>5748200</v>
      </c>
    </row>
    <row r="91" spans="1:9">
      <c r="A91" s="21" t="s">
        <v>889</v>
      </c>
      <c r="B91" s="22">
        <v>311</v>
      </c>
      <c r="C91" s="23" t="s">
        <v>35</v>
      </c>
      <c r="D91" s="24">
        <v>4705200</v>
      </c>
      <c r="E91" s="47"/>
      <c r="F91" s="84">
        <f t="shared" ref="F91:F101" si="30">SUM(D91:E91)</f>
        <v>4705200</v>
      </c>
      <c r="G91" s="172">
        <v>2553355.0099999998</v>
      </c>
      <c r="H91" s="94"/>
      <c r="I91" s="25">
        <f>+F91+H91</f>
        <v>4705200</v>
      </c>
    </row>
    <row r="92" spans="1:9" s="26" customFormat="1" ht="12">
      <c r="A92" s="21" t="s">
        <v>890</v>
      </c>
      <c r="B92" s="22">
        <v>312</v>
      </c>
      <c r="C92" s="23" t="s">
        <v>44</v>
      </c>
      <c r="D92" s="24">
        <v>145000</v>
      </c>
      <c r="E92" s="47"/>
      <c r="F92" s="84">
        <f t="shared" si="30"/>
        <v>145000</v>
      </c>
      <c r="G92" s="172">
        <v>83640.320000000007</v>
      </c>
      <c r="H92" s="94"/>
      <c r="I92" s="25">
        <f t="shared" ref="I92:I101" si="31">+F92+H92</f>
        <v>145000</v>
      </c>
    </row>
    <row r="93" spans="1:9" s="26" customFormat="1" ht="12">
      <c r="A93" s="21" t="s">
        <v>891</v>
      </c>
      <c r="B93" s="22">
        <v>313</v>
      </c>
      <c r="C93" s="23" t="s">
        <v>36</v>
      </c>
      <c r="D93" s="24">
        <v>790000</v>
      </c>
      <c r="E93" s="47"/>
      <c r="F93" s="84">
        <f t="shared" si="30"/>
        <v>790000</v>
      </c>
      <c r="G93" s="172">
        <v>422207.26</v>
      </c>
      <c r="H93" s="94"/>
      <c r="I93" s="25">
        <f t="shared" si="31"/>
        <v>790000</v>
      </c>
    </row>
    <row r="94" spans="1:9" s="26" customFormat="1" ht="12">
      <c r="A94" s="21" t="s">
        <v>892</v>
      </c>
      <c r="B94" s="22">
        <v>321</v>
      </c>
      <c r="C94" s="23" t="s">
        <v>33</v>
      </c>
      <c r="D94" s="24">
        <v>5000</v>
      </c>
      <c r="E94" s="47"/>
      <c r="F94" s="84">
        <f t="shared" si="30"/>
        <v>5000</v>
      </c>
      <c r="G94" s="172">
        <v>0</v>
      </c>
      <c r="H94" s="94"/>
      <c r="I94" s="25">
        <f t="shared" si="31"/>
        <v>5000</v>
      </c>
    </row>
    <row r="95" spans="1:9" s="26" customFormat="1" ht="12">
      <c r="A95" s="21" t="s">
        <v>893</v>
      </c>
      <c r="B95" s="22">
        <v>322</v>
      </c>
      <c r="C95" s="23" t="s">
        <v>34</v>
      </c>
      <c r="D95" s="24">
        <v>55000</v>
      </c>
      <c r="E95" s="47"/>
      <c r="F95" s="84">
        <f t="shared" si="30"/>
        <v>55000</v>
      </c>
      <c r="G95" s="172">
        <v>0</v>
      </c>
      <c r="H95" s="94"/>
      <c r="I95" s="25">
        <f t="shared" si="31"/>
        <v>55000</v>
      </c>
    </row>
    <row r="96" spans="1:9" s="26" customFormat="1" ht="12">
      <c r="A96" s="21" t="s">
        <v>894</v>
      </c>
      <c r="B96" s="22">
        <v>323</v>
      </c>
      <c r="C96" s="23" t="s">
        <v>28</v>
      </c>
      <c r="D96" s="24">
        <v>48000</v>
      </c>
      <c r="E96" s="47"/>
      <c r="F96" s="84">
        <f t="shared" si="30"/>
        <v>48000</v>
      </c>
      <c r="G96" s="172">
        <v>3536.79</v>
      </c>
      <c r="H96" s="94"/>
      <c r="I96" s="25">
        <f t="shared" si="31"/>
        <v>48000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5000</v>
      </c>
      <c r="E102" s="19">
        <f t="shared" ref="E102:I102" si="32">SUM(E103:E113)</f>
        <v>0</v>
      </c>
      <c r="F102" s="59">
        <f t="shared" si="32"/>
        <v>5000</v>
      </c>
      <c r="G102" s="174">
        <f t="shared" si="32"/>
        <v>0</v>
      </c>
      <c r="H102" s="79">
        <f t="shared" si="32"/>
        <v>0</v>
      </c>
      <c r="I102" s="20">
        <f t="shared" si="32"/>
        <v>5000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895</v>
      </c>
      <c r="B106" s="22">
        <v>321</v>
      </c>
      <c r="C106" s="23" t="s">
        <v>33</v>
      </c>
      <c r="D106" s="24">
        <v>5000</v>
      </c>
      <c r="E106" s="47"/>
      <c r="F106" s="84">
        <f t="shared" si="33"/>
        <v>5000</v>
      </c>
      <c r="G106" s="172"/>
      <c r="H106" s="94"/>
      <c r="I106" s="25">
        <f t="shared" si="34"/>
        <v>5000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35000</v>
      </c>
      <c r="E139" s="40">
        <f t="shared" ref="E139:I139" si="45">SUM(E140,E148,E152,E167,E177,E191,E204,E206,E220,E233)</f>
        <v>0</v>
      </c>
      <c r="F139" s="40">
        <f t="shared" si="45"/>
        <v>35000</v>
      </c>
      <c r="G139" s="40">
        <f t="shared" si="45"/>
        <v>894.06</v>
      </c>
      <c r="H139" s="40">
        <f t="shared" si="45"/>
        <v>0</v>
      </c>
      <c r="I139" s="41">
        <f t="shared" si="45"/>
        <v>35000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894.06</v>
      </c>
      <c r="H177" s="79">
        <f t="shared" si="60"/>
        <v>0</v>
      </c>
      <c r="I177" s="20">
        <f t="shared" si="60"/>
        <v>0</v>
      </c>
    </row>
    <row r="178" spans="1:9">
      <c r="A178" s="21" t="s">
        <v>1772</v>
      </c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>
        <v>894.06</v>
      </c>
      <c r="H178" s="94"/>
      <c r="I178" s="25">
        <f>+F178+H178</f>
        <v>0</v>
      </c>
    </row>
    <row r="179" spans="1:9" s="26" customFormat="1" ht="12">
      <c r="A179" s="21" t="s">
        <v>1773</v>
      </c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 t="s">
        <v>1774</v>
      </c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 t="s">
        <v>1775</v>
      </c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23000</v>
      </c>
      <c r="E191" s="19">
        <f t="shared" ref="E191:I191" si="63">SUM(E192:E203)</f>
        <v>0</v>
      </c>
      <c r="F191" s="59">
        <f t="shared" si="63"/>
        <v>23000</v>
      </c>
      <c r="G191" s="174">
        <f t="shared" si="63"/>
        <v>0</v>
      </c>
      <c r="H191" s="79">
        <f t="shared" si="63"/>
        <v>0</v>
      </c>
      <c r="I191" s="20">
        <f t="shared" si="63"/>
        <v>23000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896</v>
      </c>
      <c r="B196" s="22">
        <v>422</v>
      </c>
      <c r="C196" s="23" t="s">
        <v>29</v>
      </c>
      <c r="D196" s="24">
        <v>21000</v>
      </c>
      <c r="E196" s="47"/>
      <c r="F196" s="84">
        <f t="shared" si="64"/>
        <v>21000</v>
      </c>
      <c r="G196" s="172"/>
      <c r="H196" s="94"/>
      <c r="I196" s="25">
        <f t="shared" si="65"/>
        <v>21000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 t="s">
        <v>897</v>
      </c>
      <c r="B198" s="22">
        <v>424</v>
      </c>
      <c r="C198" s="23" t="s">
        <v>45</v>
      </c>
      <c r="D198" s="24">
        <v>2000</v>
      </c>
      <c r="E198" s="47"/>
      <c r="F198" s="84">
        <f t="shared" si="64"/>
        <v>2000</v>
      </c>
      <c r="G198" s="172"/>
      <c r="H198" s="94"/>
      <c r="I198" s="25">
        <f t="shared" si="65"/>
        <v>2000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12000</v>
      </c>
      <c r="E206" s="19">
        <f t="shared" ref="E206:I206" si="68">SUM(E207:E219)</f>
        <v>0</v>
      </c>
      <c r="F206" s="59">
        <f t="shared" si="68"/>
        <v>12000</v>
      </c>
      <c r="G206" s="174">
        <f t="shared" si="68"/>
        <v>0</v>
      </c>
      <c r="H206" s="79">
        <f t="shared" si="68"/>
        <v>0</v>
      </c>
      <c r="I206" s="20">
        <f t="shared" si="68"/>
        <v>12000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141" t="s">
        <v>898</v>
      </c>
      <c r="B212" s="22">
        <v>422</v>
      </c>
      <c r="C212" s="23" t="s">
        <v>29</v>
      </c>
      <c r="D212" s="24">
        <v>10000</v>
      </c>
      <c r="E212" s="47"/>
      <c r="F212" s="84">
        <f t="shared" si="69"/>
        <v>10000</v>
      </c>
      <c r="G212" s="172"/>
      <c r="H212" s="94"/>
      <c r="I212" s="25">
        <f t="shared" si="70"/>
        <v>10000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 t="s">
        <v>899</v>
      </c>
      <c r="B214" s="22">
        <v>424</v>
      </c>
      <c r="C214" s="23" t="s">
        <v>45</v>
      </c>
      <c r="D214" s="24">
        <v>2000</v>
      </c>
      <c r="E214" s="47"/>
      <c r="F214" s="84">
        <f t="shared" si="69"/>
        <v>2000</v>
      </c>
      <c r="G214" s="172"/>
      <c r="H214" s="94"/>
      <c r="I214" s="25">
        <f t="shared" si="70"/>
        <v>2000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2987.1200000000003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2987.1200000000003</v>
      </c>
      <c r="H534" s="89">
        <f t="shared" si="191"/>
        <v>0</v>
      </c>
      <c r="I534" s="56">
        <f t="shared" si="191"/>
        <v>5000</v>
      </c>
    </row>
    <row r="535" spans="1:9">
      <c r="A535" s="21" t="s">
        <v>900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2564.0500000000002</v>
      </c>
      <c r="H535" s="94"/>
      <c r="I535" s="25">
        <f>+F535+H535</f>
        <v>4300</v>
      </c>
    </row>
    <row r="536" spans="1:9">
      <c r="A536" s="21" t="s">
        <v>901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423.07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80000</v>
      </c>
      <c r="E540" s="40">
        <f t="shared" ref="E540:I540" si="195">SUM(E541,E563,E552,E574)</f>
        <v>0</v>
      </c>
      <c r="F540" s="83">
        <f t="shared" si="195"/>
        <v>80000</v>
      </c>
      <c r="G540" s="171">
        <f t="shared" si="195"/>
        <v>0</v>
      </c>
      <c r="H540" s="88">
        <f t="shared" si="195"/>
        <v>0</v>
      </c>
      <c r="I540" s="41">
        <f t="shared" si="195"/>
        <v>80000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80000</v>
      </c>
      <c r="E563" s="19">
        <f t="shared" ref="E563:I563" si="204">SUM(E564:E573)</f>
        <v>0</v>
      </c>
      <c r="F563" s="59">
        <f t="shared" si="204"/>
        <v>80000</v>
      </c>
      <c r="G563" s="174">
        <f t="shared" si="204"/>
        <v>0</v>
      </c>
      <c r="H563" s="79">
        <f t="shared" si="204"/>
        <v>0</v>
      </c>
      <c r="I563" s="20">
        <f t="shared" si="204"/>
        <v>80000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 t="s">
        <v>902</v>
      </c>
      <c r="B567" s="22">
        <v>321</v>
      </c>
      <c r="C567" s="23" t="s">
        <v>33</v>
      </c>
      <c r="D567" s="24">
        <v>5000</v>
      </c>
      <c r="E567" s="47"/>
      <c r="F567" s="84">
        <f t="shared" si="205"/>
        <v>5000</v>
      </c>
      <c r="G567" s="172"/>
      <c r="H567" s="94"/>
      <c r="I567" s="25">
        <f t="shared" si="206"/>
        <v>5000</v>
      </c>
    </row>
    <row r="568" spans="1:9">
      <c r="A568" s="21" t="s">
        <v>903</v>
      </c>
      <c r="B568" s="22">
        <v>322</v>
      </c>
      <c r="C568" s="23" t="s">
        <v>34</v>
      </c>
      <c r="D568" s="24">
        <v>33000</v>
      </c>
      <c r="E568" s="47"/>
      <c r="F568" s="84">
        <f t="shared" si="205"/>
        <v>33000</v>
      </c>
      <c r="G568" s="172"/>
      <c r="H568" s="94"/>
      <c r="I568" s="25">
        <f t="shared" si="206"/>
        <v>33000</v>
      </c>
    </row>
    <row r="569" spans="1:9" s="26" customFormat="1" ht="12">
      <c r="A569" s="21" t="s">
        <v>904</v>
      </c>
      <c r="B569" s="22">
        <v>323</v>
      </c>
      <c r="C569" s="23" t="s">
        <v>28</v>
      </c>
      <c r="D569" s="24">
        <v>37000</v>
      </c>
      <c r="E569" s="47"/>
      <c r="F569" s="84">
        <f t="shared" si="205"/>
        <v>37000</v>
      </c>
      <c r="G569" s="172"/>
      <c r="H569" s="94"/>
      <c r="I569" s="25">
        <f t="shared" si="206"/>
        <v>37000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 t="s">
        <v>905</v>
      </c>
      <c r="B571" s="22">
        <v>329</v>
      </c>
      <c r="C571" s="23" t="s">
        <v>38</v>
      </c>
      <c r="D571" s="24">
        <v>5000</v>
      </c>
      <c r="E571" s="47"/>
      <c r="F571" s="84">
        <f t="shared" si="205"/>
        <v>5000</v>
      </c>
      <c r="G571" s="172"/>
      <c r="H571" s="94"/>
      <c r="I571" s="25">
        <f t="shared" si="206"/>
        <v>5000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549114</v>
      </c>
      <c r="E911" s="42">
        <f t="shared" si="349"/>
        <v>0</v>
      </c>
      <c r="F911" s="42">
        <f t="shared" si="349"/>
        <v>549114</v>
      </c>
      <c r="G911" s="42">
        <f t="shared" si="349"/>
        <v>259508.35</v>
      </c>
      <c r="H911" s="42">
        <f t="shared" si="349"/>
        <v>0</v>
      </c>
      <c r="I911" s="42">
        <f t="shared" si="349"/>
        <v>549114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2987.1200000000003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544114</v>
      </c>
      <c r="E915" s="43">
        <f t="shared" ref="E915:I915" si="353">SUM(E57,E121,E167,E328,E538)</f>
        <v>0</v>
      </c>
      <c r="F915" s="43">
        <f t="shared" si="353"/>
        <v>544114</v>
      </c>
      <c r="G915" s="43">
        <f t="shared" si="353"/>
        <v>256521.23</v>
      </c>
      <c r="H915" s="43">
        <f t="shared" si="353"/>
        <v>0</v>
      </c>
      <c r="I915" s="43">
        <f t="shared" si="353"/>
        <v>544114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5894205</v>
      </c>
      <c r="E918" s="43">
        <f t="shared" ref="E918:I918" si="357">SUM(E919:E925)</f>
        <v>0</v>
      </c>
      <c r="F918" s="43">
        <f t="shared" si="357"/>
        <v>5894205</v>
      </c>
      <c r="G918" s="43">
        <f t="shared" si="357"/>
        <v>3177043.98</v>
      </c>
      <c r="H918" s="43">
        <f t="shared" si="357"/>
        <v>0</v>
      </c>
      <c r="I918" s="43">
        <f t="shared" si="357"/>
        <v>5894205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4005</v>
      </c>
      <c r="E919" s="19">
        <f t="shared" ref="E919:I919" si="358">SUM(E44,E115,E152,E253,E541)</f>
        <v>0</v>
      </c>
      <c r="F919" s="19">
        <f t="shared" si="358"/>
        <v>4005</v>
      </c>
      <c r="G919" s="19">
        <f t="shared" si="358"/>
        <v>0</v>
      </c>
      <c r="H919" s="19">
        <f t="shared" si="358"/>
        <v>0</v>
      </c>
      <c r="I919" s="19">
        <f t="shared" si="358"/>
        <v>4005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114304.59999999999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45000</v>
      </c>
      <c r="E921" s="19">
        <f t="shared" ref="E921:I921" si="360">SUM(E77,E127,E191,E269,E306)</f>
        <v>0</v>
      </c>
      <c r="F921" s="19">
        <f t="shared" si="360"/>
        <v>45000</v>
      </c>
      <c r="G921" s="19">
        <f t="shared" si="360"/>
        <v>0</v>
      </c>
      <c r="H921" s="19">
        <f t="shared" si="360"/>
        <v>0</v>
      </c>
      <c r="I921" s="19">
        <f t="shared" si="360"/>
        <v>45000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5760200</v>
      </c>
      <c r="E922" s="19">
        <f t="shared" ref="E922:I922" si="361">SUM(E90,E133,E206,E308,E277,E294,E591,E337,E350,E395,E853,E894,E433,E470)</f>
        <v>0</v>
      </c>
      <c r="F922" s="19">
        <f t="shared" si="361"/>
        <v>5760200</v>
      </c>
      <c r="G922" s="19">
        <f t="shared" si="361"/>
        <v>3062739.38</v>
      </c>
      <c r="H922" s="19">
        <f t="shared" si="361"/>
        <v>0</v>
      </c>
      <c r="I922" s="19">
        <f t="shared" si="361"/>
        <v>5760200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80000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80000</v>
      </c>
      <c r="G923" s="19">
        <f t="shared" si="362"/>
        <v>0</v>
      </c>
      <c r="H923" s="19">
        <f t="shared" si="362"/>
        <v>0</v>
      </c>
      <c r="I923" s="19">
        <f t="shared" si="362"/>
        <v>80000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5000</v>
      </c>
      <c r="E924" s="19">
        <f t="shared" ref="E924:I924" si="363">SUM(E102,E220,E285,E574)</f>
        <v>0</v>
      </c>
      <c r="F924" s="19">
        <f t="shared" si="363"/>
        <v>5000</v>
      </c>
      <c r="G924" s="19">
        <f t="shared" si="363"/>
        <v>0</v>
      </c>
      <c r="H924" s="19">
        <f t="shared" si="363"/>
        <v>0</v>
      </c>
      <c r="I924" s="19">
        <f t="shared" si="363"/>
        <v>5000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6443319</v>
      </c>
      <c r="E926" s="44">
        <f t="shared" si="365"/>
        <v>0</v>
      </c>
      <c r="F926" s="44">
        <f t="shared" si="365"/>
        <v>6443319</v>
      </c>
      <c r="G926" s="44">
        <f t="shared" si="365"/>
        <v>3436552.33</v>
      </c>
      <c r="H926" s="44">
        <f t="shared" si="365"/>
        <v>0</v>
      </c>
      <c r="I926" s="44">
        <f t="shared" si="365"/>
        <v>6443319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70" orientation="landscape" r:id="rId1"/>
  <headerFooter alignWithMargins="0"/>
  <rowBreaks count="1" manualBreakCount="1">
    <brk id="3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K927"/>
  <sheetViews>
    <sheetView topLeftCell="A70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140625" bestFit="1" customWidth="1"/>
    <col min="7" max="7" width="14.5703125" customWidth="1"/>
    <col min="8" max="8" width="12.5703125" customWidth="1"/>
    <col min="9" max="9" width="13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82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POMORSKA ŠKOLA, SPLIT</v>
      </c>
      <c r="C7" s="260"/>
      <c r="D7" s="13">
        <f>SUM(D8)</f>
        <v>10920640</v>
      </c>
      <c r="E7" s="13">
        <f t="shared" ref="E7:I8" si="0">SUM(E8)</f>
        <v>0</v>
      </c>
      <c r="F7" s="164">
        <f t="shared" si="0"/>
        <v>10920640</v>
      </c>
      <c r="G7" s="14">
        <f t="shared" si="0"/>
        <v>5425316.5699999994</v>
      </c>
      <c r="H7" s="229">
        <f t="shared" si="0"/>
        <v>0</v>
      </c>
      <c r="I7" s="77">
        <f t="shared" si="0"/>
        <v>10920640</v>
      </c>
    </row>
    <row r="8" spans="1:9">
      <c r="A8" s="261" t="s">
        <v>7</v>
      </c>
      <c r="B8" s="262"/>
      <c r="C8" s="15" t="s">
        <v>8</v>
      </c>
      <c r="D8" s="16">
        <f>SUM(D9)</f>
        <v>10920640</v>
      </c>
      <c r="E8" s="16">
        <f t="shared" si="0"/>
        <v>0</v>
      </c>
      <c r="F8" s="82">
        <f t="shared" si="0"/>
        <v>10920640</v>
      </c>
      <c r="G8" s="17">
        <f t="shared" si="0"/>
        <v>5425316.5699999994</v>
      </c>
      <c r="H8" s="170">
        <f t="shared" si="0"/>
        <v>0</v>
      </c>
      <c r="I8" s="17">
        <f t="shared" si="0"/>
        <v>10920640</v>
      </c>
    </row>
    <row r="9" spans="1:9">
      <c r="A9" s="261" t="s">
        <v>9</v>
      </c>
      <c r="B9" s="262"/>
      <c r="C9" s="15" t="s">
        <v>10</v>
      </c>
      <c r="D9" s="16">
        <f>SUM(D10,D18,D22,D26,D30,D33)</f>
        <v>10920640</v>
      </c>
      <c r="E9" s="16">
        <f t="shared" ref="E9:I9" si="1">SUM(E10,E18,E22,E26,E30,E33)</f>
        <v>0</v>
      </c>
      <c r="F9" s="82">
        <f t="shared" si="1"/>
        <v>10920640</v>
      </c>
      <c r="G9" s="17">
        <f t="shared" si="1"/>
        <v>5425316.5699999994</v>
      </c>
      <c r="H9" s="170">
        <f t="shared" si="1"/>
        <v>0</v>
      </c>
      <c r="I9" s="17">
        <f t="shared" si="1"/>
        <v>10920640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340150</v>
      </c>
      <c r="E10" s="19">
        <f t="shared" ref="E10:I10" si="2">SUM(E11:E17)</f>
        <v>0</v>
      </c>
      <c r="F10" s="59">
        <f t="shared" si="2"/>
        <v>340150</v>
      </c>
      <c r="G10" s="20">
        <f t="shared" si="2"/>
        <v>28106.77</v>
      </c>
      <c r="H10" s="230">
        <f t="shared" si="2"/>
        <v>0</v>
      </c>
      <c r="I10" s="20">
        <f t="shared" si="2"/>
        <v>340150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277</v>
      </c>
      <c r="B13" s="22">
        <v>641</v>
      </c>
      <c r="C13" s="23" t="s">
        <v>12</v>
      </c>
      <c r="D13" s="24">
        <v>150</v>
      </c>
      <c r="E13" s="47"/>
      <c r="F13" s="84">
        <f>SUM(D13:E13)</f>
        <v>150</v>
      </c>
      <c r="G13" s="25">
        <v>19.940000000000001</v>
      </c>
      <c r="H13" s="185"/>
      <c r="I13" s="25">
        <f t="shared" si="4"/>
        <v>150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278</v>
      </c>
      <c r="B15" s="22">
        <v>661</v>
      </c>
      <c r="C15" s="23" t="s">
        <v>15</v>
      </c>
      <c r="D15" s="24">
        <v>340000</v>
      </c>
      <c r="E15" s="47"/>
      <c r="F15" s="84">
        <f>SUM(D15:E15)</f>
        <v>340000</v>
      </c>
      <c r="G15" s="25">
        <v>28086.83</v>
      </c>
      <c r="H15" s="185"/>
      <c r="I15" s="25">
        <f t="shared" si="4"/>
        <v>340000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63000</v>
      </c>
      <c r="E18" s="19">
        <f t="shared" ref="E18:I18" si="5">SUM(E19:E21)</f>
        <v>0</v>
      </c>
      <c r="F18" s="59">
        <f t="shared" si="5"/>
        <v>63000</v>
      </c>
      <c r="G18" s="20">
        <f t="shared" si="5"/>
        <v>7020</v>
      </c>
      <c r="H18" s="230">
        <f t="shared" si="5"/>
        <v>0</v>
      </c>
      <c r="I18" s="20">
        <f t="shared" si="5"/>
        <v>63000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279</v>
      </c>
      <c r="B20" s="22">
        <v>652</v>
      </c>
      <c r="C20" s="23" t="s">
        <v>14</v>
      </c>
      <c r="D20" s="24">
        <v>63000</v>
      </c>
      <c r="E20" s="47"/>
      <c r="F20" s="84">
        <f>SUM(D20:E20)</f>
        <v>63000</v>
      </c>
      <c r="G20" s="25">
        <v>7020</v>
      </c>
      <c r="H20" s="185"/>
      <c r="I20" s="25">
        <f>+F20+H20</f>
        <v>63000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10370450</v>
      </c>
      <c r="E22" s="19">
        <f t="shared" ref="E22:I22" si="6">SUM(E23:E25)</f>
        <v>0</v>
      </c>
      <c r="F22" s="59">
        <f t="shared" si="6"/>
        <v>10370450</v>
      </c>
      <c r="G22" s="20">
        <f t="shared" si="6"/>
        <v>5208018.67</v>
      </c>
      <c r="H22" s="230">
        <f t="shared" si="6"/>
        <v>0</v>
      </c>
      <c r="I22" s="20">
        <f t="shared" si="6"/>
        <v>10370450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280</v>
      </c>
      <c r="B24" s="22">
        <v>636</v>
      </c>
      <c r="C24" s="23" t="s">
        <v>18</v>
      </c>
      <c r="D24" s="24">
        <v>10370450</v>
      </c>
      <c r="E24" s="47"/>
      <c r="F24" s="84">
        <f>SUM(D24:E24)</f>
        <v>10370450</v>
      </c>
      <c r="G24" s="25">
        <v>5208018.67</v>
      </c>
      <c r="H24" s="185"/>
      <c r="I24" s="25">
        <f>+F24+H24</f>
        <v>10370450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125040</v>
      </c>
      <c r="E26" s="19">
        <f t="shared" ref="E26:I26" si="7">SUM(E27:E29)</f>
        <v>0</v>
      </c>
      <c r="F26" s="59">
        <f t="shared" si="7"/>
        <v>125040</v>
      </c>
      <c r="G26" s="20">
        <f t="shared" si="7"/>
        <v>177643.41</v>
      </c>
      <c r="H26" s="230">
        <f t="shared" si="7"/>
        <v>0</v>
      </c>
      <c r="I26" s="20">
        <f t="shared" si="7"/>
        <v>125040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281</v>
      </c>
      <c r="B28" s="22">
        <v>638</v>
      </c>
      <c r="C28" s="23" t="s">
        <v>20</v>
      </c>
      <c r="D28" s="24">
        <v>125040</v>
      </c>
      <c r="E28" s="47"/>
      <c r="F28" s="84">
        <f>SUM(D28:E28)</f>
        <v>125040</v>
      </c>
      <c r="G28" s="25">
        <v>177643.41</v>
      </c>
      <c r="H28" s="185"/>
      <c r="I28" s="25">
        <f>+F28+H28</f>
        <v>125040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22000</v>
      </c>
      <c r="E30" s="19">
        <f t="shared" ref="E30:I30" si="8">SUM(E31:E32)</f>
        <v>0</v>
      </c>
      <c r="F30" s="59">
        <f t="shared" si="8"/>
        <v>22000</v>
      </c>
      <c r="G30" s="20">
        <f t="shared" si="8"/>
        <v>0</v>
      </c>
      <c r="H30" s="230">
        <f t="shared" si="8"/>
        <v>0</v>
      </c>
      <c r="I30" s="20">
        <f t="shared" si="8"/>
        <v>22000</v>
      </c>
    </row>
    <row r="31" spans="1:9" s="26" customFormat="1" ht="24">
      <c r="A31" s="21" t="s">
        <v>282</v>
      </c>
      <c r="B31" s="22">
        <v>663</v>
      </c>
      <c r="C31" s="23" t="s">
        <v>21</v>
      </c>
      <c r="D31" s="24">
        <v>22000</v>
      </c>
      <c r="E31" s="47"/>
      <c r="F31" s="84">
        <f>SUM(D31:E31)</f>
        <v>22000</v>
      </c>
      <c r="G31" s="25">
        <v>0</v>
      </c>
      <c r="H31" s="185"/>
      <c r="I31" s="25">
        <f>+F31+H31</f>
        <v>22000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4527.72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 t="s">
        <v>1751</v>
      </c>
      <c r="B34" s="22">
        <v>721</v>
      </c>
      <c r="C34" s="23" t="s">
        <v>22</v>
      </c>
      <c r="D34" s="24"/>
      <c r="E34" s="47"/>
      <c r="F34" s="84">
        <f>SUM(D34:E34)</f>
        <v>0</v>
      </c>
      <c r="G34" s="25">
        <v>4527.72</v>
      </c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POMORSKA ŠKOLA, SPLIT</v>
      </c>
      <c r="C39" s="260"/>
      <c r="D39" s="38">
        <f>SUM(D40)</f>
        <v>11971127</v>
      </c>
      <c r="E39" s="38">
        <f t="shared" ref="E39:I41" si="11">SUM(E40)</f>
        <v>0</v>
      </c>
      <c r="F39" s="81">
        <f t="shared" si="11"/>
        <v>11971127</v>
      </c>
      <c r="G39" s="168">
        <f t="shared" si="11"/>
        <v>5796546.6099999994</v>
      </c>
      <c r="H39" s="93">
        <f t="shared" si="11"/>
        <v>0</v>
      </c>
      <c r="I39" s="147">
        <f t="shared" si="11"/>
        <v>11971127</v>
      </c>
    </row>
    <row r="40" spans="1:9" ht="24.75">
      <c r="A40" s="261" t="s">
        <v>108</v>
      </c>
      <c r="B40" s="262"/>
      <c r="C40" s="15" t="s">
        <v>109</v>
      </c>
      <c r="D40" s="16">
        <f>SUM(D41)</f>
        <v>11971127</v>
      </c>
      <c r="E40" s="16">
        <f t="shared" si="11"/>
        <v>0</v>
      </c>
      <c r="F40" s="82">
        <f t="shared" si="11"/>
        <v>11971127</v>
      </c>
      <c r="G40" s="169">
        <f t="shared" si="11"/>
        <v>5796546.6099999994</v>
      </c>
      <c r="H40" s="78">
        <f t="shared" si="11"/>
        <v>0</v>
      </c>
      <c r="I40" s="17">
        <f t="shared" si="11"/>
        <v>11971127</v>
      </c>
    </row>
    <row r="41" spans="1:9">
      <c r="A41" s="261" t="s">
        <v>25</v>
      </c>
      <c r="B41" s="262"/>
      <c r="C41" s="15" t="s">
        <v>26</v>
      </c>
      <c r="D41" s="16">
        <f>SUM(D42)</f>
        <v>11971127</v>
      </c>
      <c r="E41" s="16">
        <f t="shared" si="11"/>
        <v>0</v>
      </c>
      <c r="F41" s="16">
        <f t="shared" si="11"/>
        <v>11971127</v>
      </c>
      <c r="G41" s="170">
        <f t="shared" si="11"/>
        <v>5796546.6099999994</v>
      </c>
      <c r="H41" s="78">
        <f t="shared" si="11"/>
        <v>0</v>
      </c>
      <c r="I41" s="17">
        <f t="shared" si="11"/>
        <v>11971127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11971127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11971127</v>
      </c>
      <c r="G42" s="104">
        <f t="shared" si="12"/>
        <v>5796546.6099999994</v>
      </c>
      <c r="H42" s="104">
        <f t="shared" si="12"/>
        <v>0</v>
      </c>
      <c r="I42" s="104">
        <f t="shared" si="12"/>
        <v>11971127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11182087</v>
      </c>
      <c r="E43" s="40">
        <f t="shared" ref="E43:I43" si="13">SUM(E44,E57,E64,E77,E90,E102)</f>
        <v>0</v>
      </c>
      <c r="F43" s="83">
        <f t="shared" si="13"/>
        <v>11182087</v>
      </c>
      <c r="G43" s="171">
        <f t="shared" si="13"/>
        <v>5734087.46</v>
      </c>
      <c r="H43" s="88">
        <f t="shared" si="13"/>
        <v>0</v>
      </c>
      <c r="I43" s="41">
        <f t="shared" si="13"/>
        <v>11182087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280150</v>
      </c>
      <c r="E44" s="19">
        <f t="shared" ref="E44:I44" si="14">SUM(E45:E56)</f>
        <v>0</v>
      </c>
      <c r="F44" s="59">
        <f t="shared" si="14"/>
        <v>280150</v>
      </c>
      <c r="G44" s="174">
        <f t="shared" si="14"/>
        <v>2312.5</v>
      </c>
      <c r="H44" s="79">
        <f t="shared" si="14"/>
        <v>0</v>
      </c>
      <c r="I44" s="20">
        <f t="shared" si="14"/>
        <v>280150</v>
      </c>
    </row>
    <row r="45" spans="1:9">
      <c r="A45" s="21" t="s">
        <v>906</v>
      </c>
      <c r="B45" s="22">
        <v>311</v>
      </c>
      <c r="C45" s="23" t="s">
        <v>35</v>
      </c>
      <c r="D45" s="24">
        <v>144200</v>
      </c>
      <c r="E45" s="47"/>
      <c r="F45" s="84">
        <f t="shared" ref="F45:F56" si="15">SUM(D45:E45)</f>
        <v>144200</v>
      </c>
      <c r="G45" s="172">
        <v>0</v>
      </c>
      <c r="H45" s="94"/>
      <c r="I45" s="25">
        <f>+F45+H45</f>
        <v>144200</v>
      </c>
    </row>
    <row r="46" spans="1:9">
      <c r="A46" s="21" t="s">
        <v>907</v>
      </c>
      <c r="B46" s="22">
        <v>312</v>
      </c>
      <c r="C46" s="23" t="s">
        <v>44</v>
      </c>
      <c r="D46" s="24">
        <v>3000</v>
      </c>
      <c r="E46" s="47"/>
      <c r="F46" s="84">
        <f t="shared" si="15"/>
        <v>3000</v>
      </c>
      <c r="G46" s="172">
        <v>1500</v>
      </c>
      <c r="H46" s="94"/>
      <c r="I46" s="25">
        <f t="shared" ref="I46:I56" si="16">+F46+H46</f>
        <v>3000</v>
      </c>
    </row>
    <row r="47" spans="1:9">
      <c r="A47" s="21" t="s">
        <v>908</v>
      </c>
      <c r="B47" s="22">
        <v>313</v>
      </c>
      <c r="C47" s="23" t="s">
        <v>36</v>
      </c>
      <c r="D47" s="24">
        <v>23793</v>
      </c>
      <c r="E47" s="47"/>
      <c r="F47" s="84">
        <f t="shared" si="15"/>
        <v>23793</v>
      </c>
      <c r="G47" s="172">
        <v>0</v>
      </c>
      <c r="H47" s="94"/>
      <c r="I47" s="25">
        <f t="shared" si="16"/>
        <v>23793</v>
      </c>
    </row>
    <row r="48" spans="1:9">
      <c r="A48" s="21" t="s">
        <v>909</v>
      </c>
      <c r="B48" s="22">
        <v>321</v>
      </c>
      <c r="C48" s="23" t="s">
        <v>33</v>
      </c>
      <c r="D48" s="24">
        <v>5520</v>
      </c>
      <c r="E48" s="47"/>
      <c r="F48" s="84">
        <f t="shared" si="15"/>
        <v>5520</v>
      </c>
      <c r="G48" s="172">
        <v>0</v>
      </c>
      <c r="H48" s="94"/>
      <c r="I48" s="25">
        <f t="shared" si="16"/>
        <v>5520</v>
      </c>
    </row>
    <row r="49" spans="1:10" s="26" customFormat="1" ht="12">
      <c r="A49" s="21" t="s">
        <v>910</v>
      </c>
      <c r="B49" s="22">
        <v>322</v>
      </c>
      <c r="C49" s="23" t="s">
        <v>34</v>
      </c>
      <c r="D49" s="24">
        <v>29637</v>
      </c>
      <c r="E49" s="47"/>
      <c r="F49" s="84">
        <f t="shared" si="15"/>
        <v>29637</v>
      </c>
      <c r="G49" s="172">
        <v>0</v>
      </c>
      <c r="H49" s="94"/>
      <c r="I49" s="25">
        <f t="shared" si="16"/>
        <v>29637</v>
      </c>
    </row>
    <row r="50" spans="1:10" s="26" customFormat="1" ht="12">
      <c r="A50" s="21" t="s">
        <v>911</v>
      </c>
      <c r="B50" s="22">
        <v>323</v>
      </c>
      <c r="C50" s="23" t="s">
        <v>28</v>
      </c>
      <c r="D50" s="24">
        <v>61000</v>
      </c>
      <c r="E50" s="47"/>
      <c r="F50" s="84">
        <f t="shared" si="15"/>
        <v>61000</v>
      </c>
      <c r="G50" s="172">
        <v>812.5</v>
      </c>
      <c r="H50" s="94"/>
      <c r="I50" s="25">
        <f t="shared" si="16"/>
        <v>61000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912</v>
      </c>
      <c r="B52" s="22">
        <v>329</v>
      </c>
      <c r="C52" s="23" t="s">
        <v>38</v>
      </c>
      <c r="D52" s="24">
        <v>6000</v>
      </c>
      <c r="E52" s="47"/>
      <c r="F52" s="84">
        <f t="shared" si="15"/>
        <v>6000</v>
      </c>
      <c r="G52" s="172">
        <v>0</v>
      </c>
      <c r="H52" s="94"/>
      <c r="I52" s="25">
        <f t="shared" si="16"/>
        <v>6000</v>
      </c>
    </row>
    <row r="53" spans="1:10" s="26" customFormat="1" ht="12">
      <c r="A53" s="21" t="s">
        <v>914</v>
      </c>
      <c r="B53" s="22">
        <v>343</v>
      </c>
      <c r="C53" s="23" t="s">
        <v>39</v>
      </c>
      <c r="D53" s="24">
        <v>7000</v>
      </c>
      <c r="E53" s="47"/>
      <c r="F53" s="84">
        <f t="shared" si="15"/>
        <v>7000</v>
      </c>
      <c r="G53" s="172">
        <v>0</v>
      </c>
      <c r="H53" s="94"/>
      <c r="I53" s="25">
        <f t="shared" si="16"/>
        <v>7000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1040487</v>
      </c>
      <c r="E57" s="43">
        <f t="shared" ref="E57:I57" si="18">SUM(E58:E63)</f>
        <v>0</v>
      </c>
      <c r="F57" s="58">
        <f t="shared" si="18"/>
        <v>1040487</v>
      </c>
      <c r="G57" s="173">
        <f t="shared" si="18"/>
        <v>315143.97000000009</v>
      </c>
      <c r="H57" s="89">
        <f t="shared" si="18"/>
        <v>0</v>
      </c>
      <c r="I57" s="56">
        <f t="shared" si="18"/>
        <v>1040487</v>
      </c>
    </row>
    <row r="58" spans="1:10" ht="22.5" customHeight="1">
      <c r="A58" s="21" t="s">
        <v>913</v>
      </c>
      <c r="B58" s="22">
        <v>321</v>
      </c>
      <c r="C58" s="23" t="s">
        <v>33</v>
      </c>
      <c r="D58" s="24">
        <v>237000</v>
      </c>
      <c r="E58" s="47"/>
      <c r="F58" s="84">
        <f t="shared" ref="F58:F63" si="19">SUM(D58:E58)</f>
        <v>237000</v>
      </c>
      <c r="G58" s="172">
        <v>54764.03</v>
      </c>
      <c r="H58" s="94"/>
      <c r="I58" s="25">
        <f>+F58+H58</f>
        <v>237000</v>
      </c>
      <c r="J58" s="49"/>
    </row>
    <row r="59" spans="1:10" s="26" customFormat="1" ht="12">
      <c r="A59" s="21" t="s">
        <v>915</v>
      </c>
      <c r="B59" s="22">
        <v>322</v>
      </c>
      <c r="C59" s="23" t="s">
        <v>34</v>
      </c>
      <c r="D59" s="24">
        <v>456140</v>
      </c>
      <c r="E59" s="47"/>
      <c r="F59" s="84">
        <f t="shared" si="19"/>
        <v>456140</v>
      </c>
      <c r="G59" s="172">
        <v>111866.63</v>
      </c>
      <c r="H59" s="94"/>
      <c r="I59" s="25">
        <f t="shared" ref="I59:I63" si="20">+F59+H59</f>
        <v>456140</v>
      </c>
    </row>
    <row r="60" spans="1:10" s="26" customFormat="1" ht="12">
      <c r="A60" s="21" t="s">
        <v>916</v>
      </c>
      <c r="B60" s="22">
        <v>323</v>
      </c>
      <c r="C60" s="23" t="s">
        <v>28</v>
      </c>
      <c r="D60" s="24">
        <v>293347</v>
      </c>
      <c r="E60" s="47"/>
      <c r="F60" s="84">
        <f t="shared" si="19"/>
        <v>293347</v>
      </c>
      <c r="G60" s="172">
        <v>136491.89000000001</v>
      </c>
      <c r="H60" s="94"/>
      <c r="I60" s="25">
        <f t="shared" si="20"/>
        <v>293347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917</v>
      </c>
      <c r="B62" s="22">
        <v>329</v>
      </c>
      <c r="C62" s="23" t="s">
        <v>38</v>
      </c>
      <c r="D62" s="24">
        <v>34000</v>
      </c>
      <c r="E62" s="47"/>
      <c r="F62" s="84">
        <f t="shared" si="19"/>
        <v>34000</v>
      </c>
      <c r="G62" s="172">
        <v>9371.52</v>
      </c>
      <c r="H62" s="94"/>
      <c r="I62" s="25">
        <f t="shared" si="20"/>
        <v>34000</v>
      </c>
    </row>
    <row r="63" spans="1:10" s="26" customFormat="1" ht="12">
      <c r="A63" s="21" t="s">
        <v>918</v>
      </c>
      <c r="B63" s="22">
        <v>343</v>
      </c>
      <c r="C63" s="23" t="s">
        <v>39</v>
      </c>
      <c r="D63" s="24">
        <v>20000</v>
      </c>
      <c r="E63" s="47"/>
      <c r="F63" s="84">
        <f t="shared" si="19"/>
        <v>20000</v>
      </c>
      <c r="G63" s="172">
        <v>2649.9</v>
      </c>
      <c r="H63" s="94"/>
      <c r="I63" s="25">
        <f t="shared" si="20"/>
        <v>20000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133948.82</v>
      </c>
      <c r="H64" s="79">
        <f t="shared" si="21"/>
        <v>0</v>
      </c>
      <c r="I64" s="20">
        <f t="shared" si="21"/>
        <v>0</v>
      </c>
    </row>
    <row r="65" spans="1:11" ht="26.25" customHeight="1">
      <c r="A65" s="21" t="s">
        <v>1752</v>
      </c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>
        <v>67911.070000000007</v>
      </c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 t="s">
        <v>1753</v>
      </c>
      <c r="B67" s="22">
        <v>313</v>
      </c>
      <c r="C67" s="23" t="s">
        <v>36</v>
      </c>
      <c r="D67" s="24"/>
      <c r="E67" s="47"/>
      <c r="F67" s="84">
        <f t="shared" si="22"/>
        <v>0</v>
      </c>
      <c r="G67" s="172">
        <v>11205.35</v>
      </c>
      <c r="H67" s="94"/>
      <c r="I67" s="25">
        <f t="shared" si="23"/>
        <v>0</v>
      </c>
    </row>
    <row r="68" spans="1:11" s="26" customFormat="1" ht="12">
      <c r="A68" s="21" t="s">
        <v>1754</v>
      </c>
      <c r="B68" s="22">
        <v>321</v>
      </c>
      <c r="C68" s="23" t="s">
        <v>33</v>
      </c>
      <c r="D68" s="24"/>
      <c r="E68" s="47"/>
      <c r="F68" s="84">
        <f t="shared" si="22"/>
        <v>0</v>
      </c>
      <c r="G68" s="172">
        <v>27130.240000000002</v>
      </c>
      <c r="H68" s="94"/>
      <c r="I68" s="25">
        <f t="shared" si="23"/>
        <v>0</v>
      </c>
    </row>
    <row r="69" spans="1:11" s="26" customFormat="1" ht="12">
      <c r="A69" s="21" t="s">
        <v>1755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711.82</v>
      </c>
      <c r="H69" s="94"/>
      <c r="I69" s="25">
        <f t="shared" si="23"/>
        <v>0</v>
      </c>
    </row>
    <row r="70" spans="1:11" s="26" customFormat="1" ht="12">
      <c r="A70" s="21" t="s">
        <v>1756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21656.84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1757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5261</v>
      </c>
      <c r="H72" s="94"/>
      <c r="I72" s="25">
        <f t="shared" si="23"/>
        <v>0</v>
      </c>
    </row>
    <row r="73" spans="1:11" s="26" customFormat="1" ht="12">
      <c r="A73" s="21" t="s">
        <v>1758</v>
      </c>
      <c r="B73" s="22">
        <v>343</v>
      </c>
      <c r="C73" s="23" t="s">
        <v>39</v>
      </c>
      <c r="D73" s="24"/>
      <c r="E73" s="47"/>
      <c r="F73" s="84">
        <f t="shared" si="22"/>
        <v>0</v>
      </c>
      <c r="G73" s="172">
        <v>72.5</v>
      </c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23000</v>
      </c>
      <c r="E77" s="19">
        <f t="shared" ref="E77:I77" si="25">SUM(E78:E89)</f>
        <v>0</v>
      </c>
      <c r="F77" s="59">
        <f t="shared" si="25"/>
        <v>23000</v>
      </c>
      <c r="G77" s="174">
        <f t="shared" si="25"/>
        <v>0</v>
      </c>
      <c r="H77" s="79">
        <f t="shared" si="25"/>
        <v>0</v>
      </c>
      <c r="I77" s="20">
        <f t="shared" si="25"/>
        <v>23000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 t="s">
        <v>919</v>
      </c>
      <c r="B83" s="22">
        <v>323</v>
      </c>
      <c r="C83" s="23" t="s">
        <v>28</v>
      </c>
      <c r="D83" s="24">
        <v>23000</v>
      </c>
      <c r="E83" s="47"/>
      <c r="F83" s="84">
        <f t="shared" si="26"/>
        <v>23000</v>
      </c>
      <c r="G83" s="172">
        <v>0</v>
      </c>
      <c r="H83" s="94"/>
      <c r="I83" s="25">
        <f t="shared" si="27"/>
        <v>23000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9816450</v>
      </c>
      <c r="E90" s="19">
        <f t="shared" ref="E90:I90" si="29">SUM(E91:E101)</f>
        <v>0</v>
      </c>
      <c r="F90" s="59">
        <f t="shared" si="29"/>
        <v>9816450</v>
      </c>
      <c r="G90" s="174">
        <f t="shared" si="29"/>
        <v>5282682.17</v>
      </c>
      <c r="H90" s="79">
        <f t="shared" si="29"/>
        <v>0</v>
      </c>
      <c r="I90" s="20">
        <f t="shared" si="29"/>
        <v>9816450</v>
      </c>
    </row>
    <row r="91" spans="1:9">
      <c r="A91" s="21" t="s">
        <v>920</v>
      </c>
      <c r="B91" s="22">
        <v>311</v>
      </c>
      <c r="C91" s="23" t="s">
        <v>35</v>
      </c>
      <c r="D91" s="24">
        <v>8130000</v>
      </c>
      <c r="E91" s="47"/>
      <c r="F91" s="84">
        <f t="shared" ref="F91:F101" si="30">SUM(D91:E91)</f>
        <v>8130000</v>
      </c>
      <c r="G91" s="172">
        <v>4369732.29</v>
      </c>
      <c r="H91" s="94"/>
      <c r="I91" s="25">
        <f>+F91+H91</f>
        <v>8130000</v>
      </c>
    </row>
    <row r="92" spans="1:9" s="26" customFormat="1" ht="12">
      <c r="A92" s="21" t="s">
        <v>921</v>
      </c>
      <c r="B92" s="22">
        <v>312</v>
      </c>
      <c r="C92" s="23" t="s">
        <v>44</v>
      </c>
      <c r="D92" s="24">
        <v>330000</v>
      </c>
      <c r="E92" s="47"/>
      <c r="F92" s="84">
        <f t="shared" si="30"/>
        <v>330000</v>
      </c>
      <c r="G92" s="172">
        <v>141729.54</v>
      </c>
      <c r="H92" s="94"/>
      <c r="I92" s="25">
        <f t="shared" ref="I92:I101" si="31">+F92+H92</f>
        <v>330000</v>
      </c>
    </row>
    <row r="93" spans="1:9" s="26" customFormat="1" ht="12">
      <c r="A93" s="21" t="s">
        <v>922</v>
      </c>
      <c r="B93" s="22">
        <v>313</v>
      </c>
      <c r="C93" s="23" t="s">
        <v>36</v>
      </c>
      <c r="D93" s="24">
        <v>1341450</v>
      </c>
      <c r="E93" s="47"/>
      <c r="F93" s="84">
        <f t="shared" si="30"/>
        <v>1341450</v>
      </c>
      <c r="G93" s="172">
        <v>721341.75</v>
      </c>
      <c r="H93" s="94"/>
      <c r="I93" s="25">
        <f t="shared" si="31"/>
        <v>1341450</v>
      </c>
    </row>
    <row r="94" spans="1:9" s="26" customFormat="1" ht="12">
      <c r="A94" s="21" t="s">
        <v>1759</v>
      </c>
      <c r="B94" s="22">
        <v>321</v>
      </c>
      <c r="C94" s="23" t="s">
        <v>33</v>
      </c>
      <c r="D94" s="24"/>
      <c r="E94" s="47"/>
      <c r="F94" s="84">
        <f t="shared" si="30"/>
        <v>0</v>
      </c>
      <c r="G94" s="172">
        <v>368</v>
      </c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923</v>
      </c>
      <c r="B98" s="22">
        <v>329</v>
      </c>
      <c r="C98" s="23" t="s">
        <v>38</v>
      </c>
      <c r="D98" s="24">
        <v>15000</v>
      </c>
      <c r="E98" s="47"/>
      <c r="F98" s="84">
        <f t="shared" si="30"/>
        <v>15000</v>
      </c>
      <c r="G98" s="172">
        <v>33262.5</v>
      </c>
      <c r="H98" s="94"/>
      <c r="I98" s="25">
        <f t="shared" si="31"/>
        <v>15000</v>
      </c>
      <c r="J98" s="130"/>
    </row>
    <row r="99" spans="1:10" s="26" customFormat="1" ht="12">
      <c r="A99" s="21" t="s">
        <v>1760</v>
      </c>
      <c r="B99" s="22">
        <v>343</v>
      </c>
      <c r="C99" s="23" t="s">
        <v>39</v>
      </c>
      <c r="D99" s="24"/>
      <c r="E99" s="47"/>
      <c r="F99" s="84">
        <f t="shared" si="30"/>
        <v>0</v>
      </c>
      <c r="G99" s="172">
        <v>16248.09</v>
      </c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22000</v>
      </c>
      <c r="E102" s="19">
        <f t="shared" ref="E102:I102" si="32">SUM(E103:E113)</f>
        <v>0</v>
      </c>
      <c r="F102" s="59">
        <f t="shared" si="32"/>
        <v>22000</v>
      </c>
      <c r="G102" s="174">
        <f t="shared" si="32"/>
        <v>0</v>
      </c>
      <c r="H102" s="79">
        <f t="shared" si="32"/>
        <v>0</v>
      </c>
      <c r="I102" s="20">
        <f t="shared" si="32"/>
        <v>22000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924</v>
      </c>
      <c r="B110" s="22">
        <v>329</v>
      </c>
      <c r="C110" s="23" t="s">
        <v>38</v>
      </c>
      <c r="D110" s="24">
        <v>22000</v>
      </c>
      <c r="E110" s="47"/>
      <c r="F110" s="84">
        <f t="shared" si="33"/>
        <v>22000</v>
      </c>
      <c r="G110" s="172"/>
      <c r="H110" s="94"/>
      <c r="I110" s="25">
        <f t="shared" si="34"/>
        <v>22000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654000</v>
      </c>
      <c r="E139" s="40">
        <f t="shared" ref="E139:I139" si="45">SUM(E140,E148,E152,E167,E177,E191,E204,E206,E220,E233)</f>
        <v>0</v>
      </c>
      <c r="F139" s="40">
        <f t="shared" si="45"/>
        <v>654000</v>
      </c>
      <c r="G139" s="40">
        <f t="shared" si="45"/>
        <v>59731.88</v>
      </c>
      <c r="H139" s="40">
        <f t="shared" si="45"/>
        <v>0</v>
      </c>
      <c r="I139" s="41">
        <f t="shared" si="45"/>
        <v>654000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60000</v>
      </c>
      <c r="E152" s="19">
        <f t="shared" ref="E152:I152" si="51">SUM(E153:E166)</f>
        <v>0</v>
      </c>
      <c r="F152" s="59">
        <f t="shared" si="51"/>
        <v>60000</v>
      </c>
      <c r="G152" s="174">
        <f t="shared" si="51"/>
        <v>0</v>
      </c>
      <c r="H152" s="79">
        <f t="shared" si="51"/>
        <v>0</v>
      </c>
      <c r="I152" s="20">
        <f t="shared" si="51"/>
        <v>60000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925</v>
      </c>
      <c r="B158" s="22">
        <v>422</v>
      </c>
      <c r="C158" s="23" t="s">
        <v>29</v>
      </c>
      <c r="D158" s="24">
        <v>60000</v>
      </c>
      <c r="E158" s="47"/>
      <c r="F158" s="84">
        <f t="shared" si="52"/>
        <v>60000</v>
      </c>
      <c r="G158" s="172"/>
      <c r="H158" s="94"/>
      <c r="I158" s="25">
        <f t="shared" si="53"/>
        <v>60000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59731.88</v>
      </c>
      <c r="H177" s="79">
        <f t="shared" si="60"/>
        <v>0</v>
      </c>
      <c r="I177" s="20">
        <f t="shared" si="60"/>
        <v>0</v>
      </c>
    </row>
    <row r="178" spans="1:9">
      <c r="A178" s="21" t="s">
        <v>1761</v>
      </c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>
        <v>10496.88</v>
      </c>
      <c r="H178" s="94"/>
      <c r="I178" s="25">
        <f>+F178+H178</f>
        <v>0</v>
      </c>
    </row>
    <row r="179" spans="1:9" s="26" customFormat="1" ht="12">
      <c r="A179" s="21" t="s">
        <v>1762</v>
      </c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>
        <v>587.5</v>
      </c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 t="s">
        <v>1763</v>
      </c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>
        <v>48647.5</v>
      </c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40000</v>
      </c>
      <c r="E191" s="19">
        <f t="shared" ref="E191:I191" si="63">SUM(E192:E203)</f>
        <v>0</v>
      </c>
      <c r="F191" s="59">
        <f t="shared" si="63"/>
        <v>40000</v>
      </c>
      <c r="G191" s="174">
        <f t="shared" si="63"/>
        <v>0</v>
      </c>
      <c r="H191" s="79">
        <f t="shared" si="63"/>
        <v>0</v>
      </c>
      <c r="I191" s="20">
        <f t="shared" si="63"/>
        <v>40000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926</v>
      </c>
      <c r="B196" s="22">
        <v>422</v>
      </c>
      <c r="C196" s="23" t="s">
        <v>29</v>
      </c>
      <c r="D196" s="24">
        <v>40000</v>
      </c>
      <c r="E196" s="47"/>
      <c r="F196" s="84">
        <f t="shared" si="64"/>
        <v>40000</v>
      </c>
      <c r="G196" s="172"/>
      <c r="H196" s="94"/>
      <c r="I196" s="25">
        <f t="shared" si="65"/>
        <v>40000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554000</v>
      </c>
      <c r="E206" s="19">
        <f t="shared" ref="E206:I206" si="68">SUM(E207:E219)</f>
        <v>0</v>
      </c>
      <c r="F206" s="59">
        <f t="shared" si="68"/>
        <v>554000</v>
      </c>
      <c r="G206" s="174">
        <f t="shared" si="68"/>
        <v>0</v>
      </c>
      <c r="H206" s="79">
        <f t="shared" si="68"/>
        <v>0</v>
      </c>
      <c r="I206" s="20">
        <f t="shared" si="68"/>
        <v>554000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 t="s">
        <v>927</v>
      </c>
      <c r="B212" s="22">
        <v>422</v>
      </c>
      <c r="C212" s="23" t="s">
        <v>29</v>
      </c>
      <c r="D212" s="24">
        <v>100000</v>
      </c>
      <c r="E212" s="47"/>
      <c r="F212" s="84">
        <f t="shared" si="69"/>
        <v>100000</v>
      </c>
      <c r="G212" s="172"/>
      <c r="H212" s="94"/>
      <c r="I212" s="25">
        <f t="shared" si="70"/>
        <v>100000</v>
      </c>
    </row>
    <row r="213" spans="1:10" s="26" customFormat="1" ht="12">
      <c r="A213" s="14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 t="s">
        <v>928</v>
      </c>
      <c r="B214" s="22">
        <v>424</v>
      </c>
      <c r="C214" s="23" t="s">
        <v>45</v>
      </c>
      <c r="D214" s="24">
        <v>4000</v>
      </c>
      <c r="E214" s="47"/>
      <c r="F214" s="84">
        <f t="shared" si="69"/>
        <v>4000</v>
      </c>
      <c r="G214" s="172"/>
      <c r="H214" s="94"/>
      <c r="I214" s="25">
        <f t="shared" si="70"/>
        <v>4000</v>
      </c>
      <c r="J214" s="130"/>
    </row>
    <row r="215" spans="1:10" s="26" customFormat="1" ht="12">
      <c r="A215" s="21" t="s">
        <v>929</v>
      </c>
      <c r="B215" s="22">
        <v>426</v>
      </c>
      <c r="C215" s="23" t="s">
        <v>30</v>
      </c>
      <c r="D215" s="24">
        <v>450000</v>
      </c>
      <c r="E215" s="47"/>
      <c r="F215" s="84">
        <f t="shared" si="69"/>
        <v>450000</v>
      </c>
      <c r="G215" s="172"/>
      <c r="H215" s="94"/>
      <c r="I215" s="25">
        <f t="shared" si="70"/>
        <v>450000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10000</v>
      </c>
      <c r="E533" s="40">
        <f t="shared" ref="E533:I533" si="190">SUM(E534,E538)</f>
        <v>0</v>
      </c>
      <c r="F533" s="83">
        <f t="shared" si="190"/>
        <v>10000</v>
      </c>
      <c r="G533" s="171">
        <f t="shared" si="190"/>
        <v>2727.27</v>
      </c>
      <c r="H533" s="88">
        <f t="shared" si="190"/>
        <v>0</v>
      </c>
      <c r="I533" s="41">
        <f t="shared" si="190"/>
        <v>10000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21"/>
      <c r="B535" s="22">
        <v>311</v>
      </c>
      <c r="C535" s="23" t="s">
        <v>35</v>
      </c>
      <c r="D535" s="24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:F537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10000</v>
      </c>
      <c r="E538" s="43">
        <f t="shared" ref="E538:I538" si="194">SUM(E539:E539)</f>
        <v>0</v>
      </c>
      <c r="F538" s="58">
        <f t="shared" si="194"/>
        <v>10000</v>
      </c>
      <c r="G538" s="173">
        <f t="shared" si="194"/>
        <v>2727.27</v>
      </c>
      <c r="H538" s="89">
        <f t="shared" si="194"/>
        <v>0</v>
      </c>
      <c r="I538" s="56">
        <f t="shared" si="194"/>
        <v>10000</v>
      </c>
    </row>
    <row r="539" spans="1:9">
      <c r="A539" s="21" t="s">
        <v>930</v>
      </c>
      <c r="B539" s="22">
        <v>323</v>
      </c>
      <c r="C539" s="23" t="s">
        <v>28</v>
      </c>
      <c r="D539" s="24">
        <v>10000</v>
      </c>
      <c r="E539" s="47"/>
      <c r="F539" s="84">
        <f>SUM(D539:E539)</f>
        <v>10000</v>
      </c>
      <c r="G539" s="172">
        <v>2727.27</v>
      </c>
      <c r="H539" s="94"/>
      <c r="I539" s="25">
        <f>+F539+H539</f>
        <v>10000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36611</v>
      </c>
      <c r="E540" s="40">
        <f t="shared" ref="E540:I540" si="195">SUM(E541,E563,E552,E574)</f>
        <v>0</v>
      </c>
      <c r="F540" s="83">
        <f t="shared" si="195"/>
        <v>36611</v>
      </c>
      <c r="G540" s="171">
        <f t="shared" si="195"/>
        <v>0</v>
      </c>
      <c r="H540" s="88">
        <f t="shared" si="195"/>
        <v>0</v>
      </c>
      <c r="I540" s="41">
        <f t="shared" si="195"/>
        <v>36611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36611</v>
      </c>
      <c r="E563" s="19">
        <f t="shared" ref="E563:I563" si="204">SUM(E564:E573)</f>
        <v>0</v>
      </c>
      <c r="F563" s="59">
        <f t="shared" si="204"/>
        <v>36611</v>
      </c>
      <c r="G563" s="174">
        <f t="shared" si="204"/>
        <v>0</v>
      </c>
      <c r="H563" s="79">
        <f t="shared" si="204"/>
        <v>0</v>
      </c>
      <c r="I563" s="20">
        <f t="shared" si="204"/>
        <v>36611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 t="s">
        <v>931</v>
      </c>
      <c r="B567" s="22">
        <v>321</v>
      </c>
      <c r="C567" s="23" t="s">
        <v>33</v>
      </c>
      <c r="D567" s="24">
        <v>32950</v>
      </c>
      <c r="E567" s="47"/>
      <c r="F567" s="84">
        <f t="shared" si="205"/>
        <v>32950</v>
      </c>
      <c r="G567" s="172"/>
      <c r="H567" s="94"/>
      <c r="I567" s="25">
        <f t="shared" si="206"/>
        <v>32950</v>
      </c>
    </row>
    <row r="568" spans="1:9">
      <c r="A568" s="151"/>
      <c r="B568" s="22">
        <v>322</v>
      </c>
      <c r="C568" s="23" t="s">
        <v>34</v>
      </c>
      <c r="D568" s="149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 t="s">
        <v>932</v>
      </c>
      <c r="B569" s="22">
        <v>323</v>
      </c>
      <c r="C569" s="23" t="s">
        <v>28</v>
      </c>
      <c r="D569" s="24">
        <v>3661</v>
      </c>
      <c r="E569" s="47"/>
      <c r="F569" s="84">
        <f>SUM(D569:E569)</f>
        <v>3661</v>
      </c>
      <c r="G569" s="172"/>
      <c r="H569" s="94"/>
      <c r="I569" s="25">
        <f t="shared" si="206"/>
        <v>3661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79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151"/>
      <c r="B579" s="22">
        <v>322</v>
      </c>
      <c r="C579" s="23" t="s">
        <v>34</v>
      </c>
      <c r="D579" s="149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>SUM(D580:E580)</f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ref="F581:F583" si="210">SUM(D581:E581)</f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10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10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1">SUM(E585,E587,E589,E591,E593)</f>
        <v>0</v>
      </c>
      <c r="F584" s="40">
        <f t="shared" si="211"/>
        <v>0</v>
      </c>
      <c r="G584" s="40">
        <f t="shared" si="211"/>
        <v>0</v>
      </c>
      <c r="H584" s="40">
        <f t="shared" si="211"/>
        <v>0</v>
      </c>
      <c r="I584" s="41">
        <f t="shared" si="211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2">SUM(E586:E586)</f>
        <v>0</v>
      </c>
      <c r="F585" s="58">
        <f t="shared" si="212"/>
        <v>0</v>
      </c>
      <c r="G585" s="173">
        <f t="shared" si="212"/>
        <v>0</v>
      </c>
      <c r="H585" s="89">
        <f t="shared" si="212"/>
        <v>0</v>
      </c>
      <c r="I585" s="56">
        <f t="shared" si="212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3">SUM(D586:E586)</f>
        <v>0</v>
      </c>
      <c r="G586" s="24"/>
      <c r="H586" s="24"/>
      <c r="I586" s="25">
        <f t="shared" ref="I586" si="214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5">SUM(E588:E588)</f>
        <v>0</v>
      </c>
      <c r="F587" s="58">
        <f t="shared" si="215"/>
        <v>0</v>
      </c>
      <c r="G587" s="173">
        <f t="shared" si="215"/>
        <v>0</v>
      </c>
      <c r="H587" s="89">
        <f t="shared" si="215"/>
        <v>0</v>
      </c>
      <c r="I587" s="56">
        <f t="shared" si="215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6">SUM(D588:E588)</f>
        <v>0</v>
      </c>
      <c r="G588" s="24"/>
      <c r="H588" s="24"/>
      <c r="I588" s="25">
        <f t="shared" ref="I588" si="217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8">SUM(E590)</f>
        <v>0</v>
      </c>
      <c r="F589" s="19">
        <f t="shared" si="218"/>
        <v>0</v>
      </c>
      <c r="G589" s="19">
        <f t="shared" si="218"/>
        <v>0</v>
      </c>
      <c r="H589" s="19">
        <f t="shared" si="218"/>
        <v>0</v>
      </c>
      <c r="I589" s="20">
        <f t="shared" si="218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9">SUM(D590:E590)</f>
        <v>0</v>
      </c>
      <c r="G590" s="24"/>
      <c r="H590" s="24"/>
      <c r="I590" s="25">
        <f t="shared" ref="I590" si="220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1">SUM(E592)</f>
        <v>0</v>
      </c>
      <c r="F591" s="19">
        <f t="shared" si="221"/>
        <v>0</v>
      </c>
      <c r="G591" s="19">
        <f t="shared" si="221"/>
        <v>0</v>
      </c>
      <c r="H591" s="19">
        <f t="shared" si="221"/>
        <v>0</v>
      </c>
      <c r="I591" s="20">
        <f t="shared" si="221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2">SUM(D592:E592)</f>
        <v>0</v>
      </c>
      <c r="G592" s="24"/>
      <c r="H592" s="24"/>
      <c r="I592" s="25">
        <f t="shared" ref="I592" si="223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4">SUM(E594)</f>
        <v>0</v>
      </c>
      <c r="F593" s="19">
        <f t="shared" si="224"/>
        <v>0</v>
      </c>
      <c r="G593" s="19">
        <f t="shared" si="224"/>
        <v>0</v>
      </c>
      <c r="H593" s="19">
        <f t="shared" si="224"/>
        <v>0</v>
      </c>
      <c r="I593" s="20">
        <f t="shared" si="224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5">SUM(D594:E594)</f>
        <v>0</v>
      </c>
      <c r="G594" s="172"/>
      <c r="H594" s="94"/>
      <c r="I594" s="25">
        <f t="shared" ref="I594" si="226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7">SUM(E596,E606)</f>
        <v>0</v>
      </c>
      <c r="F595" s="83">
        <f t="shared" si="227"/>
        <v>0</v>
      </c>
      <c r="G595" s="171">
        <f t="shared" si="227"/>
        <v>0</v>
      </c>
      <c r="H595" s="88">
        <f t="shared" si="227"/>
        <v>0</v>
      </c>
      <c r="I595" s="41">
        <f t="shared" si="227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8">SUM(E597:E605)</f>
        <v>0</v>
      </c>
      <c r="F596" s="59">
        <f t="shared" si="228"/>
        <v>0</v>
      </c>
      <c r="G596" s="174">
        <f t="shared" si="228"/>
        <v>0</v>
      </c>
      <c r="H596" s="79">
        <f t="shared" si="228"/>
        <v>0</v>
      </c>
      <c r="I596" s="20">
        <f t="shared" si="228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9">SUM(D597:E597)</f>
        <v>0</v>
      </c>
      <c r="G597" s="172"/>
      <c r="H597" s="94"/>
      <c r="I597" s="25">
        <f t="shared" ref="I597:I605" si="230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9"/>
        <v>0</v>
      </c>
      <c r="G598" s="172"/>
      <c r="H598" s="94"/>
      <c r="I598" s="25">
        <f t="shared" si="230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9"/>
        <v>0</v>
      </c>
      <c r="G599" s="172"/>
      <c r="H599" s="94"/>
      <c r="I599" s="25">
        <f t="shared" si="230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9"/>
        <v>0</v>
      </c>
      <c r="G600" s="172"/>
      <c r="H600" s="94"/>
      <c r="I600" s="25">
        <f t="shared" si="230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9"/>
        <v>0</v>
      </c>
      <c r="G601" s="172"/>
      <c r="H601" s="94"/>
      <c r="I601" s="25">
        <f t="shared" si="230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9"/>
        <v>0</v>
      </c>
      <c r="G602" s="172"/>
      <c r="H602" s="94"/>
      <c r="I602" s="25">
        <f t="shared" si="230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9"/>
        <v>0</v>
      </c>
      <c r="G603" s="172"/>
      <c r="H603" s="94"/>
      <c r="I603" s="25">
        <f t="shared" si="230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9"/>
        <v>0</v>
      </c>
      <c r="G604" s="172"/>
      <c r="H604" s="94"/>
      <c r="I604" s="25">
        <f t="shared" si="230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9"/>
        <v>0</v>
      </c>
      <c r="G605" s="172"/>
      <c r="H605" s="94"/>
      <c r="I605" s="25">
        <f t="shared" si="230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1">SUM(E607:E615)</f>
        <v>0</v>
      </c>
      <c r="F606" s="59">
        <f t="shared" si="231"/>
        <v>0</v>
      </c>
      <c r="G606" s="174">
        <f t="shared" si="231"/>
        <v>0</v>
      </c>
      <c r="H606" s="79">
        <f t="shared" si="231"/>
        <v>0</v>
      </c>
      <c r="I606" s="20">
        <f t="shared" si="231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2">SUM(D607:E607)</f>
        <v>0</v>
      </c>
      <c r="G607" s="172"/>
      <c r="H607" s="94"/>
      <c r="I607" s="25">
        <f t="shared" ref="I607:I615" si="233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2"/>
        <v>0</v>
      </c>
      <c r="G608" s="172"/>
      <c r="H608" s="94"/>
      <c r="I608" s="25">
        <f t="shared" si="233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2"/>
        <v>0</v>
      </c>
      <c r="G609" s="172"/>
      <c r="H609" s="94"/>
      <c r="I609" s="25">
        <f t="shared" si="233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2"/>
        <v>0</v>
      </c>
      <c r="G610" s="172"/>
      <c r="H610" s="94"/>
      <c r="I610" s="25">
        <f t="shared" si="233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2"/>
        <v>0</v>
      </c>
      <c r="G611" s="172"/>
      <c r="H611" s="94"/>
      <c r="I611" s="25">
        <f t="shared" si="233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2"/>
        <v>0</v>
      </c>
      <c r="G612" s="172"/>
      <c r="H612" s="94"/>
      <c r="I612" s="25">
        <f t="shared" si="233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2"/>
        <v>0</v>
      </c>
      <c r="G613" s="172"/>
      <c r="H613" s="94"/>
      <c r="I613" s="25">
        <f t="shared" si="233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2"/>
        <v>0</v>
      </c>
      <c r="G614" s="172"/>
      <c r="H614" s="94"/>
      <c r="I614" s="25">
        <f t="shared" si="233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2"/>
        <v>0</v>
      </c>
      <c r="G615" s="172"/>
      <c r="H615" s="94"/>
      <c r="I615" s="25">
        <f t="shared" si="233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46126</v>
      </c>
      <c r="E616" s="40">
        <f t="shared" ref="E616:I616" si="234">SUM(E617,E626)</f>
        <v>0</v>
      </c>
      <c r="F616" s="83">
        <f t="shared" si="234"/>
        <v>46126</v>
      </c>
      <c r="G616" s="171">
        <f t="shared" si="234"/>
        <v>0</v>
      </c>
      <c r="H616" s="88">
        <f t="shared" si="234"/>
        <v>0</v>
      </c>
      <c r="I616" s="41">
        <f t="shared" si="234"/>
        <v>46126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5">SUM(E618:E625)</f>
        <v>0</v>
      </c>
      <c r="F617" s="59">
        <f t="shared" si="235"/>
        <v>0</v>
      </c>
      <c r="G617" s="174">
        <f t="shared" si="235"/>
        <v>0</v>
      </c>
      <c r="H617" s="79">
        <f t="shared" si="235"/>
        <v>0</v>
      </c>
      <c r="I617" s="20">
        <f t="shared" si="235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6">SUM(D618:E618)</f>
        <v>0</v>
      </c>
      <c r="G618" s="172"/>
      <c r="H618" s="94"/>
      <c r="I618" s="25">
        <f t="shared" ref="I618:I625" si="237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6"/>
        <v>0</v>
      </c>
      <c r="G619" s="172"/>
      <c r="H619" s="94"/>
      <c r="I619" s="25">
        <f t="shared" si="237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6"/>
        <v>0</v>
      </c>
      <c r="G620" s="172"/>
      <c r="H620" s="94"/>
      <c r="I620" s="25">
        <f t="shared" si="237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6"/>
        <v>0</v>
      </c>
      <c r="G621" s="172"/>
      <c r="H621" s="94"/>
      <c r="I621" s="25">
        <f t="shared" si="237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6"/>
        <v>0</v>
      </c>
      <c r="G622" s="172"/>
      <c r="H622" s="94"/>
      <c r="I622" s="25">
        <f t="shared" si="237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6"/>
        <v>0</v>
      </c>
      <c r="G623" s="172"/>
      <c r="H623" s="94"/>
      <c r="I623" s="25">
        <f t="shared" si="237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6"/>
        <v>0</v>
      </c>
      <c r="G624" s="172"/>
      <c r="H624" s="94"/>
      <c r="I624" s="25">
        <f t="shared" si="237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6"/>
        <v>0</v>
      </c>
      <c r="G625" s="172"/>
      <c r="H625" s="94"/>
      <c r="I625" s="25">
        <f t="shared" si="237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46126</v>
      </c>
      <c r="E626" s="19">
        <f t="shared" ref="E626:I626" si="238">SUM(E627:E635)</f>
        <v>0</v>
      </c>
      <c r="F626" s="59">
        <f t="shared" si="238"/>
        <v>46126</v>
      </c>
      <c r="G626" s="174">
        <f t="shared" si="238"/>
        <v>0</v>
      </c>
      <c r="H626" s="79">
        <f t="shared" si="238"/>
        <v>0</v>
      </c>
      <c r="I626" s="20">
        <f t="shared" si="238"/>
        <v>46126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9">SUM(D627:E627)</f>
        <v>0</v>
      </c>
      <c r="G627" s="172"/>
      <c r="H627" s="94"/>
      <c r="I627" s="25">
        <f t="shared" ref="I627:I635" si="240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9"/>
        <v>0</v>
      </c>
      <c r="G628" s="172"/>
      <c r="H628" s="94"/>
      <c r="I628" s="25">
        <f t="shared" si="240"/>
        <v>0</v>
      </c>
    </row>
    <row r="629" spans="1:9">
      <c r="A629" s="21" t="s">
        <v>933</v>
      </c>
      <c r="B629" s="22">
        <v>321</v>
      </c>
      <c r="C629" s="23" t="s">
        <v>33</v>
      </c>
      <c r="D629" s="24">
        <v>41513</v>
      </c>
      <c r="E629" s="47"/>
      <c r="F629" s="84">
        <f t="shared" si="239"/>
        <v>41513</v>
      </c>
      <c r="G629" s="172"/>
      <c r="H629" s="94"/>
      <c r="I629" s="25">
        <f t="shared" si="240"/>
        <v>41513</v>
      </c>
    </row>
    <row r="630" spans="1:9">
      <c r="A630" s="151"/>
      <c r="B630" s="22">
        <v>322</v>
      </c>
      <c r="C630" s="23" t="s">
        <v>34</v>
      </c>
      <c r="D630" s="149"/>
      <c r="E630" s="47"/>
      <c r="F630" s="84">
        <f t="shared" si="239"/>
        <v>0</v>
      </c>
      <c r="G630" s="172"/>
      <c r="H630" s="94"/>
      <c r="I630" s="25">
        <f t="shared" si="240"/>
        <v>0</v>
      </c>
    </row>
    <row r="631" spans="1:9">
      <c r="A631" s="21" t="s">
        <v>934</v>
      </c>
      <c r="B631" s="22">
        <v>323</v>
      </c>
      <c r="C631" s="23" t="s">
        <v>28</v>
      </c>
      <c r="D631" s="24">
        <v>4613</v>
      </c>
      <c r="E631" s="47"/>
      <c r="F631" s="84">
        <f>SUM(D631:E631)</f>
        <v>4613</v>
      </c>
      <c r="G631" s="172"/>
      <c r="H631" s="94"/>
      <c r="I631" s="25">
        <f t="shared" si="240"/>
        <v>4613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9"/>
        <v>0</v>
      </c>
      <c r="G632" s="172"/>
      <c r="H632" s="94"/>
      <c r="I632" s="25">
        <f t="shared" si="240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9"/>
        <v>0</v>
      </c>
      <c r="G633" s="172"/>
      <c r="H633" s="94"/>
      <c r="I633" s="25">
        <f t="shared" si="240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9"/>
        <v>0</v>
      </c>
      <c r="G634" s="172"/>
      <c r="H634" s="94"/>
      <c r="I634" s="25">
        <f t="shared" si="240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9"/>
        <v>0</v>
      </c>
      <c r="G635" s="172"/>
      <c r="H635" s="94"/>
      <c r="I635" s="25">
        <f t="shared" si="240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42303</v>
      </c>
      <c r="E636" s="40">
        <f t="shared" ref="E636:I636" si="241">SUM(E637,E646)</f>
        <v>0</v>
      </c>
      <c r="F636" s="83">
        <f t="shared" si="241"/>
        <v>42303</v>
      </c>
      <c r="G636" s="171">
        <f t="shared" si="241"/>
        <v>0</v>
      </c>
      <c r="H636" s="88">
        <f t="shared" si="241"/>
        <v>0</v>
      </c>
      <c r="I636" s="41">
        <f t="shared" si="241"/>
        <v>42303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2">SUM(E638:E645)</f>
        <v>0</v>
      </c>
      <c r="F637" s="59">
        <f t="shared" si="242"/>
        <v>0</v>
      </c>
      <c r="G637" s="174">
        <f t="shared" si="242"/>
        <v>0</v>
      </c>
      <c r="H637" s="79">
        <f t="shared" si="242"/>
        <v>0</v>
      </c>
      <c r="I637" s="20">
        <f t="shared" si="242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3">SUM(D638:E638)</f>
        <v>0</v>
      </c>
      <c r="G638" s="172"/>
      <c r="H638" s="94"/>
      <c r="I638" s="25">
        <f t="shared" ref="I638:I645" si="244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3"/>
        <v>0</v>
      </c>
      <c r="G639" s="172"/>
      <c r="H639" s="94"/>
      <c r="I639" s="25">
        <f t="shared" si="244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3"/>
        <v>0</v>
      </c>
      <c r="G640" s="172"/>
      <c r="H640" s="94"/>
      <c r="I640" s="25">
        <f t="shared" si="244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3"/>
        <v>0</v>
      </c>
      <c r="G641" s="172"/>
      <c r="H641" s="94"/>
      <c r="I641" s="25">
        <f t="shared" si="244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3"/>
        <v>0</v>
      </c>
      <c r="G642" s="172"/>
      <c r="H642" s="94"/>
      <c r="I642" s="25">
        <f t="shared" si="244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3"/>
        <v>0</v>
      </c>
      <c r="G643" s="172"/>
      <c r="H643" s="94"/>
      <c r="I643" s="25">
        <f t="shared" si="244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3"/>
        <v>0</v>
      </c>
      <c r="G644" s="172"/>
      <c r="H644" s="94"/>
      <c r="I644" s="25">
        <f t="shared" si="244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3"/>
        <v>0</v>
      </c>
      <c r="G645" s="172"/>
      <c r="H645" s="94"/>
      <c r="I645" s="25">
        <f t="shared" si="244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42303</v>
      </c>
      <c r="E646" s="19">
        <f t="shared" ref="E646:I646" si="245">SUM(E647:E655)</f>
        <v>0</v>
      </c>
      <c r="F646" s="59">
        <f t="shared" si="245"/>
        <v>42303</v>
      </c>
      <c r="G646" s="174">
        <f t="shared" si="245"/>
        <v>0</v>
      </c>
      <c r="H646" s="79">
        <f t="shared" si="245"/>
        <v>0</v>
      </c>
      <c r="I646" s="20">
        <f t="shared" si="245"/>
        <v>42303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6">SUM(D647:E647)</f>
        <v>0</v>
      </c>
      <c r="G647" s="172"/>
      <c r="H647" s="94"/>
      <c r="I647" s="25">
        <f t="shared" ref="I647:I655" si="247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6"/>
        <v>0</v>
      </c>
      <c r="G648" s="172"/>
      <c r="H648" s="94"/>
      <c r="I648" s="25">
        <f t="shared" si="247"/>
        <v>0</v>
      </c>
    </row>
    <row r="649" spans="1:9">
      <c r="A649" s="21" t="s">
        <v>935</v>
      </c>
      <c r="B649" s="22">
        <v>321</v>
      </c>
      <c r="C649" s="23" t="s">
        <v>33</v>
      </c>
      <c r="D649" s="24">
        <v>38073</v>
      </c>
      <c r="E649" s="47"/>
      <c r="F649" s="84">
        <f t="shared" si="246"/>
        <v>38073</v>
      </c>
      <c r="G649" s="172"/>
      <c r="H649" s="94"/>
      <c r="I649" s="25">
        <f t="shared" si="247"/>
        <v>38073</v>
      </c>
    </row>
    <row r="650" spans="1:9">
      <c r="A650" s="151"/>
      <c r="B650" s="22">
        <v>322</v>
      </c>
      <c r="C650" s="23" t="s">
        <v>34</v>
      </c>
      <c r="D650" s="149"/>
      <c r="E650" s="47"/>
      <c r="F650" s="84">
        <f t="shared" si="246"/>
        <v>0</v>
      </c>
      <c r="G650" s="172"/>
      <c r="H650" s="94"/>
      <c r="I650" s="25">
        <f t="shared" si="247"/>
        <v>0</v>
      </c>
    </row>
    <row r="651" spans="1:9">
      <c r="A651" s="21" t="s">
        <v>936</v>
      </c>
      <c r="B651" s="22">
        <v>323</v>
      </c>
      <c r="C651" s="23" t="s">
        <v>28</v>
      </c>
      <c r="D651" s="24">
        <v>4230</v>
      </c>
      <c r="E651" s="47"/>
      <c r="F651" s="84">
        <f>SUM(D651:E651)</f>
        <v>4230</v>
      </c>
      <c r="G651" s="172"/>
      <c r="H651" s="94"/>
      <c r="I651" s="25">
        <f t="shared" si="247"/>
        <v>4230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6"/>
        <v>0</v>
      </c>
      <c r="G652" s="172"/>
      <c r="H652" s="94"/>
      <c r="I652" s="25">
        <f t="shared" si="247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6"/>
        <v>0</v>
      </c>
      <c r="G653" s="172"/>
      <c r="H653" s="94"/>
      <c r="I653" s="25">
        <f t="shared" si="247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6"/>
        <v>0</v>
      </c>
      <c r="G654" s="172"/>
      <c r="H654" s="94"/>
      <c r="I654" s="25">
        <f t="shared" si="247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6"/>
        <v>0</v>
      </c>
      <c r="G655" s="172"/>
      <c r="H655" s="94"/>
      <c r="I655" s="25">
        <f t="shared" si="247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8">SUM(E657,E668)</f>
        <v>0</v>
      </c>
      <c r="F656" s="83">
        <f t="shared" si="248"/>
        <v>0</v>
      </c>
      <c r="G656" s="171">
        <f t="shared" si="248"/>
        <v>0</v>
      </c>
      <c r="H656" s="88">
        <f t="shared" si="248"/>
        <v>0</v>
      </c>
      <c r="I656" s="41">
        <f t="shared" si="248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9">SUM(E658:E667)</f>
        <v>0</v>
      </c>
      <c r="F657" s="59">
        <f t="shared" si="249"/>
        <v>0</v>
      </c>
      <c r="G657" s="174">
        <f t="shared" si="249"/>
        <v>0</v>
      </c>
      <c r="H657" s="79">
        <f t="shared" si="249"/>
        <v>0</v>
      </c>
      <c r="I657" s="20">
        <f t="shared" si="249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50">SUM(D658:E658)</f>
        <v>0</v>
      </c>
      <c r="G658" s="172"/>
      <c r="H658" s="94"/>
      <c r="I658" s="25">
        <f t="shared" ref="I658:I667" si="251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50"/>
        <v>0</v>
      </c>
      <c r="G659" s="172"/>
      <c r="H659" s="94"/>
      <c r="I659" s="25">
        <f t="shared" si="251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50"/>
        <v>0</v>
      </c>
      <c r="G660" s="172"/>
      <c r="H660" s="94"/>
      <c r="I660" s="25">
        <f t="shared" si="251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50"/>
        <v>0</v>
      </c>
      <c r="G661" s="172"/>
      <c r="H661" s="94"/>
      <c r="I661" s="25">
        <f t="shared" si="251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50"/>
        <v>0</v>
      </c>
      <c r="G662" s="172"/>
      <c r="H662" s="94"/>
      <c r="I662" s="25">
        <f t="shared" si="251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50"/>
        <v>0</v>
      </c>
      <c r="G663" s="172"/>
      <c r="H663" s="94"/>
      <c r="I663" s="25">
        <f t="shared" si="251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50"/>
        <v>0</v>
      </c>
      <c r="G664" s="172"/>
      <c r="H664" s="94"/>
      <c r="I664" s="25">
        <f t="shared" si="251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50"/>
        <v>0</v>
      </c>
      <c r="G665" s="172"/>
      <c r="H665" s="94"/>
      <c r="I665" s="25">
        <f t="shared" si="251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50"/>
        <v>0</v>
      </c>
      <c r="G666" s="172"/>
      <c r="H666" s="94"/>
      <c r="I666" s="25">
        <f t="shared" si="251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50"/>
        <v>0</v>
      </c>
      <c r="G667" s="172"/>
      <c r="H667" s="94"/>
      <c r="I667" s="25">
        <f t="shared" si="251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2">SUM(E669:E678)</f>
        <v>0</v>
      </c>
      <c r="F668" s="59">
        <f t="shared" si="252"/>
        <v>0</v>
      </c>
      <c r="G668" s="174">
        <f t="shared" si="252"/>
        <v>0</v>
      </c>
      <c r="H668" s="79">
        <f t="shared" si="252"/>
        <v>0</v>
      </c>
      <c r="I668" s="20">
        <f t="shared" si="252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3">SUM(D669:E669)</f>
        <v>0</v>
      </c>
      <c r="G669" s="172"/>
      <c r="H669" s="94"/>
      <c r="I669" s="25">
        <f t="shared" ref="I669:I677" si="254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3"/>
        <v>0</v>
      </c>
      <c r="G670" s="172"/>
      <c r="H670" s="94"/>
      <c r="I670" s="25">
        <f t="shared" si="254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3"/>
        <v>0</v>
      </c>
      <c r="G671" s="172"/>
      <c r="H671" s="94"/>
      <c r="I671" s="25">
        <f t="shared" si="254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3"/>
        <v>0</v>
      </c>
      <c r="G672" s="172"/>
      <c r="H672" s="94"/>
      <c r="I672" s="25">
        <f t="shared" si="254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3"/>
        <v>0</v>
      </c>
      <c r="G673" s="172"/>
      <c r="H673" s="94"/>
      <c r="I673" s="25">
        <f t="shared" si="254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3"/>
        <v>0</v>
      </c>
      <c r="G674" s="172"/>
      <c r="H674" s="94"/>
      <c r="I674" s="25">
        <f t="shared" si="254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3"/>
        <v>0</v>
      </c>
      <c r="G675" s="172"/>
      <c r="H675" s="94"/>
      <c r="I675" s="25">
        <f t="shared" si="254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3"/>
        <v>0</v>
      </c>
      <c r="G676" s="172"/>
      <c r="H676" s="94"/>
      <c r="I676" s="25">
        <f t="shared" si="254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3"/>
        <v>0</v>
      </c>
      <c r="G677" s="172"/>
      <c r="H677" s="94"/>
      <c r="I677" s="25">
        <f t="shared" si="254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5">SUM(D678:E678)</f>
        <v>0</v>
      </c>
      <c r="G678" s="172"/>
      <c r="H678" s="94"/>
      <c r="I678" s="25">
        <f t="shared" ref="I678" si="256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7">SUM(E680,E691)</f>
        <v>0</v>
      </c>
      <c r="F679" s="83">
        <f t="shared" si="257"/>
        <v>0</v>
      </c>
      <c r="G679" s="171">
        <f t="shared" si="257"/>
        <v>0</v>
      </c>
      <c r="H679" s="88">
        <f t="shared" si="257"/>
        <v>0</v>
      </c>
      <c r="I679" s="41">
        <f t="shared" si="257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8">SUM(E681:E690)</f>
        <v>0</v>
      </c>
      <c r="F680" s="59">
        <f t="shared" si="258"/>
        <v>0</v>
      </c>
      <c r="G680" s="174">
        <f t="shared" si="258"/>
        <v>0</v>
      </c>
      <c r="H680" s="79">
        <f t="shared" si="258"/>
        <v>0</v>
      </c>
      <c r="I680" s="20">
        <f t="shared" si="258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9">SUM(D681:E681)</f>
        <v>0</v>
      </c>
      <c r="G681" s="172"/>
      <c r="H681" s="94"/>
      <c r="I681" s="25">
        <f t="shared" ref="I681:I689" si="260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9"/>
        <v>0</v>
      </c>
      <c r="G682" s="172"/>
      <c r="H682" s="94"/>
      <c r="I682" s="25">
        <f t="shared" si="260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9"/>
        <v>0</v>
      </c>
      <c r="G683" s="172"/>
      <c r="H683" s="94"/>
      <c r="I683" s="25">
        <f t="shared" si="260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9"/>
        <v>0</v>
      </c>
      <c r="G684" s="172"/>
      <c r="H684" s="94"/>
      <c r="I684" s="25">
        <f t="shared" si="260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9"/>
        <v>0</v>
      </c>
      <c r="G685" s="172"/>
      <c r="H685" s="94"/>
      <c r="I685" s="25">
        <f t="shared" si="260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9"/>
        <v>0</v>
      </c>
      <c r="G686" s="172"/>
      <c r="H686" s="94"/>
      <c r="I686" s="25">
        <f t="shared" si="260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9"/>
        <v>0</v>
      </c>
      <c r="G687" s="172"/>
      <c r="H687" s="94"/>
      <c r="I687" s="25">
        <f t="shared" si="260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9"/>
        <v>0</v>
      </c>
      <c r="G688" s="172"/>
      <c r="H688" s="94"/>
      <c r="I688" s="25">
        <f t="shared" si="260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9"/>
        <v>0</v>
      </c>
      <c r="G689" s="172"/>
      <c r="H689" s="94"/>
      <c r="I689" s="25">
        <f t="shared" si="260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1">SUM(D690:E690)</f>
        <v>0</v>
      </c>
      <c r="G690" s="172"/>
      <c r="H690" s="94"/>
      <c r="I690" s="25">
        <f t="shared" ref="I690" si="262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3">SUM(E692:E701)</f>
        <v>0</v>
      </c>
      <c r="F691" s="59">
        <f t="shared" si="263"/>
        <v>0</v>
      </c>
      <c r="G691" s="174">
        <f t="shared" si="263"/>
        <v>0</v>
      </c>
      <c r="H691" s="79">
        <f t="shared" si="263"/>
        <v>0</v>
      </c>
      <c r="I691" s="20">
        <f t="shared" si="263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4">SUM(D692:E692)</f>
        <v>0</v>
      </c>
      <c r="G692" s="172"/>
      <c r="H692" s="94"/>
      <c r="I692" s="25">
        <f t="shared" ref="I692:I701" si="265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4"/>
        <v>0</v>
      </c>
      <c r="G693" s="172"/>
      <c r="H693" s="94"/>
      <c r="I693" s="25">
        <f t="shared" si="265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4"/>
        <v>0</v>
      </c>
      <c r="G694" s="172"/>
      <c r="H694" s="94"/>
      <c r="I694" s="25">
        <f t="shared" si="265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4"/>
        <v>0</v>
      </c>
      <c r="G695" s="172"/>
      <c r="H695" s="94"/>
      <c r="I695" s="25">
        <f t="shared" si="265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4"/>
        <v>0</v>
      </c>
      <c r="G696" s="172"/>
      <c r="H696" s="94"/>
      <c r="I696" s="25">
        <f t="shared" si="265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4"/>
        <v>0</v>
      </c>
      <c r="G697" s="172"/>
      <c r="H697" s="94"/>
      <c r="I697" s="25">
        <f t="shared" si="265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4"/>
        <v>0</v>
      </c>
      <c r="G698" s="172"/>
      <c r="H698" s="94"/>
      <c r="I698" s="25">
        <f t="shared" si="265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4"/>
        <v>0</v>
      </c>
      <c r="G699" s="172"/>
      <c r="H699" s="94"/>
      <c r="I699" s="25">
        <f t="shared" si="265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4"/>
        <v>0</v>
      </c>
      <c r="G700" s="172"/>
      <c r="H700" s="94"/>
      <c r="I700" s="25">
        <f t="shared" si="265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4"/>
        <v>0</v>
      </c>
      <c r="G701" s="172"/>
      <c r="H701" s="94"/>
      <c r="I701" s="25">
        <f t="shared" si="265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6">SUM(E703,E714)</f>
        <v>0</v>
      </c>
      <c r="F702" s="83">
        <f t="shared" si="266"/>
        <v>0</v>
      </c>
      <c r="G702" s="171">
        <f t="shared" si="266"/>
        <v>0</v>
      </c>
      <c r="H702" s="88">
        <f t="shared" si="266"/>
        <v>0</v>
      </c>
      <c r="I702" s="41">
        <f t="shared" si="266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7">SUM(E704:E713)</f>
        <v>0</v>
      </c>
      <c r="F703" s="59">
        <f t="shared" si="267"/>
        <v>0</v>
      </c>
      <c r="G703" s="174">
        <f t="shared" si="267"/>
        <v>0</v>
      </c>
      <c r="H703" s="79">
        <f t="shared" si="267"/>
        <v>0</v>
      </c>
      <c r="I703" s="20">
        <f t="shared" si="267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8">SUM(D704:E704)</f>
        <v>0</v>
      </c>
      <c r="G704" s="172"/>
      <c r="H704" s="94"/>
      <c r="I704" s="25">
        <f t="shared" ref="I704:I713" si="269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8"/>
        <v>0</v>
      </c>
      <c r="G705" s="172"/>
      <c r="H705" s="94"/>
      <c r="I705" s="25">
        <f t="shared" si="269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8"/>
        <v>0</v>
      </c>
      <c r="G706" s="172"/>
      <c r="H706" s="94"/>
      <c r="I706" s="25">
        <f t="shared" si="269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8"/>
        <v>0</v>
      </c>
      <c r="G707" s="172"/>
      <c r="H707" s="94"/>
      <c r="I707" s="25">
        <f t="shared" si="269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8"/>
        <v>0</v>
      </c>
      <c r="G708" s="172"/>
      <c r="H708" s="94"/>
      <c r="I708" s="25">
        <f t="shared" si="269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8"/>
        <v>0</v>
      </c>
      <c r="G709" s="172"/>
      <c r="H709" s="94"/>
      <c r="I709" s="25">
        <f t="shared" si="269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8"/>
        <v>0</v>
      </c>
      <c r="G710" s="172"/>
      <c r="H710" s="94"/>
      <c r="I710" s="25">
        <f t="shared" si="269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8"/>
        <v>0</v>
      </c>
      <c r="G711" s="172"/>
      <c r="H711" s="94"/>
      <c r="I711" s="25">
        <f t="shared" si="269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8"/>
        <v>0</v>
      </c>
      <c r="G712" s="172"/>
      <c r="H712" s="94"/>
      <c r="I712" s="25">
        <f t="shared" si="269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8"/>
        <v>0</v>
      </c>
      <c r="G713" s="172"/>
      <c r="H713" s="94"/>
      <c r="I713" s="25">
        <f t="shared" si="269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70">SUM(E715:E723)</f>
        <v>0</v>
      </c>
      <c r="F714" s="59">
        <f t="shared" si="270"/>
        <v>0</v>
      </c>
      <c r="G714" s="174">
        <f t="shared" si="270"/>
        <v>0</v>
      </c>
      <c r="H714" s="79">
        <f t="shared" si="270"/>
        <v>0</v>
      </c>
      <c r="I714" s="20">
        <f t="shared" si="270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1">SUM(D715:E715)</f>
        <v>0</v>
      </c>
      <c r="G715" s="172"/>
      <c r="H715" s="94"/>
      <c r="I715" s="25">
        <f t="shared" ref="I715:I723" si="272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1"/>
        <v>0</v>
      </c>
      <c r="G716" s="172"/>
      <c r="H716" s="94"/>
      <c r="I716" s="25">
        <f t="shared" si="272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1"/>
        <v>0</v>
      </c>
      <c r="G717" s="172"/>
      <c r="H717" s="94"/>
      <c r="I717" s="25">
        <f t="shared" si="272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1"/>
        <v>0</v>
      </c>
      <c r="G718" s="172"/>
      <c r="H718" s="94"/>
      <c r="I718" s="25">
        <f t="shared" si="272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1"/>
        <v>0</v>
      </c>
      <c r="G719" s="172"/>
      <c r="H719" s="94"/>
      <c r="I719" s="25">
        <f t="shared" si="272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1"/>
        <v>0</v>
      </c>
      <c r="G720" s="172"/>
      <c r="H720" s="94"/>
      <c r="I720" s="25">
        <f t="shared" si="272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1"/>
        <v>0</v>
      </c>
      <c r="G721" s="172"/>
      <c r="H721" s="94"/>
      <c r="I721" s="25">
        <f t="shared" si="272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1"/>
        <v>0</v>
      </c>
      <c r="G722" s="172"/>
      <c r="H722" s="94"/>
      <c r="I722" s="25">
        <f t="shared" si="272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1"/>
        <v>0</v>
      </c>
      <c r="G723" s="172"/>
      <c r="H723" s="94"/>
      <c r="I723" s="25">
        <f t="shared" si="272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3">SUM(E725,E734)</f>
        <v>0</v>
      </c>
      <c r="F724" s="136">
        <f t="shared" si="273"/>
        <v>0</v>
      </c>
      <c r="G724" s="176">
        <f t="shared" si="273"/>
        <v>0</v>
      </c>
      <c r="H724" s="137">
        <f t="shared" si="273"/>
        <v>0</v>
      </c>
      <c r="I724" s="138">
        <f t="shared" si="273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4">SUM(E726:E733)</f>
        <v>0</v>
      </c>
      <c r="F725" s="59">
        <f t="shared" si="274"/>
        <v>0</v>
      </c>
      <c r="G725" s="174">
        <f t="shared" si="274"/>
        <v>0</v>
      </c>
      <c r="H725" s="79">
        <f t="shared" si="274"/>
        <v>0</v>
      </c>
      <c r="I725" s="20">
        <f t="shared" si="274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5">SUM(D726:E726)</f>
        <v>0</v>
      </c>
      <c r="G726" s="172"/>
      <c r="H726" s="94"/>
      <c r="I726" s="25">
        <f t="shared" ref="I726:I733" si="276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5"/>
        <v>0</v>
      </c>
      <c r="G727" s="172"/>
      <c r="H727" s="94"/>
      <c r="I727" s="25">
        <f t="shared" si="276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5"/>
        <v>0</v>
      </c>
      <c r="G728" s="172"/>
      <c r="H728" s="94"/>
      <c r="I728" s="25">
        <f t="shared" si="276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5"/>
        <v>0</v>
      </c>
      <c r="G729" s="172"/>
      <c r="H729" s="94"/>
      <c r="I729" s="25">
        <f t="shared" si="276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5"/>
        <v>0</v>
      </c>
      <c r="G730" s="172"/>
      <c r="H730" s="94"/>
      <c r="I730" s="25">
        <f t="shared" si="276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5"/>
        <v>0</v>
      </c>
      <c r="G731" s="172"/>
      <c r="H731" s="94"/>
      <c r="I731" s="25">
        <f t="shared" si="276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5"/>
        <v>0</v>
      </c>
      <c r="G732" s="172"/>
      <c r="H732" s="94"/>
      <c r="I732" s="25">
        <f t="shared" si="276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5"/>
        <v>0</v>
      </c>
      <c r="G733" s="172"/>
      <c r="H733" s="94"/>
      <c r="I733" s="25">
        <f t="shared" si="276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7">SUM(E735:E743)</f>
        <v>0</v>
      </c>
      <c r="F734" s="59">
        <f t="shared" si="277"/>
        <v>0</v>
      </c>
      <c r="G734" s="174">
        <f t="shared" si="277"/>
        <v>0</v>
      </c>
      <c r="H734" s="79">
        <f t="shared" si="277"/>
        <v>0</v>
      </c>
      <c r="I734" s="20">
        <f t="shared" si="277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8">SUM(D735:E735)</f>
        <v>0</v>
      </c>
      <c r="G735" s="172"/>
      <c r="H735" s="94"/>
      <c r="I735" s="25">
        <f t="shared" ref="I735:I743" si="279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8"/>
        <v>0</v>
      </c>
      <c r="G736" s="172"/>
      <c r="H736" s="94"/>
      <c r="I736" s="25">
        <f t="shared" si="279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8"/>
        <v>0</v>
      </c>
      <c r="G737" s="172"/>
      <c r="H737" s="94"/>
      <c r="I737" s="25">
        <f t="shared" si="279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8"/>
        <v>0</v>
      </c>
      <c r="G738" s="172"/>
      <c r="H738" s="94"/>
      <c r="I738" s="25">
        <f t="shared" si="279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8"/>
        <v>0</v>
      </c>
      <c r="G739" s="172"/>
      <c r="H739" s="94"/>
      <c r="I739" s="25">
        <f t="shared" si="279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8"/>
        <v>0</v>
      </c>
      <c r="G740" s="172"/>
      <c r="H740" s="94"/>
      <c r="I740" s="25">
        <f t="shared" si="279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8"/>
        <v>0</v>
      </c>
      <c r="G741" s="172"/>
      <c r="H741" s="94"/>
      <c r="I741" s="25">
        <f t="shared" si="279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8"/>
        <v>0</v>
      </c>
      <c r="G742" s="172"/>
      <c r="H742" s="94"/>
      <c r="I742" s="25">
        <f t="shared" si="279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8"/>
        <v>0</v>
      </c>
      <c r="G743" s="172"/>
      <c r="H743" s="94"/>
      <c r="I743" s="25">
        <f t="shared" si="279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80">SUM(E745,E754)</f>
        <v>0</v>
      </c>
      <c r="F744" s="136">
        <f t="shared" si="280"/>
        <v>0</v>
      </c>
      <c r="G744" s="176">
        <f t="shared" si="280"/>
        <v>0</v>
      </c>
      <c r="H744" s="137">
        <f t="shared" si="280"/>
        <v>0</v>
      </c>
      <c r="I744" s="138">
        <f t="shared" si="280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1">SUM(E746:E753)</f>
        <v>0</v>
      </c>
      <c r="F745" s="59">
        <f t="shared" si="281"/>
        <v>0</v>
      </c>
      <c r="G745" s="174">
        <f t="shared" si="281"/>
        <v>0</v>
      </c>
      <c r="H745" s="79">
        <f t="shared" si="281"/>
        <v>0</v>
      </c>
      <c r="I745" s="20">
        <f t="shared" si="281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2">SUM(D746:E746)</f>
        <v>0</v>
      </c>
      <c r="G746" s="172"/>
      <c r="H746" s="94"/>
      <c r="I746" s="25">
        <f t="shared" ref="I746:I753" si="283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2"/>
        <v>0</v>
      </c>
      <c r="G747" s="172"/>
      <c r="H747" s="94"/>
      <c r="I747" s="25">
        <f t="shared" si="283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2"/>
        <v>0</v>
      </c>
      <c r="G748" s="172"/>
      <c r="H748" s="94"/>
      <c r="I748" s="25">
        <f t="shared" si="283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2"/>
        <v>0</v>
      </c>
      <c r="G749" s="172"/>
      <c r="H749" s="94"/>
      <c r="I749" s="25">
        <f t="shared" si="283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2"/>
        <v>0</v>
      </c>
      <c r="G750" s="172"/>
      <c r="H750" s="94"/>
      <c r="I750" s="25">
        <f t="shared" si="283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2"/>
        <v>0</v>
      </c>
      <c r="G751" s="172"/>
      <c r="H751" s="94"/>
      <c r="I751" s="25">
        <f t="shared" si="283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2"/>
        <v>0</v>
      </c>
      <c r="G752" s="172"/>
      <c r="H752" s="94"/>
      <c r="I752" s="25">
        <f t="shared" si="283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2"/>
        <v>0</v>
      </c>
      <c r="G753" s="172"/>
      <c r="H753" s="94"/>
      <c r="I753" s="25">
        <f t="shared" si="283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4">SUM(E755:E763)</f>
        <v>0</v>
      </c>
      <c r="F754" s="59">
        <f t="shared" si="284"/>
        <v>0</v>
      </c>
      <c r="G754" s="174">
        <f t="shared" si="284"/>
        <v>0</v>
      </c>
      <c r="H754" s="79">
        <f t="shared" si="284"/>
        <v>0</v>
      </c>
      <c r="I754" s="20">
        <f t="shared" si="284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5">SUM(D755:E755)</f>
        <v>0</v>
      </c>
      <c r="G755" s="172"/>
      <c r="H755" s="94"/>
      <c r="I755" s="25">
        <f t="shared" ref="I755:I763" si="286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5"/>
        <v>0</v>
      </c>
      <c r="G756" s="172"/>
      <c r="H756" s="94"/>
      <c r="I756" s="25">
        <f t="shared" si="286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5"/>
        <v>0</v>
      </c>
      <c r="G757" s="172"/>
      <c r="H757" s="94"/>
      <c r="I757" s="25">
        <f t="shared" si="286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5"/>
        <v>0</v>
      </c>
      <c r="G758" s="172"/>
      <c r="H758" s="94"/>
      <c r="I758" s="25">
        <f t="shared" si="286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5"/>
        <v>0</v>
      </c>
      <c r="G759" s="172"/>
      <c r="H759" s="94"/>
      <c r="I759" s="25">
        <f t="shared" si="286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5"/>
        <v>0</v>
      </c>
      <c r="G760" s="172"/>
      <c r="H760" s="94"/>
      <c r="I760" s="25">
        <f t="shared" si="286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5"/>
        <v>0</v>
      </c>
      <c r="G761" s="172"/>
      <c r="H761" s="94"/>
      <c r="I761" s="25">
        <f t="shared" si="286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5"/>
        <v>0</v>
      </c>
      <c r="G762" s="172"/>
      <c r="H762" s="94"/>
      <c r="I762" s="25">
        <f t="shared" si="286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5"/>
        <v>0</v>
      </c>
      <c r="G763" s="172"/>
      <c r="H763" s="94"/>
      <c r="I763" s="25">
        <f t="shared" si="286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7">SUM(E765,E777)</f>
        <v>0</v>
      </c>
      <c r="F764" s="136">
        <f t="shared" si="287"/>
        <v>0</v>
      </c>
      <c r="G764" s="176">
        <f t="shared" si="287"/>
        <v>0</v>
      </c>
      <c r="H764" s="137">
        <f t="shared" si="287"/>
        <v>0</v>
      </c>
      <c r="I764" s="138">
        <f t="shared" si="287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8">SUM(E766:E776)</f>
        <v>0</v>
      </c>
      <c r="F765" s="59">
        <f t="shared" si="288"/>
        <v>0</v>
      </c>
      <c r="G765" s="174">
        <f t="shared" si="288"/>
        <v>0</v>
      </c>
      <c r="H765" s="79">
        <f t="shared" si="288"/>
        <v>0</v>
      </c>
      <c r="I765" s="20">
        <f t="shared" si="288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9">SUM(D766:E766)</f>
        <v>0</v>
      </c>
      <c r="G766" s="172"/>
      <c r="H766" s="94"/>
      <c r="I766" s="25">
        <f t="shared" ref="I766:I776" si="290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9"/>
        <v>0</v>
      </c>
      <c r="G767" s="172"/>
      <c r="H767" s="94"/>
      <c r="I767" s="25">
        <f t="shared" si="290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9"/>
        <v>0</v>
      </c>
      <c r="G768" s="172"/>
      <c r="H768" s="94"/>
      <c r="I768" s="25">
        <f t="shared" si="290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9"/>
        <v>0</v>
      </c>
      <c r="G769" s="172"/>
      <c r="H769" s="94"/>
      <c r="I769" s="25">
        <f t="shared" si="290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9"/>
        <v>0</v>
      </c>
      <c r="G770" s="172"/>
      <c r="H770" s="94"/>
      <c r="I770" s="25">
        <f t="shared" si="290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9"/>
        <v>0</v>
      </c>
      <c r="G771" s="172"/>
      <c r="H771" s="94"/>
      <c r="I771" s="25">
        <f t="shared" si="290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9"/>
        <v>0</v>
      </c>
      <c r="G772" s="172"/>
      <c r="H772" s="94"/>
      <c r="I772" s="25">
        <f t="shared" si="290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9"/>
        <v>0</v>
      </c>
      <c r="G773" s="172"/>
      <c r="H773" s="94"/>
      <c r="I773" s="25">
        <f t="shared" si="290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1">SUM(D774:E774)</f>
        <v>0</v>
      </c>
      <c r="G774" s="172"/>
      <c r="H774" s="94"/>
      <c r="I774" s="25">
        <f t="shared" ref="I774" si="292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9"/>
        <v>0</v>
      </c>
      <c r="G775" s="172"/>
      <c r="H775" s="94"/>
      <c r="I775" s="25">
        <f t="shared" si="290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9"/>
        <v>0</v>
      </c>
      <c r="G776" s="172"/>
      <c r="H776" s="94"/>
      <c r="I776" s="25">
        <f t="shared" si="290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3">SUM(E778:E788)</f>
        <v>0</v>
      </c>
      <c r="F777" s="59">
        <f t="shared" si="293"/>
        <v>0</v>
      </c>
      <c r="G777" s="174">
        <f t="shared" si="293"/>
        <v>0</v>
      </c>
      <c r="H777" s="79">
        <f t="shared" si="293"/>
        <v>0</v>
      </c>
      <c r="I777" s="20">
        <f t="shared" si="293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4">SUM(D778:E778)</f>
        <v>0</v>
      </c>
      <c r="G778" s="172"/>
      <c r="H778" s="94"/>
      <c r="I778" s="25">
        <f t="shared" ref="I778:I788" si="295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4"/>
        <v>0</v>
      </c>
      <c r="G779" s="172"/>
      <c r="H779" s="94"/>
      <c r="I779" s="25">
        <f t="shared" si="295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4"/>
        <v>0</v>
      </c>
      <c r="G780" s="172"/>
      <c r="H780" s="94"/>
      <c r="I780" s="25">
        <f t="shared" si="295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4"/>
        <v>0</v>
      </c>
      <c r="G781" s="172"/>
      <c r="H781" s="94"/>
      <c r="I781" s="25">
        <f t="shared" si="295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4"/>
        <v>0</v>
      </c>
      <c r="G782" s="172"/>
      <c r="H782" s="94"/>
      <c r="I782" s="25">
        <f t="shared" si="295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4"/>
        <v>0</v>
      </c>
      <c r="G783" s="172"/>
      <c r="H783" s="94"/>
      <c r="I783" s="25">
        <f t="shared" si="295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4"/>
        <v>0</v>
      </c>
      <c r="G784" s="172"/>
      <c r="H784" s="94"/>
      <c r="I784" s="25">
        <f t="shared" si="295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4"/>
        <v>0</v>
      </c>
      <c r="G785" s="172"/>
      <c r="H785" s="94"/>
      <c r="I785" s="25">
        <f t="shared" si="295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4"/>
        <v>0</v>
      </c>
      <c r="G786" s="172"/>
      <c r="H786" s="94"/>
      <c r="I786" s="25">
        <f t="shared" si="295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6">SUM(D787:E787)</f>
        <v>0</v>
      </c>
      <c r="G787" s="172"/>
      <c r="H787" s="94"/>
      <c r="I787" s="25">
        <f t="shared" ref="I787" si="297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4"/>
        <v>0</v>
      </c>
      <c r="G788" s="172"/>
      <c r="H788" s="94"/>
      <c r="I788" s="25">
        <f t="shared" si="295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8">SUM(E790,E800)</f>
        <v>0</v>
      </c>
      <c r="F789" s="136">
        <f t="shared" si="298"/>
        <v>0</v>
      </c>
      <c r="G789" s="176">
        <f t="shared" si="298"/>
        <v>0</v>
      </c>
      <c r="H789" s="137">
        <f t="shared" si="298"/>
        <v>0</v>
      </c>
      <c r="I789" s="138">
        <f t="shared" si="298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9">SUM(E791:E799)</f>
        <v>0</v>
      </c>
      <c r="F790" s="59">
        <f t="shared" si="299"/>
        <v>0</v>
      </c>
      <c r="G790" s="174">
        <f t="shared" si="299"/>
        <v>0</v>
      </c>
      <c r="H790" s="79">
        <f t="shared" si="299"/>
        <v>0</v>
      </c>
      <c r="I790" s="20">
        <f t="shared" si="299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300">SUM(D791:E791)</f>
        <v>0</v>
      </c>
      <c r="G791" s="172"/>
      <c r="H791" s="94"/>
      <c r="I791" s="25">
        <f t="shared" ref="I791:I799" si="301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300"/>
        <v>0</v>
      </c>
      <c r="G792" s="172"/>
      <c r="H792" s="94"/>
      <c r="I792" s="25">
        <f t="shared" si="301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300"/>
        <v>0</v>
      </c>
      <c r="G793" s="172"/>
      <c r="H793" s="94"/>
      <c r="I793" s="25">
        <f t="shared" si="301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300"/>
        <v>0</v>
      </c>
      <c r="G794" s="172"/>
      <c r="H794" s="94"/>
      <c r="I794" s="25">
        <f t="shared" si="301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300"/>
        <v>0</v>
      </c>
      <c r="G795" s="172"/>
      <c r="H795" s="94"/>
      <c r="I795" s="25">
        <f t="shared" si="301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300"/>
        <v>0</v>
      </c>
      <c r="G796" s="172"/>
      <c r="H796" s="94"/>
      <c r="I796" s="25">
        <f t="shared" si="301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300"/>
        <v>0</v>
      </c>
      <c r="G797" s="172"/>
      <c r="H797" s="94"/>
      <c r="I797" s="25">
        <f t="shared" si="301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300"/>
        <v>0</v>
      </c>
      <c r="G798" s="172"/>
      <c r="H798" s="94"/>
      <c r="I798" s="25">
        <f t="shared" si="301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300"/>
        <v>0</v>
      </c>
      <c r="G799" s="172"/>
      <c r="H799" s="94"/>
      <c r="I799" s="25">
        <f t="shared" si="301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2">SUM(E801:E810)</f>
        <v>0</v>
      </c>
      <c r="F800" s="59">
        <f t="shared" si="302"/>
        <v>0</v>
      </c>
      <c r="G800" s="174">
        <f t="shared" si="302"/>
        <v>0</v>
      </c>
      <c r="H800" s="79">
        <f t="shared" si="302"/>
        <v>0</v>
      </c>
      <c r="I800" s="20">
        <f t="shared" si="302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3">SUM(D801:E801)</f>
        <v>0</v>
      </c>
      <c r="G801" s="172"/>
      <c r="H801" s="94"/>
      <c r="I801" s="25">
        <f t="shared" ref="I801:I808" si="304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3"/>
        <v>0</v>
      </c>
      <c r="G802" s="172"/>
      <c r="H802" s="94"/>
      <c r="I802" s="25">
        <f t="shared" si="304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3"/>
        <v>0</v>
      </c>
      <c r="G803" s="172"/>
      <c r="H803" s="94"/>
      <c r="I803" s="25">
        <f t="shared" si="304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3"/>
        <v>0</v>
      </c>
      <c r="G804" s="172"/>
      <c r="H804" s="94"/>
      <c r="I804" s="25">
        <f t="shared" si="304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3"/>
        <v>0</v>
      </c>
      <c r="G805" s="172"/>
      <c r="H805" s="94"/>
      <c r="I805" s="25">
        <f t="shared" si="304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3"/>
        <v>0</v>
      </c>
      <c r="G806" s="172"/>
      <c r="H806" s="94"/>
      <c r="I806" s="25">
        <f t="shared" si="304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3"/>
        <v>0</v>
      </c>
      <c r="G807" s="172"/>
      <c r="H807" s="94"/>
      <c r="I807" s="25">
        <f t="shared" si="304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3"/>
        <v>0</v>
      </c>
      <c r="G808" s="172"/>
      <c r="H808" s="94"/>
      <c r="I808" s="25">
        <f t="shared" si="304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5">SUM(D810:E810)</f>
        <v>0</v>
      </c>
      <c r="G810" s="172"/>
      <c r="H810" s="94"/>
      <c r="I810" s="25">
        <f t="shared" ref="I810" si="306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7">SUM(E812,E819)</f>
        <v>0</v>
      </c>
      <c r="F811" s="136">
        <f t="shared" si="307"/>
        <v>0</v>
      </c>
      <c r="G811" s="176">
        <f t="shared" si="307"/>
        <v>0</v>
      </c>
      <c r="H811" s="137">
        <f t="shared" si="307"/>
        <v>0</v>
      </c>
      <c r="I811" s="138">
        <f t="shared" si="307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8">SUM(E813:E818)</f>
        <v>0</v>
      </c>
      <c r="F812" s="59">
        <f t="shared" si="308"/>
        <v>0</v>
      </c>
      <c r="G812" s="174">
        <f t="shared" si="308"/>
        <v>0</v>
      </c>
      <c r="H812" s="79">
        <f t="shared" si="308"/>
        <v>0</v>
      </c>
      <c r="I812" s="20">
        <f t="shared" si="308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9">SUM(D816:E816)</f>
        <v>0</v>
      </c>
      <c r="G816" s="172"/>
      <c r="H816" s="94"/>
      <c r="I816" s="25">
        <f t="shared" ref="I816:I818" si="310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9"/>
        <v>0</v>
      </c>
      <c r="G817" s="172"/>
      <c r="H817" s="94"/>
      <c r="I817" s="25">
        <f t="shared" si="310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9"/>
        <v>0</v>
      </c>
      <c r="G818" s="172"/>
      <c r="H818" s="94"/>
      <c r="I818" s="25">
        <f t="shared" si="310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1">SUM(E820:E825)</f>
        <v>0</v>
      </c>
      <c r="F819" s="59">
        <f t="shared" si="311"/>
        <v>0</v>
      </c>
      <c r="G819" s="174">
        <f t="shared" si="311"/>
        <v>0</v>
      </c>
      <c r="H819" s="79">
        <f t="shared" si="311"/>
        <v>0</v>
      </c>
      <c r="I819" s="20">
        <f t="shared" si="311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2">SUM(D823:E823)</f>
        <v>0</v>
      </c>
      <c r="G823" s="172"/>
      <c r="H823" s="94"/>
      <c r="I823" s="25">
        <f t="shared" ref="I823:I825" si="313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2"/>
        <v>0</v>
      </c>
      <c r="G824" s="172"/>
      <c r="H824" s="94"/>
      <c r="I824" s="25">
        <f t="shared" si="313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2"/>
        <v>0</v>
      </c>
      <c r="G825" s="172"/>
      <c r="H825" s="94"/>
      <c r="I825" s="25">
        <f t="shared" si="313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4">SUM(E827,E837)</f>
        <v>0</v>
      </c>
      <c r="F826" s="136">
        <f t="shared" si="314"/>
        <v>0</v>
      </c>
      <c r="G826" s="176">
        <f t="shared" si="314"/>
        <v>0</v>
      </c>
      <c r="H826" s="137">
        <f t="shared" si="314"/>
        <v>0</v>
      </c>
      <c r="I826" s="138">
        <f t="shared" si="314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5">SUM(E828:E836)</f>
        <v>0</v>
      </c>
      <c r="F827" s="59">
        <f t="shared" si="315"/>
        <v>0</v>
      </c>
      <c r="G827" s="174">
        <f t="shared" si="315"/>
        <v>0</v>
      </c>
      <c r="H827" s="79">
        <f t="shared" si="315"/>
        <v>0</v>
      </c>
      <c r="I827" s="20">
        <f t="shared" si="315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6">SUM(D828:E828)</f>
        <v>0</v>
      </c>
      <c r="G828" s="172"/>
      <c r="H828" s="94"/>
      <c r="I828" s="25">
        <f t="shared" ref="I828:I836" si="317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6"/>
        <v>0</v>
      </c>
      <c r="G829" s="172"/>
      <c r="H829" s="94"/>
      <c r="I829" s="25">
        <f t="shared" si="317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6"/>
        <v>0</v>
      </c>
      <c r="G830" s="172"/>
      <c r="H830" s="94"/>
      <c r="I830" s="25">
        <f t="shared" si="317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6"/>
        <v>0</v>
      </c>
      <c r="G831" s="172"/>
      <c r="H831" s="94"/>
      <c r="I831" s="25">
        <f t="shared" si="317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6"/>
        <v>0</v>
      </c>
      <c r="G832" s="172"/>
      <c r="H832" s="94"/>
      <c r="I832" s="25">
        <f t="shared" si="317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6"/>
        <v>0</v>
      </c>
      <c r="G833" s="172"/>
      <c r="H833" s="94"/>
      <c r="I833" s="25">
        <f t="shared" si="317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6"/>
        <v>0</v>
      </c>
      <c r="G834" s="172"/>
      <c r="H834" s="94"/>
      <c r="I834" s="25">
        <f t="shared" si="317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6"/>
        <v>0</v>
      </c>
      <c r="G835" s="172"/>
      <c r="H835" s="94"/>
      <c r="I835" s="25">
        <f t="shared" si="317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6"/>
        <v>0</v>
      </c>
      <c r="G836" s="172"/>
      <c r="H836" s="94"/>
      <c r="I836" s="25">
        <f t="shared" si="317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8">SUM(E838:E847)</f>
        <v>0</v>
      </c>
      <c r="F837" s="59">
        <f t="shared" si="318"/>
        <v>0</v>
      </c>
      <c r="G837" s="174">
        <f t="shared" si="318"/>
        <v>0</v>
      </c>
      <c r="H837" s="79">
        <f t="shared" si="318"/>
        <v>0</v>
      </c>
      <c r="I837" s="20">
        <f t="shared" si="318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9">SUM(D838:E838)</f>
        <v>0</v>
      </c>
      <c r="G838" s="172"/>
      <c r="H838" s="94"/>
      <c r="I838" s="25">
        <f t="shared" ref="I838:I845" si="320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9"/>
        <v>0</v>
      </c>
      <c r="G839" s="172"/>
      <c r="H839" s="94"/>
      <c r="I839" s="25">
        <f t="shared" si="320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9"/>
        <v>0</v>
      </c>
      <c r="G840" s="172"/>
      <c r="H840" s="94"/>
      <c r="I840" s="25">
        <f t="shared" si="320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9"/>
        <v>0</v>
      </c>
      <c r="G841" s="172"/>
      <c r="H841" s="94"/>
      <c r="I841" s="25">
        <f t="shared" si="320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9"/>
        <v>0</v>
      </c>
      <c r="G842" s="172"/>
      <c r="H842" s="94"/>
      <c r="I842" s="25">
        <f t="shared" si="320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9"/>
        <v>0</v>
      </c>
      <c r="G843" s="172"/>
      <c r="H843" s="94"/>
      <c r="I843" s="25">
        <f t="shared" si="320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9"/>
        <v>0</v>
      </c>
      <c r="G844" s="172"/>
      <c r="H844" s="94"/>
      <c r="I844" s="25">
        <f t="shared" si="320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9"/>
        <v>0</v>
      </c>
      <c r="G845" s="172"/>
      <c r="H845" s="94"/>
      <c r="I845" s="25">
        <f t="shared" si="320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1">SUM(D847:E847)</f>
        <v>0</v>
      </c>
      <c r="G847" s="172"/>
      <c r="H847" s="94"/>
      <c r="I847" s="25">
        <f t="shared" ref="I847" si="322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3">SUM(E849,E853,E857)</f>
        <v>0</v>
      </c>
      <c r="F848" s="136">
        <f t="shared" si="323"/>
        <v>0</v>
      </c>
      <c r="G848" s="176">
        <f t="shared" si="323"/>
        <v>0</v>
      </c>
      <c r="H848" s="137">
        <f t="shared" si="323"/>
        <v>0</v>
      </c>
      <c r="I848" s="138">
        <f t="shared" si="323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4">SUM(E850:E852)</f>
        <v>0</v>
      </c>
      <c r="F849" s="59">
        <f t="shared" si="324"/>
        <v>0</v>
      </c>
      <c r="G849" s="174">
        <f t="shared" si="324"/>
        <v>0</v>
      </c>
      <c r="H849" s="79">
        <f t="shared" si="324"/>
        <v>0</v>
      </c>
      <c r="I849" s="20">
        <f t="shared" si="324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5">SUM(D850:E850)</f>
        <v>0</v>
      </c>
      <c r="G850" s="172"/>
      <c r="H850" s="94"/>
      <c r="I850" s="25">
        <f t="shared" ref="I850:I852" si="326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5"/>
        <v>0</v>
      </c>
      <c r="G851" s="172"/>
      <c r="H851" s="94"/>
      <c r="I851" s="25">
        <f t="shared" si="326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5"/>
        <v>0</v>
      </c>
      <c r="G852" s="172"/>
      <c r="H852" s="94"/>
      <c r="I852" s="25">
        <f t="shared" si="326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7">SUM(E854:E856)</f>
        <v>0</v>
      </c>
      <c r="F853" s="59">
        <f t="shared" si="327"/>
        <v>0</v>
      </c>
      <c r="G853" s="174">
        <f t="shared" si="327"/>
        <v>0</v>
      </c>
      <c r="H853" s="79">
        <f t="shared" si="327"/>
        <v>0</v>
      </c>
      <c r="I853" s="20">
        <f t="shared" si="327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8">SUM(D854:E854)</f>
        <v>0</v>
      </c>
      <c r="G854" s="172"/>
      <c r="H854" s="94"/>
      <c r="I854" s="25">
        <f t="shared" ref="I854:I856" si="329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8"/>
        <v>0</v>
      </c>
      <c r="G855" s="172"/>
      <c r="H855" s="94"/>
      <c r="I855" s="25">
        <f t="shared" si="329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8"/>
        <v>0</v>
      </c>
      <c r="G856" s="172"/>
      <c r="H856" s="94"/>
      <c r="I856" s="25">
        <f t="shared" si="329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30">SUM(E858:E860)</f>
        <v>0</v>
      </c>
      <c r="F857" s="59">
        <f t="shared" si="330"/>
        <v>0</v>
      </c>
      <c r="G857" s="174">
        <f t="shared" si="330"/>
        <v>0</v>
      </c>
      <c r="H857" s="79">
        <f t="shared" si="330"/>
        <v>0</v>
      </c>
      <c r="I857" s="20">
        <f t="shared" si="330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1">SUM(D858:E858)</f>
        <v>0</v>
      </c>
      <c r="G858" s="172"/>
      <c r="H858" s="94"/>
      <c r="I858" s="25">
        <f t="shared" ref="I858:I860" si="332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1"/>
        <v>0</v>
      </c>
      <c r="G859" s="172"/>
      <c r="H859" s="94"/>
      <c r="I859" s="25">
        <f t="shared" si="332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1"/>
        <v>0</v>
      </c>
      <c r="G860" s="172"/>
      <c r="H860" s="94"/>
      <c r="I860" s="25">
        <f t="shared" si="332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3">SUM(E862,E872)</f>
        <v>0</v>
      </c>
      <c r="F861" s="136">
        <f t="shared" si="333"/>
        <v>0</v>
      </c>
      <c r="G861" s="176">
        <f t="shared" si="333"/>
        <v>0</v>
      </c>
      <c r="H861" s="137">
        <f t="shared" si="333"/>
        <v>0</v>
      </c>
      <c r="I861" s="138">
        <f t="shared" si="333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4">SUM(E863:E871)</f>
        <v>0</v>
      </c>
      <c r="F862" s="59">
        <f t="shared" si="334"/>
        <v>0</v>
      </c>
      <c r="G862" s="174">
        <f t="shared" si="334"/>
        <v>0</v>
      </c>
      <c r="H862" s="79">
        <f t="shared" si="334"/>
        <v>0</v>
      </c>
      <c r="I862" s="20">
        <f t="shared" si="334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5">SUM(D863:E863)</f>
        <v>0</v>
      </c>
      <c r="G863" s="172"/>
      <c r="H863" s="94"/>
      <c r="I863" s="25">
        <f t="shared" ref="I863:I871" si="336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5"/>
        <v>0</v>
      </c>
      <c r="G864" s="172"/>
      <c r="H864" s="94"/>
      <c r="I864" s="25">
        <f t="shared" si="336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5"/>
        <v>0</v>
      </c>
      <c r="G865" s="172"/>
      <c r="H865" s="94"/>
      <c r="I865" s="25">
        <f t="shared" si="336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5"/>
        <v>0</v>
      </c>
      <c r="G866" s="172"/>
      <c r="H866" s="94"/>
      <c r="I866" s="25">
        <f t="shared" si="336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5"/>
        <v>0</v>
      </c>
      <c r="G867" s="172"/>
      <c r="H867" s="94"/>
      <c r="I867" s="25">
        <f t="shared" si="336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5"/>
        <v>0</v>
      </c>
      <c r="G868" s="172"/>
      <c r="H868" s="94"/>
      <c r="I868" s="25">
        <f t="shared" si="336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5"/>
        <v>0</v>
      </c>
      <c r="G869" s="172"/>
      <c r="H869" s="94"/>
      <c r="I869" s="25">
        <f t="shared" si="336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5"/>
        <v>0</v>
      </c>
      <c r="G870" s="172"/>
      <c r="H870" s="94"/>
      <c r="I870" s="25">
        <f t="shared" si="336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5"/>
        <v>0</v>
      </c>
      <c r="G871" s="172"/>
      <c r="H871" s="94"/>
      <c r="I871" s="25">
        <f t="shared" si="336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7">SUM(E873:E882)</f>
        <v>0</v>
      </c>
      <c r="F872" s="59">
        <f t="shared" si="337"/>
        <v>0</v>
      </c>
      <c r="G872" s="174">
        <f t="shared" si="337"/>
        <v>0</v>
      </c>
      <c r="H872" s="79">
        <f t="shared" si="337"/>
        <v>0</v>
      </c>
      <c r="I872" s="20">
        <f t="shared" si="337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8">SUM(D873:E873)</f>
        <v>0</v>
      </c>
      <c r="G873" s="172"/>
      <c r="H873" s="94"/>
      <c r="I873" s="25">
        <f t="shared" ref="I873:I880" si="339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8"/>
        <v>0</v>
      </c>
      <c r="G874" s="172"/>
      <c r="H874" s="94"/>
      <c r="I874" s="25">
        <f t="shared" si="339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8"/>
        <v>0</v>
      </c>
      <c r="G875" s="172"/>
      <c r="H875" s="94"/>
      <c r="I875" s="25">
        <f t="shared" si="339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8"/>
        <v>0</v>
      </c>
      <c r="G876" s="172"/>
      <c r="H876" s="94"/>
      <c r="I876" s="25">
        <f t="shared" si="339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8"/>
        <v>0</v>
      </c>
      <c r="G877" s="172"/>
      <c r="H877" s="94"/>
      <c r="I877" s="25">
        <f t="shared" si="339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8"/>
        <v>0</v>
      </c>
      <c r="G878" s="172"/>
      <c r="H878" s="94"/>
      <c r="I878" s="25">
        <f t="shared" si="339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8"/>
        <v>0</v>
      </c>
      <c r="G879" s="172"/>
      <c r="H879" s="94"/>
      <c r="I879" s="25">
        <f t="shared" si="339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8"/>
        <v>0</v>
      </c>
      <c r="G880" s="172"/>
      <c r="H880" s="94"/>
      <c r="I880" s="25">
        <f t="shared" si="339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40">SUM(D882:E882)</f>
        <v>0</v>
      </c>
      <c r="G882" s="172"/>
      <c r="H882" s="94"/>
      <c r="I882" s="25">
        <f t="shared" ref="I882" si="341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2">SUM(E884,E894,E899)</f>
        <v>0</v>
      </c>
      <c r="F883" s="83">
        <f t="shared" si="342"/>
        <v>0</v>
      </c>
      <c r="G883" s="171">
        <f t="shared" si="342"/>
        <v>0</v>
      </c>
      <c r="H883" s="88">
        <f t="shared" si="342"/>
        <v>0</v>
      </c>
      <c r="I883" s="41">
        <f t="shared" si="342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3">SUM(E885:E893)</f>
        <v>0</v>
      </c>
      <c r="F884" s="59">
        <f t="shared" si="343"/>
        <v>0</v>
      </c>
      <c r="G884" s="174">
        <f t="shared" si="343"/>
        <v>0</v>
      </c>
      <c r="H884" s="79">
        <f t="shared" si="343"/>
        <v>0</v>
      </c>
      <c r="I884" s="20">
        <f t="shared" si="343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4">SUM(D885:E885)</f>
        <v>0</v>
      </c>
      <c r="G885" s="172"/>
      <c r="H885" s="94"/>
      <c r="I885" s="25">
        <f t="shared" ref="I885:I893" si="345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4"/>
        <v>0</v>
      </c>
      <c r="G886" s="172"/>
      <c r="H886" s="94"/>
      <c r="I886" s="25">
        <f t="shared" si="345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4"/>
        <v>0</v>
      </c>
      <c r="G887" s="172"/>
      <c r="H887" s="94"/>
      <c r="I887" s="25">
        <f t="shared" si="345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4"/>
        <v>0</v>
      </c>
      <c r="G888" s="172"/>
      <c r="H888" s="94"/>
      <c r="I888" s="25">
        <f t="shared" si="345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4"/>
        <v>0</v>
      </c>
      <c r="G889" s="172"/>
      <c r="H889" s="94"/>
      <c r="I889" s="25">
        <f t="shared" si="345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4"/>
        <v>0</v>
      </c>
      <c r="G890" s="172"/>
      <c r="H890" s="94"/>
      <c r="I890" s="25">
        <f t="shared" si="345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4"/>
        <v>0</v>
      </c>
      <c r="G891" s="172"/>
      <c r="H891" s="94"/>
      <c r="I891" s="25">
        <f t="shared" si="345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4"/>
        <v>0</v>
      </c>
      <c r="G892" s="172"/>
      <c r="H892" s="94"/>
      <c r="I892" s="25">
        <f t="shared" si="345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4"/>
        <v>0</v>
      </c>
      <c r="G893" s="172"/>
      <c r="H893" s="94"/>
      <c r="I893" s="25">
        <f t="shared" si="345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6">SUM(E895:E898)</f>
        <v>0</v>
      </c>
      <c r="F894" s="59">
        <f t="shared" si="346"/>
        <v>0</v>
      </c>
      <c r="G894" s="174">
        <f t="shared" si="346"/>
        <v>0</v>
      </c>
      <c r="H894" s="79">
        <f t="shared" si="346"/>
        <v>0</v>
      </c>
      <c r="I894" s="20">
        <f t="shared" si="346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7">SUM(E900:E908)</f>
        <v>0</v>
      </c>
      <c r="F899" s="59">
        <f t="shared" si="347"/>
        <v>0</v>
      </c>
      <c r="G899" s="174">
        <f t="shared" si="347"/>
        <v>0</v>
      </c>
      <c r="H899" s="79">
        <f t="shared" si="347"/>
        <v>0</v>
      </c>
      <c r="I899" s="20">
        <f t="shared" si="347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8">SUM(D900:E900)</f>
        <v>0</v>
      </c>
      <c r="G900" s="172"/>
      <c r="H900" s="94"/>
      <c r="I900" s="25">
        <f t="shared" ref="I900:I908" si="349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8"/>
        <v>0</v>
      </c>
      <c r="G901" s="172"/>
      <c r="H901" s="94"/>
      <c r="I901" s="25">
        <f t="shared" si="349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8"/>
        <v>0</v>
      </c>
      <c r="G902" s="172"/>
      <c r="H902" s="94"/>
      <c r="I902" s="25">
        <f t="shared" si="349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8"/>
        <v>0</v>
      </c>
      <c r="G903" s="172"/>
      <c r="H903" s="94"/>
      <c r="I903" s="25">
        <f t="shared" si="349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8"/>
        <v>0</v>
      </c>
      <c r="G904" s="172"/>
      <c r="H904" s="94"/>
      <c r="I904" s="25">
        <f t="shared" si="349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8"/>
        <v>0</v>
      </c>
      <c r="G905" s="172"/>
      <c r="H905" s="94"/>
      <c r="I905" s="25">
        <f t="shared" si="349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8"/>
        <v>0</v>
      </c>
      <c r="G906" s="172"/>
      <c r="H906" s="94"/>
      <c r="I906" s="25">
        <f t="shared" si="349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8"/>
        <v>0</v>
      </c>
      <c r="G907" s="172"/>
      <c r="H907" s="94"/>
      <c r="I907" s="25">
        <f t="shared" si="349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8"/>
        <v>0</v>
      </c>
      <c r="G908" s="172"/>
      <c r="H908" s="94"/>
      <c r="I908" s="25">
        <f t="shared" si="349"/>
        <v>0</v>
      </c>
    </row>
    <row r="911" spans="1:9" ht="15.75">
      <c r="A911" s="250" t="s">
        <v>62</v>
      </c>
      <c r="B911" s="251"/>
      <c r="C911" s="251"/>
      <c r="D911" s="42">
        <f t="shared" ref="D911:I911" si="350">SUM(D912:D917)</f>
        <v>1050487</v>
      </c>
      <c r="E911" s="42">
        <f t="shared" si="350"/>
        <v>0</v>
      </c>
      <c r="F911" s="42">
        <f t="shared" si="350"/>
        <v>1050487</v>
      </c>
      <c r="G911" s="42">
        <f t="shared" si="350"/>
        <v>317871.24000000011</v>
      </c>
      <c r="H911" s="42">
        <f t="shared" si="350"/>
        <v>0</v>
      </c>
      <c r="I911" s="42">
        <f t="shared" si="350"/>
        <v>1050487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0</v>
      </c>
      <c r="E912" s="43">
        <f t="shared" ref="E912:I912" si="351">SUM(E140,E243,E297,E318,E495,E498,E508,E521,E534)</f>
        <v>0</v>
      </c>
      <c r="F912" s="43">
        <f t="shared" si="351"/>
        <v>0</v>
      </c>
      <c r="G912" s="43">
        <f t="shared" si="351"/>
        <v>0</v>
      </c>
      <c r="H912" s="43">
        <f t="shared" si="351"/>
        <v>0</v>
      </c>
      <c r="I912" s="43">
        <f t="shared" si="351"/>
        <v>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2">SUM(E148,E249,E323)</f>
        <v>0</v>
      </c>
      <c r="F913" s="43">
        <f t="shared" si="352"/>
        <v>0</v>
      </c>
      <c r="G913" s="43">
        <f t="shared" si="352"/>
        <v>0</v>
      </c>
      <c r="H913" s="43">
        <f t="shared" si="352"/>
        <v>0</v>
      </c>
      <c r="I913" s="43">
        <f t="shared" si="352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3">SUM(E312)</f>
        <v>0</v>
      </c>
      <c r="F914" s="43">
        <f t="shared" si="353"/>
        <v>0</v>
      </c>
      <c r="G914" s="43">
        <f t="shared" si="353"/>
        <v>0</v>
      </c>
      <c r="H914" s="43">
        <f t="shared" si="353"/>
        <v>0</v>
      </c>
      <c r="I914" s="43">
        <f t="shared" si="353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1050487</v>
      </c>
      <c r="E915" s="43">
        <f t="shared" ref="E915:I915" si="354">SUM(E57,E121,E167,E328,E538)</f>
        <v>0</v>
      </c>
      <c r="F915" s="43">
        <f t="shared" si="354"/>
        <v>1050487</v>
      </c>
      <c r="G915" s="43">
        <f t="shared" si="354"/>
        <v>317871.24000000011</v>
      </c>
      <c r="H915" s="43">
        <f t="shared" si="354"/>
        <v>0</v>
      </c>
      <c r="I915" s="43">
        <f t="shared" si="354"/>
        <v>1050487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5">SUM(E204,E585)</f>
        <v>0</v>
      </c>
      <c r="F916" s="43">
        <f t="shared" si="355"/>
        <v>0</v>
      </c>
      <c r="G916" s="43">
        <f t="shared" si="355"/>
        <v>0</v>
      </c>
      <c r="H916" s="43">
        <f t="shared" si="355"/>
        <v>0</v>
      </c>
      <c r="I916" s="43">
        <f t="shared" si="355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6">SUM(E514,E527,E333,E587)</f>
        <v>0</v>
      </c>
      <c r="F917" s="43">
        <f t="shared" si="356"/>
        <v>0</v>
      </c>
      <c r="G917" s="43">
        <f t="shared" si="356"/>
        <v>0</v>
      </c>
      <c r="H917" s="43">
        <f t="shared" si="356"/>
        <v>0</v>
      </c>
      <c r="I917" s="43">
        <f t="shared" si="356"/>
        <v>0</v>
      </c>
    </row>
    <row r="918" spans="1:11" ht="48">
      <c r="A918" s="254" t="s">
        <v>63</v>
      </c>
      <c r="B918" s="255"/>
      <c r="C918" s="255"/>
      <c r="D918" s="43">
        <f t="shared" ref="D918" si="357">SUM(D919:D925)</f>
        <v>10920640</v>
      </c>
      <c r="E918" s="43">
        <f t="shared" ref="E918:I918" si="358">SUM(E919:E925)</f>
        <v>0</v>
      </c>
      <c r="F918" s="43">
        <f t="shared" si="358"/>
        <v>10920640</v>
      </c>
      <c r="G918" s="43">
        <f t="shared" si="358"/>
        <v>5478675.3700000001</v>
      </c>
      <c r="H918" s="43">
        <f t="shared" si="358"/>
        <v>0</v>
      </c>
      <c r="I918" s="43">
        <f t="shared" si="358"/>
        <v>10920640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340150</v>
      </c>
      <c r="E919" s="19">
        <f t="shared" ref="E919:I919" si="359">SUM(E44,E115,E152,E253,E541)</f>
        <v>0</v>
      </c>
      <c r="F919" s="19">
        <f t="shared" si="359"/>
        <v>340150</v>
      </c>
      <c r="G919" s="19">
        <f t="shared" si="359"/>
        <v>2312.5</v>
      </c>
      <c r="H919" s="19">
        <f t="shared" si="359"/>
        <v>0</v>
      </c>
      <c r="I919" s="19">
        <f t="shared" si="359"/>
        <v>340150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60">SUM(E64,E177,E261,E299,E383,E421,E458,E552,E589,E596,E617,E637,E657,E680,E703,E725,E745,E765,E790,E812,E827,E849,E862,E884)</f>
        <v>0</v>
      </c>
      <c r="F920" s="19">
        <f t="shared" si="360"/>
        <v>0</v>
      </c>
      <c r="G920" s="19">
        <f t="shared" si="360"/>
        <v>193680.7</v>
      </c>
      <c r="H920" s="19">
        <f t="shared" si="360"/>
        <v>0</v>
      </c>
      <c r="I920" s="19">
        <f t="shared" si="360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63000</v>
      </c>
      <c r="E921" s="19">
        <f t="shared" ref="E921:I921" si="361">SUM(E77,E127,E191,E269,E306)</f>
        <v>0</v>
      </c>
      <c r="F921" s="19">
        <f t="shared" si="361"/>
        <v>63000</v>
      </c>
      <c r="G921" s="19">
        <f t="shared" si="361"/>
        <v>0</v>
      </c>
      <c r="H921" s="19">
        <f t="shared" si="361"/>
        <v>0</v>
      </c>
      <c r="I921" s="19">
        <f t="shared" si="361"/>
        <v>63000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10370450</v>
      </c>
      <c r="E922" s="19">
        <f t="shared" ref="E922:I922" si="362">SUM(E90,E133,E206,E308,E277,E294,E591,E337,E350,E395,E853,E894,E433,E470)</f>
        <v>0</v>
      </c>
      <c r="F922" s="19">
        <f t="shared" si="362"/>
        <v>10370450</v>
      </c>
      <c r="G922" s="19">
        <f t="shared" si="362"/>
        <v>5282682.17</v>
      </c>
      <c r="H922" s="19">
        <f t="shared" si="362"/>
        <v>0</v>
      </c>
      <c r="I922" s="19">
        <f t="shared" si="362"/>
        <v>10370450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125040</v>
      </c>
      <c r="E923" s="19">
        <f t="shared" ref="E923:I923" si="363">SUM(E343,E367,E405,E445,E482,E563,E593,E606,E626,E646,E668,E691,E714,E734,E754,E777,E800,E819,E837,E857,E872,E899)</f>
        <v>0</v>
      </c>
      <c r="F923" s="19">
        <f t="shared" si="363"/>
        <v>125040</v>
      </c>
      <c r="G923" s="19">
        <f t="shared" si="363"/>
        <v>0</v>
      </c>
      <c r="H923" s="19">
        <f t="shared" si="363"/>
        <v>0</v>
      </c>
      <c r="I923" s="19">
        <f t="shared" si="363"/>
        <v>125040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22000</v>
      </c>
      <c r="E924" s="19">
        <f t="shared" ref="E924:I924" si="364">SUM(E102,E220,E285,E574)</f>
        <v>0</v>
      </c>
      <c r="F924" s="19">
        <f t="shared" si="364"/>
        <v>22000</v>
      </c>
      <c r="G924" s="19">
        <f t="shared" si="364"/>
        <v>0</v>
      </c>
      <c r="H924" s="19">
        <f t="shared" si="364"/>
        <v>0</v>
      </c>
      <c r="I924" s="19">
        <f t="shared" si="364"/>
        <v>22000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5">SUM(E233)</f>
        <v>0</v>
      </c>
      <c r="F925" s="19">
        <f t="shared" si="365"/>
        <v>0</v>
      </c>
      <c r="G925" s="19">
        <f t="shared" si="365"/>
        <v>0</v>
      </c>
      <c r="H925" s="19">
        <f t="shared" si="365"/>
        <v>0</v>
      </c>
      <c r="I925" s="19">
        <f t="shared" si="365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6">+D911+D918</f>
        <v>11971127</v>
      </c>
      <c r="E926" s="44">
        <f t="shared" si="366"/>
        <v>0</v>
      </c>
      <c r="F926" s="44">
        <f t="shared" si="366"/>
        <v>11971127</v>
      </c>
      <c r="G926" s="44">
        <f t="shared" si="366"/>
        <v>5796546.6100000003</v>
      </c>
      <c r="H926" s="44">
        <f t="shared" si="366"/>
        <v>0</v>
      </c>
      <c r="I926" s="44">
        <f t="shared" si="366"/>
        <v>11971127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70" orientation="landscape" r:id="rId1"/>
  <headerFooter alignWithMargins="0"/>
  <rowBreaks count="1" manualBreakCount="1">
    <brk id="36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927"/>
  <sheetViews>
    <sheetView topLeftCell="A70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140625" bestFit="1" customWidth="1"/>
    <col min="7" max="7" width="14.5703125" customWidth="1"/>
    <col min="8" max="8" width="12.5703125" customWidth="1"/>
    <col min="9" max="9" width="13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83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ZDRAVSTVENA ŠKOLA, SPLIT</v>
      </c>
      <c r="C7" s="260"/>
      <c r="D7" s="13">
        <f>SUM(D8)</f>
        <v>11834878.93</v>
      </c>
      <c r="E7" s="13">
        <f t="shared" ref="E7:I8" si="0">SUM(E8)</f>
        <v>0</v>
      </c>
      <c r="F7" s="164">
        <f t="shared" si="0"/>
        <v>11834878.93</v>
      </c>
      <c r="G7" s="14">
        <f t="shared" si="0"/>
        <v>6718846.6800000006</v>
      </c>
      <c r="H7" s="229">
        <f t="shared" si="0"/>
        <v>0</v>
      </c>
      <c r="I7" s="77">
        <f t="shared" si="0"/>
        <v>11834878.93</v>
      </c>
    </row>
    <row r="8" spans="1:9">
      <c r="A8" s="261" t="s">
        <v>7</v>
      </c>
      <c r="B8" s="262"/>
      <c r="C8" s="15" t="s">
        <v>8</v>
      </c>
      <c r="D8" s="16">
        <f>SUM(D9)</f>
        <v>11834878.93</v>
      </c>
      <c r="E8" s="16">
        <f t="shared" si="0"/>
        <v>0</v>
      </c>
      <c r="F8" s="82">
        <f t="shared" si="0"/>
        <v>11834878.93</v>
      </c>
      <c r="G8" s="17">
        <f t="shared" si="0"/>
        <v>6718846.6800000006</v>
      </c>
      <c r="H8" s="170">
        <f t="shared" si="0"/>
        <v>0</v>
      </c>
      <c r="I8" s="17">
        <f t="shared" si="0"/>
        <v>11834878.93</v>
      </c>
    </row>
    <row r="9" spans="1:9">
      <c r="A9" s="261" t="s">
        <v>9</v>
      </c>
      <c r="B9" s="262"/>
      <c r="C9" s="15" t="s">
        <v>10</v>
      </c>
      <c r="D9" s="16">
        <f>SUM(D10,D18,D22,D26,D30,D33)</f>
        <v>11834878.93</v>
      </c>
      <c r="E9" s="16">
        <f t="shared" ref="E9:I9" si="1">SUM(E10,E18,E22,E26,E30,E33)</f>
        <v>0</v>
      </c>
      <c r="F9" s="82">
        <f t="shared" si="1"/>
        <v>11834878.93</v>
      </c>
      <c r="G9" s="17">
        <f t="shared" si="1"/>
        <v>6718846.6800000006</v>
      </c>
      <c r="H9" s="170">
        <f t="shared" si="1"/>
        <v>0</v>
      </c>
      <c r="I9" s="17">
        <f t="shared" si="1"/>
        <v>11834878.93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120010</v>
      </c>
      <c r="E10" s="19">
        <f t="shared" ref="E10:I10" si="2">SUM(E11:E17)</f>
        <v>0</v>
      </c>
      <c r="F10" s="59">
        <f t="shared" si="2"/>
        <v>120010</v>
      </c>
      <c r="G10" s="20">
        <f t="shared" si="2"/>
        <v>53251.67</v>
      </c>
      <c r="H10" s="230">
        <f t="shared" si="2"/>
        <v>0</v>
      </c>
      <c r="I10" s="20">
        <f t="shared" si="2"/>
        <v>120010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283</v>
      </c>
      <c r="B13" s="22">
        <v>641</v>
      </c>
      <c r="C13" s="23" t="s">
        <v>12</v>
      </c>
      <c r="D13" s="24">
        <v>10</v>
      </c>
      <c r="E13" s="47"/>
      <c r="F13" s="84">
        <f>SUM(D13:E13)</f>
        <v>10</v>
      </c>
      <c r="G13" s="25">
        <v>4.84</v>
      </c>
      <c r="H13" s="185"/>
      <c r="I13" s="25">
        <f t="shared" si="4"/>
        <v>10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284</v>
      </c>
      <c r="B15" s="22">
        <v>661</v>
      </c>
      <c r="C15" s="23" t="s">
        <v>15</v>
      </c>
      <c r="D15" s="24">
        <v>120000</v>
      </c>
      <c r="E15" s="47"/>
      <c r="F15" s="84">
        <f>SUM(D15:E15)</f>
        <v>120000</v>
      </c>
      <c r="G15" s="25">
        <v>53246.83</v>
      </c>
      <c r="H15" s="185"/>
      <c r="I15" s="25">
        <f t="shared" si="4"/>
        <v>120000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160000</v>
      </c>
      <c r="E18" s="19">
        <f t="shared" ref="E18:I18" si="5">SUM(E19:E21)</f>
        <v>0</v>
      </c>
      <c r="F18" s="59">
        <f t="shared" si="5"/>
        <v>160000</v>
      </c>
      <c r="G18" s="20">
        <f t="shared" si="5"/>
        <v>95182.1</v>
      </c>
      <c r="H18" s="230">
        <f t="shared" si="5"/>
        <v>0</v>
      </c>
      <c r="I18" s="20">
        <f t="shared" si="5"/>
        <v>160000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285</v>
      </c>
      <c r="B20" s="22">
        <v>652</v>
      </c>
      <c r="C20" s="23" t="s">
        <v>14</v>
      </c>
      <c r="D20" s="24">
        <v>160000</v>
      </c>
      <c r="E20" s="47"/>
      <c r="F20" s="84">
        <f>SUM(D20:E20)</f>
        <v>160000</v>
      </c>
      <c r="G20" s="25">
        <v>95182.1</v>
      </c>
      <c r="H20" s="185"/>
      <c r="I20" s="25">
        <f>+F20+H20</f>
        <v>160000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11534406.93</v>
      </c>
      <c r="E22" s="19">
        <f t="shared" ref="E22:I22" si="6">SUM(E23:E25)</f>
        <v>0</v>
      </c>
      <c r="F22" s="59">
        <f t="shared" si="6"/>
        <v>11534406.93</v>
      </c>
      <c r="G22" s="20">
        <f t="shared" si="6"/>
        <v>6570181.21</v>
      </c>
      <c r="H22" s="230">
        <f t="shared" si="6"/>
        <v>0</v>
      </c>
      <c r="I22" s="20">
        <f t="shared" si="6"/>
        <v>11534406.93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286</v>
      </c>
      <c r="B24" s="22">
        <v>636</v>
      </c>
      <c r="C24" s="23" t="s">
        <v>18</v>
      </c>
      <c r="D24" s="24">
        <v>11534406.93</v>
      </c>
      <c r="E24" s="47"/>
      <c r="F24" s="84">
        <f>SUM(D24:E24)</f>
        <v>11534406.93</v>
      </c>
      <c r="G24" s="25">
        <v>6570181.21</v>
      </c>
      <c r="H24" s="185"/>
      <c r="I24" s="25">
        <f>+F24+H24</f>
        <v>11534406.93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20000</v>
      </c>
      <c r="E30" s="19">
        <f t="shared" ref="E30:I30" si="8">SUM(E31:E32)</f>
        <v>0</v>
      </c>
      <c r="F30" s="59">
        <f t="shared" si="8"/>
        <v>20000</v>
      </c>
      <c r="G30" s="20">
        <f t="shared" si="8"/>
        <v>0</v>
      </c>
      <c r="H30" s="230">
        <f t="shared" si="8"/>
        <v>0</v>
      </c>
      <c r="I30" s="20">
        <f t="shared" si="8"/>
        <v>20000</v>
      </c>
    </row>
    <row r="31" spans="1:9" s="26" customFormat="1" ht="24">
      <c r="A31" s="21" t="s">
        <v>287</v>
      </c>
      <c r="B31" s="22">
        <v>663</v>
      </c>
      <c r="C31" s="23" t="s">
        <v>21</v>
      </c>
      <c r="D31" s="24">
        <v>20000</v>
      </c>
      <c r="E31" s="47"/>
      <c r="F31" s="84">
        <f>SUM(D31:E31)</f>
        <v>20000</v>
      </c>
      <c r="G31" s="25">
        <v>0</v>
      </c>
      <c r="H31" s="185"/>
      <c r="I31" s="25">
        <f>+F31+H31</f>
        <v>20000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462</v>
      </c>
      <c r="E33" s="19">
        <f t="shared" ref="E33:I33" si="9">SUM(E34:E35)</f>
        <v>0</v>
      </c>
      <c r="F33" s="59">
        <f t="shared" si="9"/>
        <v>462</v>
      </c>
      <c r="G33" s="20">
        <f t="shared" si="9"/>
        <v>231.7</v>
      </c>
      <c r="H33" s="230">
        <f t="shared" si="9"/>
        <v>0</v>
      </c>
      <c r="I33" s="20">
        <f t="shared" si="9"/>
        <v>462</v>
      </c>
    </row>
    <row r="34" spans="1:9" s="26" customFormat="1" ht="12">
      <c r="A34" s="21" t="s">
        <v>288</v>
      </c>
      <c r="B34" s="22">
        <v>721</v>
      </c>
      <c r="C34" s="23" t="s">
        <v>22</v>
      </c>
      <c r="D34" s="24">
        <v>462</v>
      </c>
      <c r="E34" s="47"/>
      <c r="F34" s="84">
        <f>SUM(D34:E34)</f>
        <v>462</v>
      </c>
      <c r="G34" s="25">
        <v>231.7</v>
      </c>
      <c r="H34" s="185"/>
      <c r="I34" s="25">
        <f>+F34+H34</f>
        <v>462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ZDRAVSTVENA ŠKOLA, SPLIT</v>
      </c>
      <c r="C39" s="260"/>
      <c r="D39" s="38">
        <f>SUM(D40)</f>
        <v>13163173.930000002</v>
      </c>
      <c r="E39" s="38">
        <f t="shared" ref="E39:I41" si="11">SUM(E40)</f>
        <v>0</v>
      </c>
      <c r="F39" s="81">
        <f t="shared" si="11"/>
        <v>13163173.930000002</v>
      </c>
      <c r="G39" s="168">
        <f t="shared" si="11"/>
        <v>7112190.1699999999</v>
      </c>
      <c r="H39" s="93">
        <f t="shared" si="11"/>
        <v>0</v>
      </c>
      <c r="I39" s="147">
        <f t="shared" si="11"/>
        <v>13163173.930000002</v>
      </c>
    </row>
    <row r="40" spans="1:9" ht="24.75">
      <c r="A40" s="261" t="s">
        <v>108</v>
      </c>
      <c r="B40" s="262"/>
      <c r="C40" s="15" t="s">
        <v>109</v>
      </c>
      <c r="D40" s="16">
        <f>SUM(D41)</f>
        <v>13163173.930000002</v>
      </c>
      <c r="E40" s="16">
        <f t="shared" si="11"/>
        <v>0</v>
      </c>
      <c r="F40" s="82">
        <f t="shared" si="11"/>
        <v>13163173.930000002</v>
      </c>
      <c r="G40" s="169">
        <f t="shared" si="11"/>
        <v>7112190.1699999999</v>
      </c>
      <c r="H40" s="78">
        <f t="shared" si="11"/>
        <v>0</v>
      </c>
      <c r="I40" s="17">
        <f t="shared" si="11"/>
        <v>13163173.930000002</v>
      </c>
    </row>
    <row r="41" spans="1:9">
      <c r="A41" s="261" t="s">
        <v>25</v>
      </c>
      <c r="B41" s="262"/>
      <c r="C41" s="15" t="s">
        <v>26</v>
      </c>
      <c r="D41" s="16">
        <f>SUM(D42)</f>
        <v>13163173.930000002</v>
      </c>
      <c r="E41" s="16">
        <f t="shared" si="11"/>
        <v>0</v>
      </c>
      <c r="F41" s="16">
        <f t="shared" si="11"/>
        <v>13163173.930000002</v>
      </c>
      <c r="G41" s="170">
        <f t="shared" si="11"/>
        <v>7112190.1699999999</v>
      </c>
      <c r="H41" s="78">
        <f t="shared" si="11"/>
        <v>0</v>
      </c>
      <c r="I41" s="17">
        <f t="shared" si="11"/>
        <v>13163173.930000002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13163173.930000002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13163173.930000002</v>
      </c>
      <c r="G42" s="104">
        <f t="shared" si="12"/>
        <v>7112190.1699999999</v>
      </c>
      <c r="H42" s="104">
        <f t="shared" si="12"/>
        <v>0</v>
      </c>
      <c r="I42" s="104">
        <f t="shared" si="12"/>
        <v>13163173.930000002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13102711.930000002</v>
      </c>
      <c r="E43" s="40">
        <f t="shared" ref="E43:I43" si="13">SUM(E44,E57,E64,E77,E90,E102)</f>
        <v>0</v>
      </c>
      <c r="F43" s="40">
        <f t="shared" si="13"/>
        <v>13102711.930000002</v>
      </c>
      <c r="G43" s="178">
        <f t="shared" si="13"/>
        <v>7098413.79</v>
      </c>
      <c r="H43" s="88">
        <f t="shared" si="13"/>
        <v>0</v>
      </c>
      <c r="I43" s="41">
        <f t="shared" si="13"/>
        <v>13102711.930000002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90010</v>
      </c>
      <c r="E44" s="19">
        <f t="shared" ref="E44:I44" si="14">SUM(E45:E56)</f>
        <v>0</v>
      </c>
      <c r="F44" s="19">
        <f t="shared" si="14"/>
        <v>90010</v>
      </c>
      <c r="G44" s="19">
        <f t="shared" si="14"/>
        <v>7391.5400000000009</v>
      </c>
      <c r="H44" s="19">
        <f t="shared" si="14"/>
        <v>0</v>
      </c>
      <c r="I44" s="20">
        <f t="shared" si="14"/>
        <v>90010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 t="s">
        <v>937</v>
      </c>
      <c r="B48" s="22">
        <v>321</v>
      </c>
      <c r="C48" s="23" t="s">
        <v>33</v>
      </c>
      <c r="D48" s="24">
        <v>10000</v>
      </c>
      <c r="E48" s="47"/>
      <c r="F48" s="84">
        <f t="shared" si="15"/>
        <v>10000</v>
      </c>
      <c r="G48" s="172">
        <v>2642</v>
      </c>
      <c r="H48" s="94"/>
      <c r="I48" s="25">
        <f t="shared" si="16"/>
        <v>10000</v>
      </c>
    </row>
    <row r="49" spans="1:10" s="26" customFormat="1" ht="12">
      <c r="A49" s="21" t="s">
        <v>938</v>
      </c>
      <c r="B49" s="22">
        <v>322</v>
      </c>
      <c r="C49" s="23" t="s">
        <v>34</v>
      </c>
      <c r="D49" s="24">
        <v>40000</v>
      </c>
      <c r="E49" s="47"/>
      <c r="F49" s="84">
        <f t="shared" si="15"/>
        <v>40000</v>
      </c>
      <c r="G49" s="172">
        <v>570</v>
      </c>
      <c r="H49" s="94"/>
      <c r="I49" s="25">
        <f t="shared" si="16"/>
        <v>40000</v>
      </c>
    </row>
    <row r="50" spans="1:10" s="26" customFormat="1" ht="12">
      <c r="A50" s="21" t="s">
        <v>939</v>
      </c>
      <c r="B50" s="22">
        <v>323</v>
      </c>
      <c r="C50" s="23" t="s">
        <v>28</v>
      </c>
      <c r="D50" s="24">
        <v>20000</v>
      </c>
      <c r="E50" s="47"/>
      <c r="F50" s="84">
        <f t="shared" si="15"/>
        <v>20000</v>
      </c>
      <c r="G50" s="172">
        <v>3800.78</v>
      </c>
      <c r="H50" s="94"/>
      <c r="I50" s="25">
        <f t="shared" si="16"/>
        <v>20000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940</v>
      </c>
      <c r="B52" s="22">
        <v>329</v>
      </c>
      <c r="C52" s="23" t="s">
        <v>38</v>
      </c>
      <c r="D52" s="24">
        <v>20010</v>
      </c>
      <c r="E52" s="47"/>
      <c r="F52" s="84">
        <f t="shared" si="15"/>
        <v>20010</v>
      </c>
      <c r="G52" s="172">
        <v>378.76</v>
      </c>
      <c r="H52" s="94"/>
      <c r="I52" s="25">
        <f t="shared" si="16"/>
        <v>20010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1318295</v>
      </c>
      <c r="E57" s="43">
        <f t="shared" ref="E57:I57" si="18">SUM(E58:E63)</f>
        <v>0</v>
      </c>
      <c r="F57" s="58">
        <f t="shared" si="18"/>
        <v>1318295</v>
      </c>
      <c r="G57" s="173">
        <f t="shared" si="18"/>
        <v>469037.28</v>
      </c>
      <c r="H57" s="89">
        <f t="shared" si="18"/>
        <v>0</v>
      </c>
      <c r="I57" s="56">
        <f t="shared" si="18"/>
        <v>1318295</v>
      </c>
    </row>
    <row r="58" spans="1:10" ht="22.5" customHeight="1">
      <c r="A58" s="21" t="s">
        <v>941</v>
      </c>
      <c r="B58" s="22">
        <v>321</v>
      </c>
      <c r="C58" s="23" t="s">
        <v>33</v>
      </c>
      <c r="D58" s="24">
        <v>295351</v>
      </c>
      <c r="E58" s="47"/>
      <c r="F58" s="84">
        <f t="shared" ref="F58:F63" si="19">SUM(D58:E58)</f>
        <v>295351</v>
      </c>
      <c r="G58" s="172">
        <v>81416.259999999995</v>
      </c>
      <c r="H58" s="94"/>
      <c r="I58" s="25">
        <f>+F58+H58</f>
        <v>295351</v>
      </c>
      <c r="J58" s="49"/>
    </row>
    <row r="59" spans="1:10" s="26" customFormat="1" ht="12">
      <c r="A59" s="21" t="s">
        <v>942</v>
      </c>
      <c r="B59" s="22">
        <v>322</v>
      </c>
      <c r="C59" s="23" t="s">
        <v>34</v>
      </c>
      <c r="D59" s="24">
        <v>704252</v>
      </c>
      <c r="E59" s="47"/>
      <c r="F59" s="84">
        <f t="shared" si="19"/>
        <v>704252</v>
      </c>
      <c r="G59" s="172">
        <v>275903.13</v>
      </c>
      <c r="H59" s="94"/>
      <c r="I59" s="25">
        <f t="shared" ref="I59:I63" si="20">+F59+H59</f>
        <v>704252</v>
      </c>
    </row>
    <row r="60" spans="1:10" s="26" customFormat="1" ht="12">
      <c r="A60" s="21" t="s">
        <v>943</v>
      </c>
      <c r="B60" s="22">
        <v>323</v>
      </c>
      <c r="C60" s="23" t="s">
        <v>28</v>
      </c>
      <c r="D60" s="24">
        <v>284861</v>
      </c>
      <c r="E60" s="47"/>
      <c r="F60" s="84">
        <f t="shared" si="19"/>
        <v>284861</v>
      </c>
      <c r="G60" s="172">
        <v>101718</v>
      </c>
      <c r="H60" s="94"/>
      <c r="I60" s="25">
        <f t="shared" si="20"/>
        <v>284861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944</v>
      </c>
      <c r="B62" s="22">
        <v>329</v>
      </c>
      <c r="C62" s="23" t="s">
        <v>38</v>
      </c>
      <c r="D62" s="24">
        <v>28531</v>
      </c>
      <c r="E62" s="47"/>
      <c r="F62" s="84">
        <f t="shared" si="19"/>
        <v>28531</v>
      </c>
      <c r="G62" s="172">
        <v>8427.5</v>
      </c>
      <c r="H62" s="94"/>
      <c r="I62" s="25">
        <f t="shared" si="20"/>
        <v>28531</v>
      </c>
    </row>
    <row r="63" spans="1:10" s="26" customFormat="1" ht="12">
      <c r="A63" s="21" t="s">
        <v>945</v>
      </c>
      <c r="B63" s="22">
        <v>343</v>
      </c>
      <c r="C63" s="23" t="s">
        <v>39</v>
      </c>
      <c r="D63" s="24">
        <v>5300</v>
      </c>
      <c r="E63" s="47"/>
      <c r="F63" s="84">
        <f t="shared" si="19"/>
        <v>5300</v>
      </c>
      <c r="G63" s="172">
        <v>1572.39</v>
      </c>
      <c r="H63" s="94"/>
      <c r="I63" s="25">
        <f t="shared" si="20"/>
        <v>5300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140000</v>
      </c>
      <c r="E77" s="19">
        <f t="shared" ref="E77:I77" si="25">SUM(E78:E89)</f>
        <v>0</v>
      </c>
      <c r="F77" s="59">
        <f t="shared" si="25"/>
        <v>140000</v>
      </c>
      <c r="G77" s="174">
        <f t="shared" si="25"/>
        <v>30925.38</v>
      </c>
      <c r="H77" s="79">
        <f t="shared" si="25"/>
        <v>0</v>
      </c>
      <c r="I77" s="20">
        <f t="shared" si="25"/>
        <v>140000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 t="s">
        <v>946</v>
      </c>
      <c r="B81" s="22">
        <v>321</v>
      </c>
      <c r="C81" s="23" t="s">
        <v>33</v>
      </c>
      <c r="D81" s="24">
        <v>10000</v>
      </c>
      <c r="E81" s="47"/>
      <c r="F81" s="84">
        <f t="shared" si="26"/>
        <v>10000</v>
      </c>
      <c r="G81" s="172">
        <v>718</v>
      </c>
      <c r="H81" s="94"/>
      <c r="I81" s="25">
        <f t="shared" si="27"/>
        <v>10000</v>
      </c>
    </row>
    <row r="82" spans="1:9" s="26" customFormat="1" ht="12">
      <c r="A82" s="21" t="s">
        <v>947</v>
      </c>
      <c r="B82" s="22">
        <v>322</v>
      </c>
      <c r="C82" s="23" t="s">
        <v>34</v>
      </c>
      <c r="D82" s="24">
        <v>80000</v>
      </c>
      <c r="E82" s="47"/>
      <c r="F82" s="84">
        <f t="shared" si="26"/>
        <v>80000</v>
      </c>
      <c r="G82" s="172">
        <v>16137.93</v>
      </c>
      <c r="H82" s="94"/>
      <c r="I82" s="25">
        <f t="shared" si="27"/>
        <v>80000</v>
      </c>
    </row>
    <row r="83" spans="1:9" s="26" customFormat="1" ht="12">
      <c r="A83" s="21" t="s">
        <v>948</v>
      </c>
      <c r="B83" s="22">
        <v>323</v>
      </c>
      <c r="C83" s="23" t="s">
        <v>28</v>
      </c>
      <c r="D83" s="24">
        <v>20000</v>
      </c>
      <c r="E83" s="47"/>
      <c r="F83" s="84">
        <f t="shared" si="26"/>
        <v>20000</v>
      </c>
      <c r="G83" s="172">
        <v>7753.18</v>
      </c>
      <c r="H83" s="94"/>
      <c r="I83" s="25">
        <f t="shared" si="27"/>
        <v>20000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949</v>
      </c>
      <c r="B85" s="22">
        <v>329</v>
      </c>
      <c r="C85" s="23" t="s">
        <v>38</v>
      </c>
      <c r="D85" s="24">
        <v>30000</v>
      </c>
      <c r="E85" s="47"/>
      <c r="F85" s="84">
        <f t="shared" si="26"/>
        <v>30000</v>
      </c>
      <c r="G85" s="172">
        <v>6316.27</v>
      </c>
      <c r="H85" s="94"/>
      <c r="I85" s="25">
        <f t="shared" si="27"/>
        <v>30000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11534406.930000002</v>
      </c>
      <c r="E90" s="19">
        <f t="shared" ref="E90:I90" si="29">SUM(E91:E101)</f>
        <v>0</v>
      </c>
      <c r="F90" s="59">
        <f t="shared" si="29"/>
        <v>11534406.930000002</v>
      </c>
      <c r="G90" s="174">
        <f t="shared" si="29"/>
        <v>6591059.5899999999</v>
      </c>
      <c r="H90" s="79">
        <f t="shared" si="29"/>
        <v>0</v>
      </c>
      <c r="I90" s="20">
        <f t="shared" si="29"/>
        <v>11534406.930000002</v>
      </c>
    </row>
    <row r="91" spans="1:9">
      <c r="A91" s="21" t="s">
        <v>950</v>
      </c>
      <c r="B91" s="22">
        <v>311</v>
      </c>
      <c r="C91" s="23" t="s">
        <v>35</v>
      </c>
      <c r="D91" s="24">
        <v>9586171.3800000008</v>
      </c>
      <c r="E91" s="47"/>
      <c r="F91" s="84">
        <f t="shared" ref="F91:F101" si="30">SUM(D91:E91)</f>
        <v>9586171.3800000008</v>
      </c>
      <c r="G91" s="172">
        <v>5488412.0499999998</v>
      </c>
      <c r="H91" s="94"/>
      <c r="I91" s="25">
        <f>+F91+H91</f>
        <v>9586171.3800000008</v>
      </c>
    </row>
    <row r="92" spans="1:9" s="26" customFormat="1" ht="12">
      <c r="A92" s="21" t="s">
        <v>951</v>
      </c>
      <c r="B92" s="22">
        <v>312</v>
      </c>
      <c r="C92" s="23" t="s">
        <v>44</v>
      </c>
      <c r="D92" s="24">
        <v>342940.73</v>
      </c>
      <c r="E92" s="47"/>
      <c r="F92" s="84">
        <f t="shared" si="30"/>
        <v>342940.73</v>
      </c>
      <c r="G92" s="172">
        <v>181998.38</v>
      </c>
      <c r="H92" s="94"/>
      <c r="I92" s="25">
        <f t="shared" ref="I92:I101" si="31">+F92+H92</f>
        <v>342940.73</v>
      </c>
    </row>
    <row r="93" spans="1:9" s="26" customFormat="1" ht="12">
      <c r="A93" s="21" t="s">
        <v>952</v>
      </c>
      <c r="B93" s="22">
        <v>313</v>
      </c>
      <c r="C93" s="23" t="s">
        <v>36</v>
      </c>
      <c r="D93" s="24">
        <v>1565074</v>
      </c>
      <c r="E93" s="47"/>
      <c r="F93" s="84">
        <f t="shared" si="30"/>
        <v>1565074</v>
      </c>
      <c r="G93" s="172">
        <v>899486.2</v>
      </c>
      <c r="H93" s="94"/>
      <c r="I93" s="25">
        <f t="shared" si="31"/>
        <v>1565074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953</v>
      </c>
      <c r="B98" s="22">
        <v>329</v>
      </c>
      <c r="C98" s="23" t="s">
        <v>38</v>
      </c>
      <c r="D98" s="24">
        <v>40220.82</v>
      </c>
      <c r="E98" s="47"/>
      <c r="F98" s="84">
        <f t="shared" si="30"/>
        <v>40220.82</v>
      </c>
      <c r="G98" s="172">
        <v>21162.959999999999</v>
      </c>
      <c r="H98" s="94"/>
      <c r="I98" s="25">
        <f t="shared" si="31"/>
        <v>40220.82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20000</v>
      </c>
      <c r="E102" s="19">
        <f t="shared" ref="E102:I102" si="32">SUM(E103:E113)</f>
        <v>0</v>
      </c>
      <c r="F102" s="59">
        <f t="shared" si="32"/>
        <v>20000</v>
      </c>
      <c r="G102" s="174">
        <f t="shared" si="32"/>
        <v>0</v>
      </c>
      <c r="H102" s="79">
        <f t="shared" si="32"/>
        <v>0</v>
      </c>
      <c r="I102" s="20">
        <f t="shared" si="32"/>
        <v>20000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954</v>
      </c>
      <c r="B106" s="22">
        <v>321</v>
      </c>
      <c r="C106" s="23" t="s">
        <v>33</v>
      </c>
      <c r="D106" s="24">
        <v>10000</v>
      </c>
      <c r="E106" s="47"/>
      <c r="F106" s="84">
        <f t="shared" si="33"/>
        <v>10000</v>
      </c>
      <c r="G106" s="172"/>
      <c r="H106" s="94"/>
      <c r="I106" s="25">
        <f t="shared" si="34"/>
        <v>10000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955</v>
      </c>
      <c r="B110" s="22">
        <v>329</v>
      </c>
      <c r="C110" s="23" t="s">
        <v>38</v>
      </c>
      <c r="D110" s="24">
        <v>10000</v>
      </c>
      <c r="E110" s="47"/>
      <c r="F110" s="84">
        <f t="shared" si="33"/>
        <v>10000</v>
      </c>
      <c r="G110" s="172"/>
      <c r="H110" s="94"/>
      <c r="I110" s="25">
        <f t="shared" si="34"/>
        <v>10000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  <c r="J115"/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26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  <c r="J119"/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26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10" s="26" customFormat="1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  <c r="J129" s="49"/>
    </row>
    <row r="130" spans="1:10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10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10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10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10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10" s="26" customFormat="1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  <c r="J135" s="49"/>
    </row>
    <row r="136" spans="1:10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10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10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10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50462</v>
      </c>
      <c r="E139" s="40">
        <f t="shared" ref="E139:I139" si="45">SUM(E140,E148,E152,E167,E177,E191,E204,E206,E220,E233)</f>
        <v>0</v>
      </c>
      <c r="F139" s="40">
        <f t="shared" si="45"/>
        <v>50462</v>
      </c>
      <c r="G139" s="40">
        <f t="shared" si="45"/>
        <v>8126.38</v>
      </c>
      <c r="H139" s="40">
        <f t="shared" si="45"/>
        <v>0</v>
      </c>
      <c r="I139" s="41">
        <f t="shared" si="45"/>
        <v>50462</v>
      </c>
    </row>
    <row r="140" spans="1:10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  <c r="J140" s="26"/>
    </row>
    <row r="141" spans="1:10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  <c r="J141" s="26"/>
    </row>
    <row r="142" spans="1:10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10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10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10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10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10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10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10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10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10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  <c r="J151" s="26"/>
    </row>
    <row r="152" spans="1:10" s="26" customFormat="1" ht="24" customHeight="1">
      <c r="A152" s="236" t="s">
        <v>11</v>
      </c>
      <c r="B152" s="237"/>
      <c r="C152" s="18" t="s">
        <v>110</v>
      </c>
      <c r="D152" s="19">
        <f>SUM(D153:D166)</f>
        <v>30000</v>
      </c>
      <c r="E152" s="19">
        <f t="shared" ref="E152:I152" si="51">SUM(E153:E166)</f>
        <v>0</v>
      </c>
      <c r="F152" s="59">
        <f t="shared" si="51"/>
        <v>30000</v>
      </c>
      <c r="G152" s="174">
        <f t="shared" si="51"/>
        <v>6197</v>
      </c>
      <c r="H152" s="79">
        <f t="shared" si="51"/>
        <v>0</v>
      </c>
      <c r="I152" s="20">
        <f t="shared" si="51"/>
        <v>30000</v>
      </c>
    </row>
    <row r="153" spans="1:10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10" s="26" customFormat="1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  <c r="J154"/>
    </row>
    <row r="155" spans="1:10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10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10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10" s="26" customFormat="1" ht="12">
      <c r="A158" s="21" t="s">
        <v>956</v>
      </c>
      <c r="B158" s="22">
        <v>422</v>
      </c>
      <c r="C158" s="23" t="s">
        <v>29</v>
      </c>
      <c r="D158" s="24">
        <v>30000</v>
      </c>
      <c r="E158" s="47"/>
      <c r="F158" s="84">
        <f t="shared" si="52"/>
        <v>30000</v>
      </c>
      <c r="G158" s="172">
        <v>6197</v>
      </c>
      <c r="H158" s="94"/>
      <c r="I158" s="25">
        <f t="shared" si="53"/>
        <v>30000</v>
      </c>
    </row>
    <row r="159" spans="1:10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10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10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10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10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10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10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  <c r="J165"/>
    </row>
    <row r="166" spans="1:10" s="26" customFormat="1" ht="24.75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  <c r="J166"/>
    </row>
    <row r="167" spans="1:10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10" s="73" customFormat="1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  <c r="J168"/>
    </row>
    <row r="169" spans="1:10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  <c r="J169" s="26"/>
    </row>
    <row r="170" spans="1:10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10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10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10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10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10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10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10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10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  <c r="J178" s="26"/>
    </row>
    <row r="179" spans="1:10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10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10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10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  <c r="J182" s="73"/>
    </row>
    <row r="183" spans="1:10" s="26" customFormat="1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  <c r="J183"/>
    </row>
    <row r="184" spans="1:10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10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10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10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10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10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10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10" s="26" customFormat="1" ht="24.75">
      <c r="A191" s="236" t="s">
        <v>11</v>
      </c>
      <c r="B191" s="237"/>
      <c r="C191" s="18" t="s">
        <v>113</v>
      </c>
      <c r="D191" s="19">
        <f>SUM(D192:D203)</f>
        <v>20000</v>
      </c>
      <c r="E191" s="19">
        <f t="shared" ref="E191:I191" si="63">SUM(E192:E203)</f>
        <v>0</v>
      </c>
      <c r="F191" s="59">
        <f t="shared" si="63"/>
        <v>20000</v>
      </c>
      <c r="G191" s="174">
        <f t="shared" si="63"/>
        <v>1929.38</v>
      </c>
      <c r="H191" s="79">
        <f t="shared" si="63"/>
        <v>0</v>
      </c>
      <c r="I191" s="20">
        <f t="shared" si="63"/>
        <v>20000</v>
      </c>
      <c r="J191"/>
    </row>
    <row r="192" spans="1:10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  <c r="J192" s="26"/>
    </row>
    <row r="193" spans="1:10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10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10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10" s="26" customFormat="1" ht="12">
      <c r="A196" s="21" t="s">
        <v>957</v>
      </c>
      <c r="B196" s="22">
        <v>422</v>
      </c>
      <c r="C196" s="23" t="s">
        <v>29</v>
      </c>
      <c r="D196" s="24">
        <v>20000</v>
      </c>
      <c r="E196" s="47"/>
      <c r="F196" s="84">
        <f t="shared" si="64"/>
        <v>20000</v>
      </c>
      <c r="G196" s="172">
        <v>1929.38</v>
      </c>
      <c r="H196" s="94"/>
      <c r="I196" s="25">
        <f t="shared" si="65"/>
        <v>20000</v>
      </c>
    </row>
    <row r="197" spans="1:10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10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10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10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10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10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10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10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10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  <c r="J205"/>
    </row>
    <row r="206" spans="1:10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10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  <c r="J207" s="26"/>
    </row>
    <row r="208" spans="1:10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10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10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10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10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10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10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10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10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10" s="26" customFormat="1" ht="24">
      <c r="A233" s="236" t="s">
        <v>11</v>
      </c>
      <c r="B233" s="237"/>
      <c r="C233" s="18" t="s">
        <v>119</v>
      </c>
      <c r="D233" s="19">
        <f>SUM(D234:D241)</f>
        <v>462</v>
      </c>
      <c r="E233" s="19">
        <f t="shared" ref="E233:I233" si="75">SUM(E234:E241)</f>
        <v>0</v>
      </c>
      <c r="F233" s="59">
        <f t="shared" si="75"/>
        <v>462</v>
      </c>
      <c r="G233" s="174">
        <f t="shared" si="75"/>
        <v>0</v>
      </c>
      <c r="H233" s="79">
        <f t="shared" si="75"/>
        <v>0</v>
      </c>
      <c r="I233" s="20">
        <f t="shared" si="75"/>
        <v>462</v>
      </c>
    </row>
    <row r="234" spans="1:10">
      <c r="A234" s="21" t="s">
        <v>958</v>
      </c>
      <c r="B234" s="22">
        <v>323</v>
      </c>
      <c r="C234" s="23" t="s">
        <v>28</v>
      </c>
      <c r="D234" s="24">
        <v>462</v>
      </c>
      <c r="E234" s="47"/>
      <c r="F234" s="84">
        <f t="shared" ref="F234:F241" si="76">SUM(D234:E234)</f>
        <v>462</v>
      </c>
      <c r="G234" s="172"/>
      <c r="H234" s="94"/>
      <c r="I234" s="25">
        <f>+F234+H234</f>
        <v>462</v>
      </c>
      <c r="J234" s="131"/>
    </row>
    <row r="235" spans="1:10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10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10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10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10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10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10000</v>
      </c>
      <c r="E533" s="40">
        <f t="shared" ref="E533:I533" si="190">SUM(E534,E538)</f>
        <v>0</v>
      </c>
      <c r="F533" s="83">
        <f t="shared" si="190"/>
        <v>10000</v>
      </c>
      <c r="G533" s="171">
        <f t="shared" si="190"/>
        <v>3150</v>
      </c>
      <c r="H533" s="88">
        <f t="shared" si="190"/>
        <v>0</v>
      </c>
      <c r="I533" s="41">
        <f t="shared" si="190"/>
        <v>10000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151"/>
      <c r="B535" s="22">
        <v>311</v>
      </c>
      <c r="C535" s="23" t="s">
        <v>35</v>
      </c>
      <c r="D535" s="149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>SUM(D537:E537)</f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10000</v>
      </c>
      <c r="E538" s="43">
        <f t="shared" ref="E538:I538" si="194">SUM(E539:E539)</f>
        <v>0</v>
      </c>
      <c r="F538" s="58">
        <f t="shared" si="194"/>
        <v>10000</v>
      </c>
      <c r="G538" s="173">
        <f t="shared" si="194"/>
        <v>3150</v>
      </c>
      <c r="H538" s="89">
        <f t="shared" si="194"/>
        <v>0</v>
      </c>
      <c r="I538" s="56">
        <f t="shared" si="194"/>
        <v>10000</v>
      </c>
    </row>
    <row r="539" spans="1:9">
      <c r="A539" s="21" t="s">
        <v>959</v>
      </c>
      <c r="B539" s="22">
        <v>323</v>
      </c>
      <c r="C539" s="23" t="s">
        <v>28</v>
      </c>
      <c r="D539" s="24">
        <v>10000</v>
      </c>
      <c r="E539" s="47"/>
      <c r="F539" s="84">
        <f>SUM(D539:E539)</f>
        <v>10000</v>
      </c>
      <c r="G539" s="172">
        <v>3150</v>
      </c>
      <c r="H539" s="94"/>
      <c r="I539" s="25">
        <f>+F539+H539</f>
        <v>10000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2500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2500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 t="s">
        <v>1776</v>
      </c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>
        <v>2500</v>
      </c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1328295</v>
      </c>
      <c r="E911" s="42">
        <f t="shared" si="349"/>
        <v>0</v>
      </c>
      <c r="F911" s="42">
        <f t="shared" si="349"/>
        <v>1328295</v>
      </c>
      <c r="G911" s="42">
        <f t="shared" si="349"/>
        <v>472187.28</v>
      </c>
      <c r="H911" s="42">
        <f t="shared" si="349"/>
        <v>0</v>
      </c>
      <c r="I911" s="42">
        <f t="shared" si="349"/>
        <v>1328295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0</v>
      </c>
      <c r="E912" s="43">
        <f t="shared" ref="E912:I912" si="350">SUM(E140,E243,E297,E318,E495,E498,E508,E521,E534)</f>
        <v>0</v>
      </c>
      <c r="F912" s="43">
        <f t="shared" si="350"/>
        <v>0</v>
      </c>
      <c r="G912" s="43">
        <f t="shared" si="350"/>
        <v>0</v>
      </c>
      <c r="H912" s="43">
        <f t="shared" si="350"/>
        <v>0</v>
      </c>
      <c r="I912" s="43">
        <f t="shared" si="350"/>
        <v>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1328295</v>
      </c>
      <c r="E915" s="43">
        <f t="shared" ref="E915:I915" si="353">SUM(E57,E121,E167,E328,E538)</f>
        <v>0</v>
      </c>
      <c r="F915" s="43">
        <f t="shared" si="353"/>
        <v>1328295</v>
      </c>
      <c r="G915" s="43">
        <f t="shared" si="353"/>
        <v>472187.28</v>
      </c>
      <c r="H915" s="43">
        <f t="shared" si="353"/>
        <v>0</v>
      </c>
      <c r="I915" s="43">
        <f t="shared" si="353"/>
        <v>1328295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11834878.930000002</v>
      </c>
      <c r="E918" s="43">
        <f t="shared" ref="E918:I918" si="357">SUM(E919:E925)</f>
        <v>0</v>
      </c>
      <c r="F918" s="43">
        <f t="shared" si="357"/>
        <v>11834878.930000002</v>
      </c>
      <c r="G918" s="43">
        <f t="shared" si="357"/>
        <v>6640002.8899999997</v>
      </c>
      <c r="H918" s="43">
        <f t="shared" si="357"/>
        <v>0</v>
      </c>
      <c r="I918" s="43">
        <f t="shared" si="357"/>
        <v>11834878.930000002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120010</v>
      </c>
      <c r="E919" s="19">
        <f t="shared" ref="E919:I919" si="358">SUM(E44,E115,E152,E253,E541)</f>
        <v>0</v>
      </c>
      <c r="F919" s="19">
        <f t="shared" si="358"/>
        <v>120010</v>
      </c>
      <c r="G919" s="19">
        <f t="shared" si="358"/>
        <v>13588.54</v>
      </c>
      <c r="H919" s="19">
        <f t="shared" si="358"/>
        <v>0</v>
      </c>
      <c r="I919" s="19">
        <f t="shared" si="358"/>
        <v>120010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2500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160000</v>
      </c>
      <c r="E921" s="19">
        <f t="shared" ref="E921:I921" si="360">SUM(E77,E127,E191,E269,E306)</f>
        <v>0</v>
      </c>
      <c r="F921" s="19">
        <f t="shared" si="360"/>
        <v>160000</v>
      </c>
      <c r="G921" s="19">
        <f t="shared" si="360"/>
        <v>32854.76</v>
      </c>
      <c r="H921" s="19">
        <f t="shared" si="360"/>
        <v>0</v>
      </c>
      <c r="I921" s="19">
        <f t="shared" si="360"/>
        <v>160000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11534406.930000002</v>
      </c>
      <c r="E922" s="19">
        <f t="shared" ref="E922:I922" si="361">SUM(E90,E133,E206,E308,E277,E294,E591,E337,E350,E395,E853,E894,E433,E470)</f>
        <v>0</v>
      </c>
      <c r="F922" s="19">
        <f t="shared" si="361"/>
        <v>11534406.930000002</v>
      </c>
      <c r="G922" s="19">
        <f t="shared" si="361"/>
        <v>6591059.5899999999</v>
      </c>
      <c r="H922" s="19">
        <f t="shared" si="361"/>
        <v>0</v>
      </c>
      <c r="I922" s="19">
        <f t="shared" si="361"/>
        <v>11534406.930000002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20000</v>
      </c>
      <c r="E924" s="19">
        <f t="shared" ref="E924:I924" si="363">SUM(E102,E220,E285,E574)</f>
        <v>0</v>
      </c>
      <c r="F924" s="19">
        <f t="shared" si="363"/>
        <v>20000</v>
      </c>
      <c r="G924" s="19">
        <f t="shared" si="363"/>
        <v>0</v>
      </c>
      <c r="H924" s="19">
        <f t="shared" si="363"/>
        <v>0</v>
      </c>
      <c r="I924" s="19">
        <f t="shared" si="363"/>
        <v>20000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462</v>
      </c>
      <c r="E925" s="19">
        <f t="shared" ref="E925:I925" si="364">SUM(E233)</f>
        <v>0</v>
      </c>
      <c r="F925" s="19">
        <f t="shared" si="364"/>
        <v>462</v>
      </c>
      <c r="G925" s="19">
        <f t="shared" si="364"/>
        <v>0</v>
      </c>
      <c r="H925" s="19">
        <f t="shared" si="364"/>
        <v>0</v>
      </c>
      <c r="I925" s="19">
        <f t="shared" si="364"/>
        <v>462</v>
      </c>
      <c r="J925" s="63">
        <f>+F925-F33</f>
        <v>0</v>
      </c>
      <c r="K925" s="63">
        <f>+H925-H33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13163173.930000002</v>
      </c>
      <c r="E926" s="44">
        <f t="shared" si="365"/>
        <v>0</v>
      </c>
      <c r="F926" s="44">
        <f t="shared" si="365"/>
        <v>13163173.930000002</v>
      </c>
      <c r="G926" s="44">
        <f t="shared" si="365"/>
        <v>7112190.1699999999</v>
      </c>
      <c r="H926" s="44">
        <f t="shared" si="365"/>
        <v>0</v>
      </c>
      <c r="I926" s="44">
        <f t="shared" si="365"/>
        <v>13163173.930000002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918:C918"/>
    <mergeCell ref="A819:B819"/>
    <mergeCell ref="A765:B765"/>
    <mergeCell ref="A617:B617"/>
    <mergeCell ref="A626:B626"/>
    <mergeCell ref="A668:B668"/>
    <mergeCell ref="A596:B596"/>
    <mergeCell ref="A606:B606"/>
    <mergeCell ref="A637:B637"/>
    <mergeCell ref="A857:B857"/>
    <mergeCell ref="A853:B853"/>
    <mergeCell ref="A861:B861"/>
    <mergeCell ref="A862:B862"/>
    <mergeCell ref="A789:B789"/>
    <mergeCell ref="A790:B790"/>
    <mergeCell ref="A800:B800"/>
    <mergeCell ref="A914:B914"/>
    <mergeCell ref="A680:B680"/>
    <mergeCell ref="A911:C911"/>
    <mergeCell ref="A703:B703"/>
    <mergeCell ref="A884:B884"/>
    <mergeCell ref="A745:B745"/>
    <mergeCell ref="A656:B656"/>
    <mergeCell ref="A724:B724"/>
    <mergeCell ref="A679:B679"/>
    <mergeCell ref="A714:B714"/>
    <mergeCell ref="A616:B616"/>
    <mergeCell ref="A883:B883"/>
    <mergeCell ref="A777:B777"/>
    <mergeCell ref="A725:B725"/>
    <mergeCell ref="A811:B811"/>
    <mergeCell ref="A702:B702"/>
    <mergeCell ref="A636:B636"/>
    <mergeCell ref="A849:B849"/>
    <mergeCell ref="A646:B646"/>
    <mergeCell ref="A691:B691"/>
    <mergeCell ref="A872:B872"/>
    <mergeCell ref="A826:B826"/>
    <mergeCell ref="A827:B827"/>
    <mergeCell ref="A837:B837"/>
    <mergeCell ref="A848:B848"/>
    <mergeCell ref="A754:B754"/>
    <mergeCell ref="A764:B764"/>
    <mergeCell ref="A744:B744"/>
    <mergeCell ref="A734:B734"/>
    <mergeCell ref="A574:B574"/>
    <mergeCell ref="A520:B520"/>
    <mergeCell ref="A139:B139"/>
    <mergeCell ref="A204:B204"/>
    <mergeCell ref="A243:B243"/>
    <mergeCell ref="A294:B294"/>
    <mergeCell ref="A395:B395"/>
    <mergeCell ref="A293:B293"/>
    <mergeCell ref="A926:C926"/>
    <mergeCell ref="A923:B923"/>
    <mergeCell ref="A657:B657"/>
    <mergeCell ref="A920:B920"/>
    <mergeCell ref="A924:B924"/>
    <mergeCell ref="A925:B925"/>
    <mergeCell ref="A912:B912"/>
    <mergeCell ref="A913:B913"/>
    <mergeCell ref="A921:B921"/>
    <mergeCell ref="A916:B916"/>
    <mergeCell ref="A917:B917"/>
    <mergeCell ref="A915:B915"/>
    <mergeCell ref="A919:B919"/>
    <mergeCell ref="A922:B922"/>
    <mergeCell ref="A899:B899"/>
    <mergeCell ref="A812:B812"/>
    <mergeCell ref="A482:B482"/>
    <mergeCell ref="A305:B305"/>
    <mergeCell ref="A595:B595"/>
    <mergeCell ref="A318:B318"/>
    <mergeCell ref="A552:B552"/>
    <mergeCell ref="A349:B349"/>
    <mergeCell ref="A367:B367"/>
    <mergeCell ref="A382:B382"/>
    <mergeCell ref="A540:B540"/>
    <mergeCell ref="A541:B541"/>
    <mergeCell ref="A405:B405"/>
    <mergeCell ref="A328:B328"/>
    <mergeCell ref="A323:B323"/>
    <mergeCell ref="A421:B421"/>
    <mergeCell ref="A458:B458"/>
    <mergeCell ref="A538:B538"/>
    <mergeCell ref="A514:B514"/>
    <mergeCell ref="A495:B495"/>
    <mergeCell ref="A498:B498"/>
    <mergeCell ref="A533:B533"/>
    <mergeCell ref="A507:B507"/>
    <mergeCell ref="A508:B508"/>
    <mergeCell ref="A534:B534"/>
    <mergeCell ref="A585:B585"/>
    <mergeCell ref="A249:B249"/>
    <mergeCell ref="A311:B311"/>
    <mergeCell ref="A306:B306"/>
    <mergeCell ref="A64:B64"/>
    <mergeCell ref="A584:B584"/>
    <mergeCell ref="A589:B589"/>
    <mergeCell ref="A593:B593"/>
    <mergeCell ref="A563:B563"/>
    <mergeCell ref="A591:B591"/>
    <mergeCell ref="A350:B350"/>
    <mergeCell ref="A140:B140"/>
    <mergeCell ref="A115:B115"/>
    <mergeCell ref="A121:B121"/>
    <mergeCell ref="A148:B148"/>
    <mergeCell ref="A127:B127"/>
    <mergeCell ref="A152:B152"/>
    <mergeCell ref="A297:B297"/>
    <mergeCell ref="A133:B133"/>
    <mergeCell ref="A277:B277"/>
    <mergeCell ref="A261:B261"/>
    <mergeCell ref="A220:B220"/>
    <mergeCell ref="A253:B253"/>
    <mergeCell ref="A233:B233"/>
    <mergeCell ref="A242:B242"/>
    <mergeCell ref="A433:B433"/>
    <mergeCell ref="A470:B470"/>
    <mergeCell ref="A308:B308"/>
    <mergeCell ref="A587:B587"/>
    <mergeCell ref="A1:C1"/>
    <mergeCell ref="B3:F3"/>
    <mergeCell ref="B39:C39"/>
    <mergeCell ref="A40:B40"/>
    <mergeCell ref="B7:C7"/>
    <mergeCell ref="A30:B30"/>
    <mergeCell ref="A43:B43"/>
    <mergeCell ref="A8:B8"/>
    <mergeCell ref="A9:B9"/>
    <mergeCell ref="A10:B10"/>
    <mergeCell ref="A26:B26"/>
    <mergeCell ref="A18:B18"/>
    <mergeCell ref="A22:B22"/>
    <mergeCell ref="A33:B33"/>
    <mergeCell ref="A41:B41"/>
    <mergeCell ref="A42:B42"/>
    <mergeCell ref="A44:B44"/>
    <mergeCell ref="A90:B90"/>
    <mergeCell ref="A383:B383"/>
    <mergeCell ref="A299:B299"/>
    <mergeCell ref="A521:B521"/>
    <mergeCell ref="A527:B527"/>
    <mergeCell ref="A312:B312"/>
    <mergeCell ref="A894:B894"/>
    <mergeCell ref="A102:B102"/>
    <mergeCell ref="A77:B77"/>
    <mergeCell ref="A57:B57"/>
    <mergeCell ref="A296:B296"/>
    <mergeCell ref="A497:B497"/>
    <mergeCell ref="A206:B206"/>
    <mergeCell ref="A333:B333"/>
    <mergeCell ref="A494:B494"/>
    <mergeCell ref="A285:B285"/>
    <mergeCell ref="A191:B191"/>
    <mergeCell ref="A177:B177"/>
    <mergeCell ref="A269:B269"/>
    <mergeCell ref="A167:B167"/>
    <mergeCell ref="A317:B317"/>
    <mergeCell ref="A343:B343"/>
    <mergeCell ref="A337:B337"/>
    <mergeCell ref="A114:B114"/>
    <mergeCell ref="A420:B420"/>
    <mergeCell ref="A445:B445"/>
    <mergeCell ref="A457:B457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K927"/>
  <sheetViews>
    <sheetView topLeftCell="A30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67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SREDNJA ŠKOLA BOL, BOL</v>
      </c>
      <c r="C7" s="260"/>
      <c r="D7" s="13">
        <f>SUM(D8)</f>
        <v>4770148.24</v>
      </c>
      <c r="E7" s="13">
        <f t="shared" ref="E7:I8" si="0">SUM(E8)</f>
        <v>0</v>
      </c>
      <c r="F7" s="164">
        <f t="shared" si="0"/>
        <v>4770148.24</v>
      </c>
      <c r="G7" s="14">
        <f t="shared" si="0"/>
        <v>2363937.8099999996</v>
      </c>
      <c r="H7" s="229">
        <f t="shared" si="0"/>
        <v>0</v>
      </c>
      <c r="I7" s="77">
        <f t="shared" si="0"/>
        <v>4770148.24</v>
      </c>
    </row>
    <row r="8" spans="1:9">
      <c r="A8" s="261" t="s">
        <v>7</v>
      </c>
      <c r="B8" s="262"/>
      <c r="C8" s="15" t="s">
        <v>8</v>
      </c>
      <c r="D8" s="16">
        <f>SUM(D9)</f>
        <v>4770148.24</v>
      </c>
      <c r="E8" s="16">
        <f t="shared" si="0"/>
        <v>0</v>
      </c>
      <c r="F8" s="82">
        <f t="shared" si="0"/>
        <v>4770148.24</v>
      </c>
      <c r="G8" s="17">
        <f t="shared" si="0"/>
        <v>2363937.8099999996</v>
      </c>
      <c r="H8" s="170">
        <f t="shared" si="0"/>
        <v>0</v>
      </c>
      <c r="I8" s="17">
        <f t="shared" si="0"/>
        <v>4770148.24</v>
      </c>
    </row>
    <row r="9" spans="1:9">
      <c r="A9" s="261" t="s">
        <v>9</v>
      </c>
      <c r="B9" s="262"/>
      <c r="C9" s="15" t="s">
        <v>10</v>
      </c>
      <c r="D9" s="16">
        <f>SUM(D10,D18,D22,D26,D30,D33)</f>
        <v>4770148.24</v>
      </c>
      <c r="E9" s="16">
        <f t="shared" ref="E9:I9" si="1">SUM(E10,E18,E22,E26,E30,E33)</f>
        <v>0</v>
      </c>
      <c r="F9" s="82">
        <f t="shared" si="1"/>
        <v>4770148.24</v>
      </c>
      <c r="G9" s="17">
        <f t="shared" si="1"/>
        <v>2363937.8099999996</v>
      </c>
      <c r="H9" s="170">
        <f t="shared" si="1"/>
        <v>0</v>
      </c>
      <c r="I9" s="17">
        <f t="shared" si="1"/>
        <v>4770148.24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230050</v>
      </c>
      <c r="E10" s="19">
        <f t="shared" ref="E10:I10" si="2">SUM(E11:E17)</f>
        <v>0</v>
      </c>
      <c r="F10" s="59">
        <f t="shared" si="2"/>
        <v>230050</v>
      </c>
      <c r="G10" s="20">
        <f t="shared" si="2"/>
        <v>3861.65</v>
      </c>
      <c r="H10" s="230">
        <f t="shared" si="2"/>
        <v>0</v>
      </c>
      <c r="I10" s="20">
        <f t="shared" si="2"/>
        <v>230050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194</v>
      </c>
      <c r="B13" s="22">
        <v>641</v>
      </c>
      <c r="C13" s="23" t="s">
        <v>12</v>
      </c>
      <c r="D13" s="24">
        <v>50</v>
      </c>
      <c r="E13" s="47"/>
      <c r="F13" s="84">
        <f>SUM(D13:E13)</f>
        <v>50</v>
      </c>
      <c r="G13" s="25">
        <v>141.65</v>
      </c>
      <c r="H13" s="185"/>
      <c r="I13" s="25">
        <f t="shared" si="4"/>
        <v>50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195</v>
      </c>
      <c r="B15" s="22">
        <v>661</v>
      </c>
      <c r="C15" s="23" t="s">
        <v>15</v>
      </c>
      <c r="D15" s="24">
        <v>230000</v>
      </c>
      <c r="E15" s="47"/>
      <c r="F15" s="84">
        <f>SUM(D15:E15)</f>
        <v>230000</v>
      </c>
      <c r="G15" s="25">
        <v>3720</v>
      </c>
      <c r="H15" s="185"/>
      <c r="I15" s="25">
        <f t="shared" si="4"/>
        <v>230000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10000</v>
      </c>
      <c r="E18" s="19">
        <f t="shared" ref="E18:I18" si="5">SUM(E19:E21)</f>
        <v>0</v>
      </c>
      <c r="F18" s="59">
        <f t="shared" si="5"/>
        <v>10000</v>
      </c>
      <c r="G18" s="20">
        <f t="shared" si="5"/>
        <v>4280</v>
      </c>
      <c r="H18" s="230">
        <f t="shared" si="5"/>
        <v>0</v>
      </c>
      <c r="I18" s="20">
        <f t="shared" si="5"/>
        <v>10000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196</v>
      </c>
      <c r="B20" s="22">
        <v>652</v>
      </c>
      <c r="C20" s="23" t="s">
        <v>14</v>
      </c>
      <c r="D20" s="24">
        <v>10000</v>
      </c>
      <c r="E20" s="47"/>
      <c r="F20" s="84">
        <f>SUM(D20:E20)</f>
        <v>10000</v>
      </c>
      <c r="G20" s="25">
        <v>4280</v>
      </c>
      <c r="H20" s="185"/>
      <c r="I20" s="25">
        <f>+F20+H20</f>
        <v>10000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4021134</v>
      </c>
      <c r="E22" s="19">
        <f t="shared" ref="E22:I22" si="6">SUM(E23:E25)</f>
        <v>0</v>
      </c>
      <c r="F22" s="59">
        <f t="shared" si="6"/>
        <v>4021134</v>
      </c>
      <c r="G22" s="20">
        <f t="shared" si="6"/>
        <v>2327546.0699999998</v>
      </c>
      <c r="H22" s="230">
        <f t="shared" si="6"/>
        <v>0</v>
      </c>
      <c r="I22" s="20">
        <f t="shared" si="6"/>
        <v>4021134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197</v>
      </c>
      <c r="B24" s="22">
        <v>636</v>
      </c>
      <c r="C24" s="23" t="s">
        <v>18</v>
      </c>
      <c r="D24" s="24">
        <v>4021134</v>
      </c>
      <c r="E24" s="47"/>
      <c r="F24" s="84">
        <f>SUM(D24:E24)</f>
        <v>4021134</v>
      </c>
      <c r="G24" s="25">
        <v>2327546.0699999998</v>
      </c>
      <c r="H24" s="185"/>
      <c r="I24" s="25">
        <f>+F24+H24</f>
        <v>4021134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458964.24</v>
      </c>
      <c r="E26" s="19">
        <f t="shared" ref="E26:I26" si="7">SUM(E27:E29)</f>
        <v>0</v>
      </c>
      <c r="F26" s="59">
        <f t="shared" si="7"/>
        <v>458964.24</v>
      </c>
      <c r="G26" s="20">
        <f t="shared" si="7"/>
        <v>23150.09</v>
      </c>
      <c r="H26" s="230">
        <f t="shared" si="7"/>
        <v>0</v>
      </c>
      <c r="I26" s="20">
        <f t="shared" si="7"/>
        <v>458964.24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198</v>
      </c>
      <c r="B28" s="22">
        <v>638</v>
      </c>
      <c r="C28" s="23" t="s">
        <v>20</v>
      </c>
      <c r="D28" s="24">
        <v>70000</v>
      </c>
      <c r="E28" s="47"/>
      <c r="F28" s="84">
        <f>SUM(D28:E28)</f>
        <v>70000</v>
      </c>
      <c r="G28" s="25">
        <v>23150.09</v>
      </c>
      <c r="H28" s="185"/>
      <c r="I28" s="25">
        <f>+F28+H28</f>
        <v>70000</v>
      </c>
    </row>
    <row r="29" spans="1:9" s="26" customFormat="1" ht="24">
      <c r="A29" s="21" t="s">
        <v>199</v>
      </c>
      <c r="B29" s="22">
        <v>639</v>
      </c>
      <c r="C29" s="23" t="s">
        <v>133</v>
      </c>
      <c r="D29" s="24">
        <v>388964.24</v>
      </c>
      <c r="E29" s="47"/>
      <c r="F29" s="84">
        <f>SUM(D29:E29)</f>
        <v>388964.24</v>
      </c>
      <c r="G29" s="25">
        <v>0</v>
      </c>
      <c r="H29" s="185"/>
      <c r="I29" s="25">
        <f>+F29+H29</f>
        <v>388964.24</v>
      </c>
    </row>
    <row r="30" spans="1:9">
      <c r="A30" s="236" t="s">
        <v>11</v>
      </c>
      <c r="B30" s="237"/>
      <c r="C30" s="18" t="s">
        <v>116</v>
      </c>
      <c r="D30" s="19">
        <f>SUM(D31:D32)</f>
        <v>50000</v>
      </c>
      <c r="E30" s="19">
        <f t="shared" ref="E30:I30" si="8">SUM(E31:E32)</f>
        <v>0</v>
      </c>
      <c r="F30" s="59">
        <f t="shared" si="8"/>
        <v>50000</v>
      </c>
      <c r="G30" s="20">
        <f t="shared" si="8"/>
        <v>5100</v>
      </c>
      <c r="H30" s="230">
        <f t="shared" si="8"/>
        <v>0</v>
      </c>
      <c r="I30" s="20">
        <f t="shared" si="8"/>
        <v>50000</v>
      </c>
    </row>
    <row r="31" spans="1:9" s="26" customFormat="1" ht="24">
      <c r="A31" s="21" t="s">
        <v>200</v>
      </c>
      <c r="B31" s="22">
        <v>663</v>
      </c>
      <c r="C31" s="23" t="s">
        <v>21</v>
      </c>
      <c r="D31" s="24">
        <v>50000</v>
      </c>
      <c r="E31" s="47"/>
      <c r="F31" s="84">
        <f>SUM(D31:E31)</f>
        <v>50000</v>
      </c>
      <c r="G31" s="25">
        <v>5100</v>
      </c>
      <c r="H31" s="185"/>
      <c r="I31" s="25">
        <f>+F31+H31</f>
        <v>50000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SREDNJA ŠKOLA BOL, BOL</v>
      </c>
      <c r="C39" s="260"/>
      <c r="D39" s="38">
        <f>SUM(D40)</f>
        <v>5463884.2400000002</v>
      </c>
      <c r="E39" s="38">
        <f t="shared" ref="E39:I41" si="11">SUM(E40)</f>
        <v>0</v>
      </c>
      <c r="F39" s="81">
        <f t="shared" si="11"/>
        <v>5463884.2400000002</v>
      </c>
      <c r="G39" s="168">
        <f t="shared" si="11"/>
        <v>2577363.62</v>
      </c>
      <c r="H39" s="93">
        <f t="shared" si="11"/>
        <v>0</v>
      </c>
      <c r="I39" s="147">
        <f t="shared" si="11"/>
        <v>5464101.9300000006</v>
      </c>
    </row>
    <row r="40" spans="1:9" ht="24.75">
      <c r="A40" s="261" t="s">
        <v>108</v>
      </c>
      <c r="B40" s="262"/>
      <c r="C40" s="15" t="s">
        <v>109</v>
      </c>
      <c r="D40" s="16">
        <f>SUM(D41)</f>
        <v>5463884.2400000002</v>
      </c>
      <c r="E40" s="16">
        <f t="shared" si="11"/>
        <v>0</v>
      </c>
      <c r="F40" s="82">
        <f t="shared" si="11"/>
        <v>5463884.2400000002</v>
      </c>
      <c r="G40" s="169">
        <f t="shared" si="11"/>
        <v>2577363.62</v>
      </c>
      <c r="H40" s="78">
        <f t="shared" si="11"/>
        <v>0</v>
      </c>
      <c r="I40" s="17">
        <f t="shared" si="11"/>
        <v>5464101.9300000006</v>
      </c>
    </row>
    <row r="41" spans="1:9">
      <c r="A41" s="261" t="s">
        <v>25</v>
      </c>
      <c r="B41" s="262"/>
      <c r="C41" s="15" t="s">
        <v>26</v>
      </c>
      <c r="D41" s="16">
        <f>SUM(D42)</f>
        <v>5463884.2400000002</v>
      </c>
      <c r="E41" s="16">
        <f t="shared" si="11"/>
        <v>0</v>
      </c>
      <c r="F41" s="16">
        <f t="shared" si="11"/>
        <v>5463884.2400000002</v>
      </c>
      <c r="G41" s="170">
        <f t="shared" si="11"/>
        <v>2577363.62</v>
      </c>
      <c r="H41" s="78">
        <f t="shared" si="11"/>
        <v>0</v>
      </c>
      <c r="I41" s="17">
        <f t="shared" si="11"/>
        <v>5464101.9300000006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5463884.2400000002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5463884.2400000002</v>
      </c>
      <c r="G42" s="104">
        <f t="shared" si="12"/>
        <v>2577363.62</v>
      </c>
      <c r="H42" s="104">
        <f t="shared" si="12"/>
        <v>0</v>
      </c>
      <c r="I42" s="104">
        <f t="shared" si="12"/>
        <v>5464101.9300000006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4489290</v>
      </c>
      <c r="E43" s="40">
        <f t="shared" ref="E43:I43" si="13">SUM(E44,E57,E64,E77,E90,E102)</f>
        <v>0</v>
      </c>
      <c r="F43" s="83">
        <f t="shared" si="13"/>
        <v>4489290</v>
      </c>
      <c r="G43" s="171">
        <f t="shared" si="13"/>
        <v>2431708.0300000003</v>
      </c>
      <c r="H43" s="88">
        <f t="shared" si="13"/>
        <v>0</v>
      </c>
      <c r="I43" s="41">
        <f t="shared" si="13"/>
        <v>4489290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0</v>
      </c>
      <c r="E44" s="19">
        <f t="shared" ref="E44:I44" si="14">SUM(E45:E56)</f>
        <v>0</v>
      </c>
      <c r="F44" s="59">
        <f t="shared" si="14"/>
        <v>0</v>
      </c>
      <c r="G44" s="174">
        <f t="shared" si="14"/>
        <v>15065.16</v>
      </c>
      <c r="H44" s="79">
        <f t="shared" si="14"/>
        <v>0</v>
      </c>
      <c r="I44" s="20">
        <f t="shared" si="14"/>
        <v>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1806</v>
      </c>
      <c r="B49" s="22">
        <v>322</v>
      </c>
      <c r="C49" s="23" t="s">
        <v>34</v>
      </c>
      <c r="D49" s="24"/>
      <c r="E49" s="47"/>
      <c r="F49" s="84">
        <f t="shared" si="15"/>
        <v>0</v>
      </c>
      <c r="G49" s="172">
        <v>12481.57</v>
      </c>
      <c r="H49" s="94"/>
      <c r="I49" s="25">
        <f t="shared" si="16"/>
        <v>0</v>
      </c>
    </row>
    <row r="50" spans="1:10" s="26" customFormat="1" ht="12">
      <c r="A50" s="21" t="s">
        <v>1807</v>
      </c>
      <c r="B50" s="22">
        <v>323</v>
      </c>
      <c r="C50" s="23" t="s">
        <v>28</v>
      </c>
      <c r="D50" s="24"/>
      <c r="E50" s="47"/>
      <c r="F50" s="84">
        <f t="shared" si="15"/>
        <v>0</v>
      </c>
      <c r="G50" s="172">
        <v>2583.59</v>
      </c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458156</v>
      </c>
      <c r="E57" s="43">
        <f t="shared" ref="E57:I57" si="18">SUM(E58:E63)</f>
        <v>0</v>
      </c>
      <c r="F57" s="58">
        <f t="shared" si="18"/>
        <v>458156</v>
      </c>
      <c r="G57" s="173">
        <f t="shared" si="18"/>
        <v>170593.74999999997</v>
      </c>
      <c r="H57" s="89">
        <f t="shared" si="18"/>
        <v>0</v>
      </c>
      <c r="I57" s="56">
        <f t="shared" si="18"/>
        <v>458156</v>
      </c>
    </row>
    <row r="58" spans="1:10" ht="22.5" customHeight="1">
      <c r="A58" s="21" t="s">
        <v>411</v>
      </c>
      <c r="B58" s="22">
        <v>321</v>
      </c>
      <c r="C58" s="23" t="s">
        <v>33</v>
      </c>
      <c r="D58" s="24">
        <v>135118</v>
      </c>
      <c r="E58" s="47"/>
      <c r="F58" s="84">
        <f t="shared" ref="F58:F63" si="19">SUM(D58:E58)</f>
        <v>135118</v>
      </c>
      <c r="G58" s="172">
        <v>47476.52</v>
      </c>
      <c r="H58" s="94"/>
      <c r="I58" s="25">
        <f>+F58+H58</f>
        <v>135118</v>
      </c>
      <c r="J58" s="49"/>
    </row>
    <row r="59" spans="1:10" s="26" customFormat="1" ht="12">
      <c r="A59" s="21" t="s">
        <v>412</v>
      </c>
      <c r="B59" s="22">
        <v>322</v>
      </c>
      <c r="C59" s="23" t="s">
        <v>34</v>
      </c>
      <c r="D59" s="24">
        <v>145695</v>
      </c>
      <c r="E59" s="47"/>
      <c r="F59" s="84">
        <f t="shared" si="19"/>
        <v>145695</v>
      </c>
      <c r="G59" s="172">
        <v>71563.44</v>
      </c>
      <c r="H59" s="94"/>
      <c r="I59" s="25">
        <f t="shared" ref="I59:I63" si="20">+F59+H59</f>
        <v>145695</v>
      </c>
    </row>
    <row r="60" spans="1:10" s="26" customFormat="1" ht="12">
      <c r="A60" s="21" t="s">
        <v>413</v>
      </c>
      <c r="B60" s="22">
        <v>323</v>
      </c>
      <c r="C60" s="23" t="s">
        <v>28</v>
      </c>
      <c r="D60" s="24">
        <v>144253</v>
      </c>
      <c r="E60" s="47"/>
      <c r="F60" s="84">
        <f t="shared" si="19"/>
        <v>144253</v>
      </c>
      <c r="G60" s="172">
        <v>48766.91</v>
      </c>
      <c r="H60" s="94"/>
      <c r="I60" s="25">
        <f t="shared" si="20"/>
        <v>144253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414</v>
      </c>
      <c r="B62" s="22">
        <v>329</v>
      </c>
      <c r="C62" s="23" t="s">
        <v>38</v>
      </c>
      <c r="D62" s="24">
        <v>30000</v>
      </c>
      <c r="E62" s="47"/>
      <c r="F62" s="84">
        <f t="shared" si="19"/>
        <v>30000</v>
      </c>
      <c r="G62" s="172">
        <v>1167.8</v>
      </c>
      <c r="H62" s="94"/>
      <c r="I62" s="25">
        <f t="shared" si="20"/>
        <v>30000</v>
      </c>
    </row>
    <row r="63" spans="1:10" s="26" customFormat="1" ht="12">
      <c r="A63" s="21" t="s">
        <v>415</v>
      </c>
      <c r="B63" s="22">
        <v>343</v>
      </c>
      <c r="C63" s="23" t="s">
        <v>39</v>
      </c>
      <c r="D63" s="24">
        <v>3090</v>
      </c>
      <c r="E63" s="47"/>
      <c r="F63" s="84">
        <f t="shared" si="19"/>
        <v>3090</v>
      </c>
      <c r="G63" s="172">
        <v>1619.08</v>
      </c>
      <c r="H63" s="94"/>
      <c r="I63" s="25">
        <f t="shared" si="20"/>
        <v>3090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10000</v>
      </c>
      <c r="E77" s="19">
        <f t="shared" ref="E77:I77" si="25">SUM(E78:E89)</f>
        <v>0</v>
      </c>
      <c r="F77" s="59">
        <f t="shared" si="25"/>
        <v>10000</v>
      </c>
      <c r="G77" s="174">
        <f t="shared" si="25"/>
        <v>1025</v>
      </c>
      <c r="H77" s="79">
        <f t="shared" si="25"/>
        <v>0</v>
      </c>
      <c r="I77" s="20">
        <f t="shared" si="25"/>
        <v>10000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 t="s">
        <v>416</v>
      </c>
      <c r="B83" s="22">
        <v>323</v>
      </c>
      <c r="C83" s="23" t="s">
        <v>28</v>
      </c>
      <c r="D83" s="24">
        <v>10000</v>
      </c>
      <c r="E83" s="47"/>
      <c r="F83" s="84">
        <f t="shared" si="26"/>
        <v>10000</v>
      </c>
      <c r="G83" s="172">
        <v>1025</v>
      </c>
      <c r="H83" s="94"/>
      <c r="I83" s="25">
        <f t="shared" si="27"/>
        <v>10000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4021134</v>
      </c>
      <c r="E90" s="19">
        <f t="shared" ref="E90:I90" si="29">SUM(E91:E101)</f>
        <v>0</v>
      </c>
      <c r="F90" s="59">
        <f t="shared" si="29"/>
        <v>4021134</v>
      </c>
      <c r="G90" s="174">
        <f t="shared" si="29"/>
        <v>2245024.12</v>
      </c>
      <c r="H90" s="79">
        <f t="shared" si="29"/>
        <v>0</v>
      </c>
      <c r="I90" s="20">
        <f t="shared" si="29"/>
        <v>4021134</v>
      </c>
    </row>
    <row r="91" spans="1:9">
      <c r="A91" s="21" t="s">
        <v>417</v>
      </c>
      <c r="B91" s="22">
        <v>311</v>
      </c>
      <c r="C91" s="23" t="s">
        <v>35</v>
      </c>
      <c r="D91" s="24">
        <v>2988688</v>
      </c>
      <c r="E91" s="47"/>
      <c r="F91" s="84">
        <f t="shared" ref="F91:F101" si="30">SUM(D91:E91)</f>
        <v>2988688</v>
      </c>
      <c r="G91" s="172">
        <v>1938576.72</v>
      </c>
      <c r="H91" s="94"/>
      <c r="I91" s="25">
        <f>+F91+H91</f>
        <v>2988688</v>
      </c>
    </row>
    <row r="92" spans="1:9" s="26" customFormat="1" ht="12">
      <c r="A92" s="21" t="s">
        <v>418</v>
      </c>
      <c r="B92" s="22">
        <v>312</v>
      </c>
      <c r="C92" s="23" t="s">
        <v>44</v>
      </c>
      <c r="D92" s="24">
        <v>550176</v>
      </c>
      <c r="E92" s="47"/>
      <c r="F92" s="84">
        <f t="shared" si="30"/>
        <v>550176</v>
      </c>
      <c r="G92" s="172">
        <v>6126.57</v>
      </c>
      <c r="H92" s="94"/>
      <c r="I92" s="25">
        <f t="shared" ref="I92:I101" si="31">+F92+H92</f>
        <v>550176</v>
      </c>
    </row>
    <row r="93" spans="1:9" s="26" customFormat="1" ht="12">
      <c r="A93" s="21" t="s">
        <v>419</v>
      </c>
      <c r="B93" s="22">
        <v>313</v>
      </c>
      <c r="C93" s="23" t="s">
        <v>36</v>
      </c>
      <c r="D93" s="24">
        <v>148370</v>
      </c>
      <c r="E93" s="47"/>
      <c r="F93" s="84">
        <f t="shared" si="30"/>
        <v>148370</v>
      </c>
      <c r="G93" s="172">
        <v>299980.83</v>
      </c>
      <c r="H93" s="94"/>
      <c r="I93" s="25">
        <f t="shared" si="31"/>
        <v>148370</v>
      </c>
    </row>
    <row r="94" spans="1:9" s="26" customFormat="1" ht="12">
      <c r="A94" s="21" t="s">
        <v>420</v>
      </c>
      <c r="B94" s="22">
        <v>321</v>
      </c>
      <c r="C94" s="23" t="s">
        <v>33</v>
      </c>
      <c r="D94" s="24">
        <v>68900</v>
      </c>
      <c r="E94" s="47"/>
      <c r="F94" s="84">
        <f t="shared" si="30"/>
        <v>68900</v>
      </c>
      <c r="G94" s="172">
        <v>340</v>
      </c>
      <c r="H94" s="94"/>
      <c r="I94" s="25">
        <f t="shared" si="31"/>
        <v>68900</v>
      </c>
    </row>
    <row r="95" spans="1:9" s="26" customFormat="1" ht="12">
      <c r="A95" s="21" t="s">
        <v>421</v>
      </c>
      <c r="B95" s="22">
        <v>322</v>
      </c>
      <c r="C95" s="23" t="s">
        <v>34</v>
      </c>
      <c r="D95" s="24">
        <v>155000</v>
      </c>
      <c r="E95" s="47"/>
      <c r="F95" s="84">
        <f t="shared" si="30"/>
        <v>155000</v>
      </c>
      <c r="G95" s="172">
        <v>0</v>
      </c>
      <c r="H95" s="94"/>
      <c r="I95" s="25">
        <f t="shared" si="31"/>
        <v>155000</v>
      </c>
    </row>
    <row r="96" spans="1:9" s="26" customFormat="1" ht="12">
      <c r="A96" s="21" t="s">
        <v>422</v>
      </c>
      <c r="B96" s="22">
        <v>323</v>
      </c>
      <c r="C96" s="23" t="s">
        <v>28</v>
      </c>
      <c r="D96" s="24">
        <v>110000</v>
      </c>
      <c r="E96" s="47"/>
      <c r="F96" s="84">
        <f t="shared" si="30"/>
        <v>110000</v>
      </c>
      <c r="G96" s="172">
        <v>0</v>
      </c>
      <c r="H96" s="94"/>
      <c r="I96" s="25">
        <f t="shared" si="31"/>
        <v>110000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230580</v>
      </c>
      <c r="E114" s="40">
        <f t="shared" ref="E114:I114" si="36">SUM(E115,E121,E127,E133)</f>
        <v>0</v>
      </c>
      <c r="F114" s="83">
        <f t="shared" si="36"/>
        <v>230580</v>
      </c>
      <c r="G114" s="171">
        <f t="shared" si="36"/>
        <v>99539.09</v>
      </c>
      <c r="H114" s="88">
        <f t="shared" si="36"/>
        <v>0</v>
      </c>
      <c r="I114" s="41">
        <f t="shared" si="36"/>
        <v>230580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230580</v>
      </c>
      <c r="E121" s="43">
        <f t="shared" si="39"/>
        <v>0</v>
      </c>
      <c r="F121" s="58">
        <f t="shared" si="39"/>
        <v>230580</v>
      </c>
      <c r="G121" s="173">
        <f t="shared" si="39"/>
        <v>99539.09</v>
      </c>
      <c r="H121" s="89">
        <f t="shared" si="39"/>
        <v>0</v>
      </c>
      <c r="I121" s="56">
        <f t="shared" si="39"/>
        <v>230580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 t="s">
        <v>423</v>
      </c>
      <c r="B123" s="22">
        <v>322</v>
      </c>
      <c r="C123" s="23" t="s">
        <v>34</v>
      </c>
      <c r="D123" s="24">
        <v>175580</v>
      </c>
      <c r="E123" s="47"/>
      <c r="F123" s="84">
        <f>SUM(D123:E123)</f>
        <v>175580</v>
      </c>
      <c r="G123" s="172">
        <v>95847.95</v>
      </c>
      <c r="H123" s="94"/>
      <c r="I123" s="25">
        <f t="shared" ref="I123:I126" si="40">+F123+H123</f>
        <v>175580</v>
      </c>
    </row>
    <row r="124" spans="1:10" s="26" customFormat="1" ht="12">
      <c r="A124" s="21" t="s">
        <v>424</v>
      </c>
      <c r="B124" s="22">
        <v>323</v>
      </c>
      <c r="C124" s="23" t="s">
        <v>28</v>
      </c>
      <c r="D124" s="24">
        <v>50000</v>
      </c>
      <c r="E124" s="47"/>
      <c r="F124" s="84">
        <f>SUM(D124:E124)</f>
        <v>50000</v>
      </c>
      <c r="G124" s="172">
        <v>3691.14</v>
      </c>
      <c r="H124" s="94"/>
      <c r="I124" s="25">
        <f t="shared" si="40"/>
        <v>50000</v>
      </c>
    </row>
    <row r="125" spans="1:10" s="26" customFormat="1" ht="12">
      <c r="A125" s="21" t="s">
        <v>425</v>
      </c>
      <c r="B125" s="22">
        <v>329</v>
      </c>
      <c r="C125" s="23" t="s">
        <v>38</v>
      </c>
      <c r="D125" s="24">
        <v>5000</v>
      </c>
      <c r="E125" s="47"/>
      <c r="F125" s="84">
        <f>SUM(D125:E125)</f>
        <v>5000</v>
      </c>
      <c r="G125" s="172">
        <v>0</v>
      </c>
      <c r="H125" s="94"/>
      <c r="I125" s="25">
        <f t="shared" si="40"/>
        <v>5000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280050</v>
      </c>
      <c r="E139" s="40">
        <f t="shared" ref="E139:I139" si="45">SUM(E140,E148,E152,E167,E177,E191,E204,E206,E220,E233)</f>
        <v>0</v>
      </c>
      <c r="F139" s="40">
        <f t="shared" si="45"/>
        <v>280050</v>
      </c>
      <c r="G139" s="40">
        <f t="shared" si="45"/>
        <v>5543.44</v>
      </c>
      <c r="H139" s="40">
        <f t="shared" si="45"/>
        <v>0</v>
      </c>
      <c r="I139" s="41">
        <f t="shared" si="45"/>
        <v>280050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230050</v>
      </c>
      <c r="E152" s="19">
        <f t="shared" ref="E152:I152" si="51">SUM(E153:E166)</f>
        <v>0</v>
      </c>
      <c r="F152" s="59">
        <f t="shared" si="51"/>
        <v>230050</v>
      </c>
      <c r="G152" s="174">
        <f t="shared" si="51"/>
        <v>5543.44</v>
      </c>
      <c r="H152" s="79">
        <f t="shared" si="51"/>
        <v>0</v>
      </c>
      <c r="I152" s="20">
        <f t="shared" si="51"/>
        <v>230050</v>
      </c>
    </row>
    <row r="153" spans="1:9">
      <c r="A153" s="21" t="s">
        <v>426</v>
      </c>
      <c r="B153" s="22">
        <v>322</v>
      </c>
      <c r="C153" s="23" t="s">
        <v>34</v>
      </c>
      <c r="D153" s="24">
        <v>51500</v>
      </c>
      <c r="E153" s="47"/>
      <c r="F153" s="84">
        <f t="shared" ref="F153:F165" si="52">SUM(D153:E153)</f>
        <v>51500</v>
      </c>
      <c r="G153" s="172">
        <v>5543.44</v>
      </c>
      <c r="H153" s="94"/>
      <c r="I153" s="25">
        <f>+F153+H153</f>
        <v>51500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 t="s">
        <v>427</v>
      </c>
      <c r="B155" s="22">
        <v>329</v>
      </c>
      <c r="C155" s="23" t="s">
        <v>38</v>
      </c>
      <c r="D155" s="24">
        <v>6050</v>
      </c>
      <c r="E155" s="47"/>
      <c r="F155" s="84">
        <f t="shared" si="52"/>
        <v>6050</v>
      </c>
      <c r="G155" s="172">
        <v>0</v>
      </c>
      <c r="H155" s="94"/>
      <c r="I155" s="25">
        <f t="shared" si="53"/>
        <v>6050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 t="s">
        <v>428</v>
      </c>
      <c r="B157" s="22">
        <v>421</v>
      </c>
      <c r="C157" s="23" t="s">
        <v>52</v>
      </c>
      <c r="D157" s="24">
        <v>101250</v>
      </c>
      <c r="E157" s="47"/>
      <c r="F157" s="84">
        <f t="shared" si="52"/>
        <v>101250</v>
      </c>
      <c r="G157" s="172">
        <v>0</v>
      </c>
      <c r="H157" s="94"/>
      <c r="I157" s="25">
        <f t="shared" si="53"/>
        <v>101250</v>
      </c>
    </row>
    <row r="158" spans="1:9" s="26" customFormat="1" ht="12">
      <c r="A158" s="21" t="s">
        <v>429</v>
      </c>
      <c r="B158" s="22">
        <v>422</v>
      </c>
      <c r="C158" s="23" t="s">
        <v>29</v>
      </c>
      <c r="D158" s="24">
        <v>71250</v>
      </c>
      <c r="E158" s="47"/>
      <c r="F158" s="84">
        <f t="shared" si="52"/>
        <v>71250</v>
      </c>
      <c r="G158" s="172">
        <v>0</v>
      </c>
      <c r="H158" s="94"/>
      <c r="I158" s="25">
        <f t="shared" si="53"/>
        <v>71250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50000</v>
      </c>
      <c r="E220" s="19">
        <f t="shared" ref="E220:I220" si="72">SUM(E221:E232)</f>
        <v>0</v>
      </c>
      <c r="F220" s="59">
        <f t="shared" si="72"/>
        <v>50000</v>
      </c>
      <c r="G220" s="174">
        <f t="shared" si="72"/>
        <v>0</v>
      </c>
      <c r="H220" s="79">
        <f t="shared" si="72"/>
        <v>0</v>
      </c>
      <c r="I220" s="20">
        <f t="shared" si="72"/>
        <v>50000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430</v>
      </c>
      <c r="B225" s="22">
        <v>422</v>
      </c>
      <c r="C225" s="23" t="s">
        <v>29</v>
      </c>
      <c r="D225" s="24">
        <v>50000</v>
      </c>
      <c r="E225" s="47"/>
      <c r="F225" s="84">
        <f t="shared" si="73"/>
        <v>50000</v>
      </c>
      <c r="G225" s="172"/>
      <c r="H225" s="94"/>
      <c r="I225" s="25">
        <f t="shared" si="74"/>
        <v>50000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388964.24</v>
      </c>
      <c r="E349" s="40">
        <f t="shared" ref="E349:I349" si="126">SUM(E350,E367)</f>
        <v>0</v>
      </c>
      <c r="F349" s="83">
        <f t="shared" si="126"/>
        <v>388964.24</v>
      </c>
      <c r="G349" s="171">
        <f t="shared" si="126"/>
        <v>37355.369999999995</v>
      </c>
      <c r="H349" s="88">
        <f t="shared" si="126"/>
        <v>0</v>
      </c>
      <c r="I349" s="41">
        <f t="shared" si="126"/>
        <v>388964.24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388964.24</v>
      </c>
      <c r="E367" s="19">
        <f t="shared" ref="E367:I367" si="130">SUM(E368:E381)</f>
        <v>0</v>
      </c>
      <c r="F367" s="59">
        <f t="shared" si="130"/>
        <v>388964.24</v>
      </c>
      <c r="G367" s="174">
        <f t="shared" si="130"/>
        <v>37355.369999999995</v>
      </c>
      <c r="H367" s="79">
        <f t="shared" si="130"/>
        <v>0</v>
      </c>
      <c r="I367" s="20">
        <f t="shared" si="130"/>
        <v>388964.24</v>
      </c>
    </row>
    <row r="368" spans="1:9">
      <c r="A368" s="21" t="s">
        <v>431</v>
      </c>
      <c r="B368" s="22">
        <v>311</v>
      </c>
      <c r="C368" s="23" t="s">
        <v>35</v>
      </c>
      <c r="D368" s="24">
        <v>189205.15</v>
      </c>
      <c r="E368" s="47"/>
      <c r="F368" s="84">
        <f>SUM(D368:E368)</f>
        <v>189205.15</v>
      </c>
      <c r="G368" s="172">
        <v>31458.51</v>
      </c>
      <c r="H368" s="94"/>
      <c r="I368" s="25">
        <f>+F368+H368</f>
        <v>189205.15</v>
      </c>
    </row>
    <row r="369" spans="1:9">
      <c r="A369" s="21" t="s">
        <v>1808</v>
      </c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>
        <v>1200</v>
      </c>
      <c r="H369" s="94"/>
      <c r="I369" s="25">
        <f t="shared" ref="I369:I381" si="132">+F369+H369</f>
        <v>0</v>
      </c>
    </row>
    <row r="370" spans="1:9">
      <c r="A370" s="21" t="s">
        <v>432</v>
      </c>
      <c r="B370" s="22">
        <v>313</v>
      </c>
      <c r="C370" s="23" t="s">
        <v>36</v>
      </c>
      <c r="D370" s="24">
        <v>37387.839999999997</v>
      </c>
      <c r="E370" s="47"/>
      <c r="F370" s="84">
        <f t="shared" si="131"/>
        <v>37387.839999999997</v>
      </c>
      <c r="G370" s="172">
        <v>3268.86</v>
      </c>
      <c r="H370" s="94"/>
      <c r="I370" s="25">
        <f t="shared" si="132"/>
        <v>37387.839999999997</v>
      </c>
    </row>
    <row r="371" spans="1:9">
      <c r="A371" s="21" t="s">
        <v>433</v>
      </c>
      <c r="B371" s="22">
        <v>321</v>
      </c>
      <c r="C371" s="23" t="s">
        <v>33</v>
      </c>
      <c r="D371" s="24">
        <v>8653</v>
      </c>
      <c r="E371" s="47"/>
      <c r="F371" s="84">
        <f t="shared" si="131"/>
        <v>8653</v>
      </c>
      <c r="G371" s="172">
        <v>1428</v>
      </c>
      <c r="H371" s="94"/>
      <c r="I371" s="25">
        <f t="shared" si="132"/>
        <v>8653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 t="s">
        <v>434</v>
      </c>
      <c r="B373" s="22">
        <v>323</v>
      </c>
      <c r="C373" s="23" t="s">
        <v>28</v>
      </c>
      <c r="D373" s="24">
        <v>138800</v>
      </c>
      <c r="E373" s="47"/>
      <c r="F373" s="84">
        <f t="shared" si="131"/>
        <v>138800</v>
      </c>
      <c r="G373" s="172">
        <v>0</v>
      </c>
      <c r="H373" s="94"/>
      <c r="I373" s="25">
        <f t="shared" si="132"/>
        <v>138800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 t="s">
        <v>435</v>
      </c>
      <c r="B379" s="22">
        <v>422</v>
      </c>
      <c r="C379" s="23" t="s">
        <v>29</v>
      </c>
      <c r="D379" s="24">
        <v>14918.25</v>
      </c>
      <c r="E379" s="47"/>
      <c r="F379" s="84">
        <f>SUM(D379:E379)</f>
        <v>14918.25</v>
      </c>
      <c r="G379" s="172">
        <v>0</v>
      </c>
      <c r="H379" s="94"/>
      <c r="I379" s="25">
        <f t="shared" si="132"/>
        <v>14918.25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436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437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70000</v>
      </c>
      <c r="E540" s="40">
        <f t="shared" ref="E540:I540" si="195">SUM(E541,E563,E552,E574)</f>
        <v>0</v>
      </c>
      <c r="F540" s="83">
        <f t="shared" si="195"/>
        <v>70000</v>
      </c>
      <c r="G540" s="171">
        <f t="shared" si="195"/>
        <v>217.69</v>
      </c>
      <c r="H540" s="88">
        <f t="shared" si="195"/>
        <v>0</v>
      </c>
      <c r="I540" s="41">
        <f t="shared" si="195"/>
        <v>70217.69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70000</v>
      </c>
      <c r="E563" s="19">
        <f t="shared" ref="E563:I563" si="204">SUM(E564:E573)</f>
        <v>0</v>
      </c>
      <c r="F563" s="59">
        <f t="shared" si="204"/>
        <v>70000</v>
      </c>
      <c r="G563" s="174">
        <f t="shared" si="204"/>
        <v>217.69</v>
      </c>
      <c r="H563" s="79">
        <f t="shared" si="204"/>
        <v>0</v>
      </c>
      <c r="I563" s="20">
        <f t="shared" si="204"/>
        <v>70217.69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 t="s">
        <v>438</v>
      </c>
      <c r="B567" s="22">
        <v>321</v>
      </c>
      <c r="C567" s="23" t="s">
        <v>33</v>
      </c>
      <c r="D567" s="24">
        <v>28000</v>
      </c>
      <c r="E567" s="47"/>
      <c r="F567" s="84">
        <f t="shared" si="205"/>
        <v>28000</v>
      </c>
      <c r="G567" s="172"/>
      <c r="H567" s="94"/>
      <c r="I567" s="25">
        <f t="shared" si="206"/>
        <v>28000</v>
      </c>
    </row>
    <row r="568" spans="1:9">
      <c r="A568" s="21" t="s">
        <v>439</v>
      </c>
      <c r="B568" s="22">
        <v>322</v>
      </c>
      <c r="C568" s="23" t="s">
        <v>34</v>
      </c>
      <c r="D568" s="24">
        <v>13000</v>
      </c>
      <c r="E568" s="47"/>
      <c r="F568" s="84">
        <f t="shared" si="205"/>
        <v>13000</v>
      </c>
      <c r="G568" s="172">
        <v>217.69</v>
      </c>
      <c r="H568" s="94"/>
      <c r="I568" s="25">
        <f t="shared" si="206"/>
        <v>13217.69</v>
      </c>
    </row>
    <row r="569" spans="1:9" s="26" customFormat="1" ht="12">
      <c r="A569" s="21" t="s">
        <v>440</v>
      </c>
      <c r="B569" s="22">
        <v>323</v>
      </c>
      <c r="C569" s="23" t="s">
        <v>28</v>
      </c>
      <c r="D569" s="24">
        <v>6000</v>
      </c>
      <c r="E569" s="47"/>
      <c r="F569" s="84">
        <f t="shared" si="205"/>
        <v>6000</v>
      </c>
      <c r="G569" s="172"/>
      <c r="H569" s="94"/>
      <c r="I569" s="25">
        <f t="shared" si="206"/>
        <v>6000</v>
      </c>
    </row>
    <row r="570" spans="1:9" ht="24.75">
      <c r="A570" s="21" t="s">
        <v>441</v>
      </c>
      <c r="B570" s="22">
        <v>324</v>
      </c>
      <c r="C570" s="23" t="s">
        <v>37</v>
      </c>
      <c r="D570" s="24">
        <v>3000</v>
      </c>
      <c r="E570" s="47"/>
      <c r="F570" s="84">
        <f t="shared" si="205"/>
        <v>3000</v>
      </c>
      <c r="G570" s="172"/>
      <c r="H570" s="94"/>
      <c r="I570" s="25">
        <f t="shared" si="206"/>
        <v>3000</v>
      </c>
    </row>
    <row r="571" spans="1:9" s="26" customFormat="1" ht="12">
      <c r="A571" s="21" t="s">
        <v>442</v>
      </c>
      <c r="B571" s="22">
        <v>329</v>
      </c>
      <c r="C571" s="23" t="s">
        <v>38</v>
      </c>
      <c r="D571" s="24">
        <v>20000</v>
      </c>
      <c r="E571" s="47"/>
      <c r="F571" s="84">
        <f t="shared" si="205"/>
        <v>20000</v>
      </c>
      <c r="G571" s="172"/>
      <c r="H571" s="94"/>
      <c r="I571" s="25">
        <f t="shared" si="206"/>
        <v>20000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313</v>
      </c>
      <c r="C705" s="23" t="s">
        <v>36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312</v>
      </c>
      <c r="C706" s="23" t="s">
        <v>44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44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693736</v>
      </c>
      <c r="E911" s="42">
        <f t="shared" si="349"/>
        <v>0</v>
      </c>
      <c r="F911" s="42">
        <f t="shared" si="349"/>
        <v>693736</v>
      </c>
      <c r="G911" s="42">
        <f t="shared" si="349"/>
        <v>273132.83999999997</v>
      </c>
      <c r="H911" s="42">
        <f t="shared" si="349"/>
        <v>0</v>
      </c>
      <c r="I911" s="42">
        <f t="shared" si="349"/>
        <v>693736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3000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688736</v>
      </c>
      <c r="E915" s="43">
        <f t="shared" ref="E915:I915" si="353">SUM(E57,E121,E167,E328,E538)</f>
        <v>0</v>
      </c>
      <c r="F915" s="43">
        <f t="shared" si="353"/>
        <v>688736</v>
      </c>
      <c r="G915" s="43">
        <f t="shared" si="353"/>
        <v>270132.83999999997</v>
      </c>
      <c r="H915" s="43">
        <f t="shared" si="353"/>
        <v>0</v>
      </c>
      <c r="I915" s="43">
        <f t="shared" si="353"/>
        <v>688736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4770148.24</v>
      </c>
      <c r="E918" s="43">
        <f t="shared" ref="E918:I918" si="357">SUM(E919:E925)</f>
        <v>0</v>
      </c>
      <c r="F918" s="43">
        <f t="shared" si="357"/>
        <v>4770148.24</v>
      </c>
      <c r="G918" s="43">
        <f t="shared" si="357"/>
        <v>2304230.7800000003</v>
      </c>
      <c r="H918" s="43">
        <f t="shared" si="357"/>
        <v>0</v>
      </c>
      <c r="I918" s="43">
        <f t="shared" si="357"/>
        <v>4770365.93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230050</v>
      </c>
      <c r="E919" s="19">
        <f t="shared" ref="E919:I919" si="358">SUM(E44,E115,E152,E253,E541)</f>
        <v>0</v>
      </c>
      <c r="F919" s="19">
        <f t="shared" si="358"/>
        <v>230050</v>
      </c>
      <c r="G919" s="19">
        <f t="shared" si="358"/>
        <v>20608.599999999999</v>
      </c>
      <c r="H919" s="19">
        <f t="shared" si="358"/>
        <v>0</v>
      </c>
      <c r="I919" s="19">
        <f t="shared" si="358"/>
        <v>230050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10000</v>
      </c>
      <c r="E921" s="19">
        <f t="shared" ref="E921:I921" si="360">SUM(E77,E127,E191,E269,E306)</f>
        <v>0</v>
      </c>
      <c r="F921" s="19">
        <f t="shared" si="360"/>
        <v>10000</v>
      </c>
      <c r="G921" s="19">
        <f t="shared" si="360"/>
        <v>1025</v>
      </c>
      <c r="H921" s="19">
        <f t="shared" si="360"/>
        <v>0</v>
      </c>
      <c r="I921" s="19">
        <f t="shared" si="360"/>
        <v>10000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4021134</v>
      </c>
      <c r="E922" s="19">
        <f t="shared" ref="E922:I922" si="361">SUM(E90,E133,E206,E308,E277,E294,E591,E337,E350,E395,E853,E894,E433,E470)</f>
        <v>0</v>
      </c>
      <c r="F922" s="19">
        <f t="shared" si="361"/>
        <v>4021134</v>
      </c>
      <c r="G922" s="19">
        <f t="shared" si="361"/>
        <v>2245024.12</v>
      </c>
      <c r="H922" s="19">
        <f t="shared" si="361"/>
        <v>0</v>
      </c>
      <c r="I922" s="19">
        <f t="shared" si="361"/>
        <v>4021134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458964.24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458964.24</v>
      </c>
      <c r="G923" s="19">
        <f t="shared" si="362"/>
        <v>37573.06</v>
      </c>
      <c r="H923" s="19">
        <f t="shared" si="362"/>
        <v>0</v>
      </c>
      <c r="I923" s="19">
        <f t="shared" si="362"/>
        <v>459181.93</v>
      </c>
      <c r="J923" s="61">
        <f>+F923-F26</f>
        <v>0</v>
      </c>
      <c r="K923" s="61">
        <f>+I923-I26</f>
        <v>217.69000000000233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50000</v>
      </c>
      <c r="E924" s="19">
        <f t="shared" ref="E924:I924" si="363">SUM(E102,E220,E285,E574)</f>
        <v>0</v>
      </c>
      <c r="F924" s="19">
        <f t="shared" si="363"/>
        <v>50000</v>
      </c>
      <c r="G924" s="19">
        <f t="shared" si="363"/>
        <v>0</v>
      </c>
      <c r="H924" s="19">
        <f t="shared" si="363"/>
        <v>0</v>
      </c>
      <c r="I924" s="19">
        <f t="shared" si="363"/>
        <v>50000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5463884.2400000002</v>
      </c>
      <c r="E926" s="44">
        <f t="shared" si="365"/>
        <v>0</v>
      </c>
      <c r="F926" s="44">
        <f t="shared" si="365"/>
        <v>5463884.2400000002</v>
      </c>
      <c r="G926" s="44">
        <f t="shared" si="365"/>
        <v>2577363.62</v>
      </c>
      <c r="H926" s="44">
        <f t="shared" si="365"/>
        <v>0</v>
      </c>
      <c r="I926" s="44">
        <f t="shared" si="365"/>
        <v>5464101.9299999997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911:C911"/>
    <mergeCell ref="A914:B914"/>
    <mergeCell ref="A920:B920"/>
    <mergeCell ref="A916:B916"/>
    <mergeCell ref="A917:B917"/>
    <mergeCell ref="A915:B915"/>
    <mergeCell ref="A913:B913"/>
    <mergeCell ref="A349:B349"/>
    <mergeCell ref="A367:B367"/>
    <mergeCell ref="A382:B382"/>
    <mergeCell ref="A405:B405"/>
    <mergeCell ref="A538:B538"/>
    <mergeCell ref="A789:B789"/>
    <mergeCell ref="A790:B790"/>
    <mergeCell ref="A800:B800"/>
    <mergeCell ref="A616:B616"/>
    <mergeCell ref="A646:B646"/>
    <mergeCell ref="A657:B657"/>
    <mergeCell ref="A884:B884"/>
    <mergeCell ref="A899:B899"/>
    <mergeCell ref="A812:B812"/>
    <mergeCell ref="A819:B819"/>
    <mergeCell ref="A691:B691"/>
    <mergeCell ref="A702:B702"/>
    <mergeCell ref="A926:C926"/>
    <mergeCell ref="A922:B922"/>
    <mergeCell ref="A923:B923"/>
    <mergeCell ref="A918:C918"/>
    <mergeCell ref="A924:B924"/>
    <mergeCell ref="A925:B925"/>
    <mergeCell ref="A921:B921"/>
    <mergeCell ref="A919:B919"/>
    <mergeCell ref="A912:B912"/>
    <mergeCell ref="A64:B64"/>
    <mergeCell ref="A115:B115"/>
    <mergeCell ref="A102:B102"/>
    <mergeCell ref="A668:B668"/>
    <mergeCell ref="A626:B626"/>
    <mergeCell ref="A637:B637"/>
    <mergeCell ref="A883:B883"/>
    <mergeCell ref="A636:B636"/>
    <mergeCell ref="A679:B679"/>
    <mergeCell ref="A714:B714"/>
    <mergeCell ref="A591:B591"/>
    <mergeCell ref="A656:B656"/>
    <mergeCell ref="A811:B811"/>
    <mergeCell ref="A617:B617"/>
    <mergeCell ref="A734:B734"/>
    <mergeCell ref="A593:B593"/>
    <mergeCell ref="A563:B563"/>
    <mergeCell ref="A589:B589"/>
    <mergeCell ref="A596:B596"/>
    <mergeCell ref="A606:B606"/>
    <mergeCell ref="A703:B703"/>
    <mergeCell ref="A77:B77"/>
    <mergeCell ref="A90:B90"/>
    <mergeCell ref="A114:B114"/>
    <mergeCell ref="A121:B121"/>
    <mergeCell ref="A148:B148"/>
    <mergeCell ref="A167:B167"/>
    <mergeCell ref="A177:B177"/>
    <mergeCell ref="A242:B242"/>
    <mergeCell ref="A204:B204"/>
    <mergeCell ref="A152:B152"/>
    <mergeCell ref="A133:B133"/>
    <mergeCell ref="A328:B328"/>
    <mergeCell ref="A318:B318"/>
    <mergeCell ref="A323:B323"/>
    <mergeCell ref="A317:B317"/>
    <mergeCell ref="A127:B127"/>
    <mergeCell ref="A139:B139"/>
    <mergeCell ref="A299:B299"/>
    <mergeCell ref="A269:B269"/>
    <mergeCell ref="A296:B296"/>
    <mergeCell ref="A220:B220"/>
    <mergeCell ref="A253:B253"/>
    <mergeCell ref="A140:B140"/>
    <mergeCell ref="A233:B233"/>
    <mergeCell ref="A243:B243"/>
    <mergeCell ref="A206:B206"/>
    <mergeCell ref="A297:B297"/>
    <mergeCell ref="A277:B277"/>
    <mergeCell ref="A261:B261"/>
    <mergeCell ref="A305:B305"/>
    <mergeCell ref="A308:B308"/>
    <mergeCell ref="A285:B285"/>
    <mergeCell ref="A191:B191"/>
    <mergeCell ref="A498:B498"/>
    <mergeCell ref="A497:B497"/>
    <mergeCell ref="A494:B494"/>
    <mergeCell ref="A333:B333"/>
    <mergeCell ref="A293:B293"/>
    <mergeCell ref="A294:B294"/>
    <mergeCell ref="A306:B306"/>
    <mergeCell ref="A249:B249"/>
    <mergeCell ref="A311:B311"/>
    <mergeCell ref="A312:B312"/>
    <mergeCell ref="A540:B540"/>
    <mergeCell ref="A495:B495"/>
    <mergeCell ref="A337:B337"/>
    <mergeCell ref="A508:B508"/>
    <mergeCell ref="A541:B541"/>
    <mergeCell ref="A514:B514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395:B395"/>
    <mergeCell ref="A433:B433"/>
    <mergeCell ref="A470:B470"/>
    <mergeCell ref="A520:B520"/>
    <mergeCell ref="A521:B521"/>
    <mergeCell ref="A527:B527"/>
    <mergeCell ref="A680:B680"/>
    <mergeCell ref="A1:C1"/>
    <mergeCell ref="B3:F3"/>
    <mergeCell ref="B39:C39"/>
    <mergeCell ref="A40:B40"/>
    <mergeCell ref="B7:C7"/>
    <mergeCell ref="A8:B8"/>
    <mergeCell ref="A9:B9"/>
    <mergeCell ref="A57:B57"/>
    <mergeCell ref="A10:B10"/>
    <mergeCell ref="A26:B26"/>
    <mergeCell ref="A18:B18"/>
    <mergeCell ref="A22:B22"/>
    <mergeCell ref="A33:B33"/>
    <mergeCell ref="A44:B44"/>
    <mergeCell ref="A41:B41"/>
    <mergeCell ref="A42:B42"/>
    <mergeCell ref="A30:B30"/>
    <mergeCell ref="A43:B43"/>
    <mergeCell ref="A507:B507"/>
    <mergeCell ref="A552:B552"/>
    <mergeCell ref="A534:B534"/>
    <mergeCell ref="A343:B343"/>
    <mergeCell ref="A533:B533"/>
    <mergeCell ref="A894:B894"/>
    <mergeCell ref="A862:B862"/>
    <mergeCell ref="A872:B872"/>
    <mergeCell ref="A574:B57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724:B724"/>
    <mergeCell ref="A595:B595"/>
    <mergeCell ref="A777:B777"/>
    <mergeCell ref="A725:B725"/>
    <mergeCell ref="A765:B765"/>
    <mergeCell ref="A745:B745"/>
    <mergeCell ref="A754:B754"/>
    <mergeCell ref="A584:B584"/>
    <mergeCell ref="A585:B585"/>
    <mergeCell ref="A764:B764"/>
    <mergeCell ref="A744:B744"/>
    <mergeCell ref="A587:B587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K927"/>
  <sheetViews>
    <sheetView topLeftCell="A73" zoomScale="125" workbookViewId="0">
      <selection activeCell="B3" sqref="B3:F3"/>
    </sheetView>
  </sheetViews>
  <sheetFormatPr defaultRowHeight="15"/>
  <cols>
    <col min="1" max="1" width="6.710937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84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ANTUNA MATIJAŠEVIĆA KARAMANEA, VIS</v>
      </c>
      <c r="C7" s="260"/>
      <c r="D7" s="13">
        <f>SUM(D8)</f>
        <v>3753703</v>
      </c>
      <c r="E7" s="13">
        <f t="shared" ref="E7:I8" si="0">SUM(E8)</f>
        <v>0</v>
      </c>
      <c r="F7" s="164">
        <f t="shared" si="0"/>
        <v>3753703</v>
      </c>
      <c r="G7" s="14">
        <f t="shared" si="0"/>
        <v>1940564.1500000001</v>
      </c>
      <c r="H7" s="229">
        <f t="shared" si="0"/>
        <v>0</v>
      </c>
      <c r="I7" s="77">
        <f t="shared" si="0"/>
        <v>3753703</v>
      </c>
    </row>
    <row r="8" spans="1:9">
      <c r="A8" s="261" t="s">
        <v>7</v>
      </c>
      <c r="B8" s="262"/>
      <c r="C8" s="15" t="s">
        <v>8</v>
      </c>
      <c r="D8" s="16">
        <f>SUM(D9)</f>
        <v>3753703</v>
      </c>
      <c r="E8" s="16">
        <f t="shared" si="0"/>
        <v>0</v>
      </c>
      <c r="F8" s="82">
        <f t="shared" si="0"/>
        <v>3753703</v>
      </c>
      <c r="G8" s="17">
        <f t="shared" si="0"/>
        <v>1940564.1500000001</v>
      </c>
      <c r="H8" s="170">
        <f t="shared" si="0"/>
        <v>0</v>
      </c>
      <c r="I8" s="17">
        <f t="shared" si="0"/>
        <v>3753703</v>
      </c>
    </row>
    <row r="9" spans="1:9">
      <c r="A9" s="261" t="s">
        <v>9</v>
      </c>
      <c r="B9" s="262"/>
      <c r="C9" s="15" t="s">
        <v>10</v>
      </c>
      <c r="D9" s="16">
        <f>SUM(D10,D18,D22,D26,D30,D33)</f>
        <v>3753703</v>
      </c>
      <c r="E9" s="16">
        <f t="shared" ref="E9:I9" si="1">SUM(E10,E18,E22,E26,E30,E33)</f>
        <v>0</v>
      </c>
      <c r="F9" s="82">
        <f t="shared" si="1"/>
        <v>3753703</v>
      </c>
      <c r="G9" s="17">
        <f t="shared" si="1"/>
        <v>1940564.1500000001</v>
      </c>
      <c r="H9" s="170">
        <f t="shared" si="1"/>
        <v>0</v>
      </c>
      <c r="I9" s="17">
        <f t="shared" si="1"/>
        <v>3753703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2000</v>
      </c>
      <c r="E10" s="19">
        <f t="shared" ref="E10:I10" si="2">SUM(E11:E17)</f>
        <v>0</v>
      </c>
      <c r="F10" s="59">
        <f t="shared" si="2"/>
        <v>2000</v>
      </c>
      <c r="G10" s="20">
        <f t="shared" si="2"/>
        <v>9.32</v>
      </c>
      <c r="H10" s="230">
        <f t="shared" si="2"/>
        <v>0</v>
      </c>
      <c r="I10" s="20">
        <f t="shared" si="2"/>
        <v>2000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289</v>
      </c>
      <c r="B13" s="22">
        <v>641</v>
      </c>
      <c r="C13" s="23" t="s">
        <v>12</v>
      </c>
      <c r="D13" s="24">
        <v>10</v>
      </c>
      <c r="E13" s="47"/>
      <c r="F13" s="84">
        <f>SUM(D13:E13)</f>
        <v>10</v>
      </c>
      <c r="G13" s="25">
        <v>9.32</v>
      </c>
      <c r="H13" s="185"/>
      <c r="I13" s="25">
        <f t="shared" si="4"/>
        <v>10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290</v>
      </c>
      <c r="B15" s="22">
        <v>661</v>
      </c>
      <c r="C15" s="23" t="s">
        <v>15</v>
      </c>
      <c r="D15" s="24">
        <v>1990</v>
      </c>
      <c r="E15" s="47"/>
      <c r="F15" s="84">
        <f>SUM(D15:E15)</f>
        <v>1990</v>
      </c>
      <c r="G15" s="25">
        <v>0</v>
      </c>
      <c r="H15" s="185"/>
      <c r="I15" s="25">
        <f t="shared" si="4"/>
        <v>1990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13500</v>
      </c>
      <c r="E18" s="19">
        <f t="shared" ref="E18:I18" si="5">SUM(E19:E21)</f>
        <v>0</v>
      </c>
      <c r="F18" s="59">
        <f t="shared" si="5"/>
        <v>13500</v>
      </c>
      <c r="G18" s="20">
        <f t="shared" si="5"/>
        <v>0</v>
      </c>
      <c r="H18" s="230">
        <f t="shared" si="5"/>
        <v>0</v>
      </c>
      <c r="I18" s="20">
        <f t="shared" si="5"/>
        <v>13500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291</v>
      </c>
      <c r="B20" s="22">
        <v>652</v>
      </c>
      <c r="C20" s="23" t="s">
        <v>14</v>
      </c>
      <c r="D20" s="24">
        <v>13500</v>
      </c>
      <c r="E20" s="47"/>
      <c r="F20" s="84">
        <f>SUM(D20:E20)</f>
        <v>13500</v>
      </c>
      <c r="G20" s="25">
        <v>0</v>
      </c>
      <c r="H20" s="185"/>
      <c r="I20" s="25">
        <f>+F20+H20</f>
        <v>13500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3723703</v>
      </c>
      <c r="E22" s="19">
        <f t="shared" ref="E22:I22" si="6">SUM(E23:E25)</f>
        <v>0</v>
      </c>
      <c r="F22" s="59">
        <f t="shared" si="6"/>
        <v>3723703</v>
      </c>
      <c r="G22" s="20">
        <f t="shared" si="6"/>
        <v>1940394.83</v>
      </c>
      <c r="H22" s="230">
        <f t="shared" si="6"/>
        <v>0</v>
      </c>
      <c r="I22" s="20">
        <f t="shared" si="6"/>
        <v>3723703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292</v>
      </c>
      <c r="B24" s="22">
        <v>636</v>
      </c>
      <c r="C24" s="23" t="s">
        <v>18</v>
      </c>
      <c r="D24" s="24">
        <v>3723703</v>
      </c>
      <c r="E24" s="47"/>
      <c r="F24" s="84">
        <f>SUM(D24:E24)</f>
        <v>3723703</v>
      </c>
      <c r="G24" s="25">
        <v>1940394.83</v>
      </c>
      <c r="H24" s="185"/>
      <c r="I24" s="25">
        <f>+F24+H24</f>
        <v>3723703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14500</v>
      </c>
      <c r="E30" s="19">
        <f t="shared" ref="E30:I30" si="8">SUM(E31:E32)</f>
        <v>0</v>
      </c>
      <c r="F30" s="59">
        <f t="shared" si="8"/>
        <v>14500</v>
      </c>
      <c r="G30" s="20">
        <f t="shared" si="8"/>
        <v>160</v>
      </c>
      <c r="H30" s="230">
        <f t="shared" si="8"/>
        <v>0</v>
      </c>
      <c r="I30" s="20">
        <f t="shared" si="8"/>
        <v>14500</v>
      </c>
    </row>
    <row r="31" spans="1:9" s="26" customFormat="1" ht="24">
      <c r="A31" s="21" t="s">
        <v>293</v>
      </c>
      <c r="B31" s="22">
        <v>663</v>
      </c>
      <c r="C31" s="23" t="s">
        <v>21</v>
      </c>
      <c r="D31" s="24">
        <v>14500</v>
      </c>
      <c r="E31" s="47"/>
      <c r="F31" s="84">
        <f>SUM(D31:E31)</f>
        <v>14500</v>
      </c>
      <c r="G31" s="25">
        <v>160</v>
      </c>
      <c r="H31" s="185"/>
      <c r="I31" s="25">
        <f>+F31+H31</f>
        <v>14500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>
      <c r="A39" s="54" t="s">
        <v>6</v>
      </c>
      <c r="B39" s="260" t="str">
        <f>+B3</f>
        <v>SŠ ANTUNA MATIJAŠEVIĆA KARAMANEA, VIS</v>
      </c>
      <c r="C39" s="260"/>
      <c r="D39" s="38">
        <f>SUM(D40)</f>
        <v>4119864</v>
      </c>
      <c r="E39" s="38">
        <f t="shared" ref="E39:I41" si="11">SUM(E40)</f>
        <v>0</v>
      </c>
      <c r="F39" s="81">
        <f t="shared" si="11"/>
        <v>4119864</v>
      </c>
      <c r="G39" s="168">
        <f t="shared" si="11"/>
        <v>2084327.58</v>
      </c>
      <c r="H39" s="93">
        <f t="shared" si="11"/>
        <v>0</v>
      </c>
      <c r="I39" s="147">
        <f t="shared" si="11"/>
        <v>4119864</v>
      </c>
    </row>
    <row r="40" spans="1:9" ht="24.75">
      <c r="A40" s="261" t="s">
        <v>108</v>
      </c>
      <c r="B40" s="262"/>
      <c r="C40" s="15" t="s">
        <v>109</v>
      </c>
      <c r="D40" s="16">
        <f>SUM(D41)</f>
        <v>4119864</v>
      </c>
      <c r="E40" s="16">
        <f t="shared" si="11"/>
        <v>0</v>
      </c>
      <c r="F40" s="82">
        <f t="shared" si="11"/>
        <v>4119864</v>
      </c>
      <c r="G40" s="169">
        <f t="shared" si="11"/>
        <v>2084327.58</v>
      </c>
      <c r="H40" s="78">
        <f t="shared" si="11"/>
        <v>0</v>
      </c>
      <c r="I40" s="17">
        <f t="shared" si="11"/>
        <v>4119864</v>
      </c>
    </row>
    <row r="41" spans="1:9">
      <c r="A41" s="261" t="s">
        <v>25</v>
      </c>
      <c r="B41" s="262"/>
      <c r="C41" s="15" t="s">
        <v>26</v>
      </c>
      <c r="D41" s="16">
        <f>SUM(D42)</f>
        <v>4119864</v>
      </c>
      <c r="E41" s="16">
        <f t="shared" si="11"/>
        <v>0</v>
      </c>
      <c r="F41" s="16">
        <f t="shared" si="11"/>
        <v>4119864</v>
      </c>
      <c r="G41" s="170">
        <f t="shared" si="11"/>
        <v>2084327.58</v>
      </c>
      <c r="H41" s="78">
        <f t="shared" si="11"/>
        <v>0</v>
      </c>
      <c r="I41" s="17">
        <f t="shared" si="11"/>
        <v>4119864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4119864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4119864</v>
      </c>
      <c r="G42" s="104">
        <f t="shared" si="12"/>
        <v>2084327.58</v>
      </c>
      <c r="H42" s="104">
        <f t="shared" si="12"/>
        <v>0</v>
      </c>
      <c r="I42" s="104">
        <f t="shared" si="12"/>
        <v>4119864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4087249</v>
      </c>
      <c r="E43" s="40">
        <f t="shared" ref="E43:I43" si="13">SUM(E44,E57,E64,E77,E90,E102)</f>
        <v>0</v>
      </c>
      <c r="F43" s="83">
        <f t="shared" si="13"/>
        <v>4087249</v>
      </c>
      <c r="G43" s="171">
        <f t="shared" si="13"/>
        <v>2080721.49</v>
      </c>
      <c r="H43" s="88">
        <f t="shared" si="13"/>
        <v>0</v>
      </c>
      <c r="I43" s="41">
        <f t="shared" si="13"/>
        <v>4087249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2000</v>
      </c>
      <c r="E44" s="19">
        <f t="shared" ref="E44:I44" si="14">SUM(E45:E56)</f>
        <v>0</v>
      </c>
      <c r="F44" s="59">
        <f t="shared" si="14"/>
        <v>2000</v>
      </c>
      <c r="G44" s="174">
        <f t="shared" si="14"/>
        <v>0</v>
      </c>
      <c r="H44" s="79">
        <f t="shared" si="14"/>
        <v>0</v>
      </c>
      <c r="I44" s="20">
        <f t="shared" si="14"/>
        <v>2000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960</v>
      </c>
      <c r="B52" s="22">
        <v>329</v>
      </c>
      <c r="C52" s="23" t="s">
        <v>38</v>
      </c>
      <c r="D52" s="24">
        <v>2000</v>
      </c>
      <c r="E52" s="47"/>
      <c r="F52" s="84">
        <f t="shared" si="15"/>
        <v>2000</v>
      </c>
      <c r="G52" s="172">
        <v>0</v>
      </c>
      <c r="H52" s="94"/>
      <c r="I52" s="25">
        <f t="shared" si="16"/>
        <v>2000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361161</v>
      </c>
      <c r="E57" s="43">
        <f t="shared" ref="E57:I57" si="18">SUM(E58:E63)</f>
        <v>0</v>
      </c>
      <c r="F57" s="58">
        <f t="shared" si="18"/>
        <v>361161</v>
      </c>
      <c r="G57" s="173">
        <f t="shared" si="18"/>
        <v>125338.62000000001</v>
      </c>
      <c r="H57" s="89">
        <f t="shared" si="18"/>
        <v>0</v>
      </c>
      <c r="I57" s="56">
        <f t="shared" si="18"/>
        <v>361161</v>
      </c>
    </row>
    <row r="58" spans="1:10">
      <c r="A58" s="21" t="s">
        <v>961</v>
      </c>
      <c r="B58" s="22">
        <v>321</v>
      </c>
      <c r="C58" s="23" t="s">
        <v>33</v>
      </c>
      <c r="D58" s="24">
        <v>131000</v>
      </c>
      <c r="E58" s="47"/>
      <c r="F58" s="84">
        <f t="shared" ref="F58:F63" si="19">SUM(D58:E58)</f>
        <v>131000</v>
      </c>
      <c r="G58" s="172">
        <v>30422.98</v>
      </c>
      <c r="H58" s="94"/>
      <c r="I58" s="25">
        <f>+F58+H58</f>
        <v>131000</v>
      </c>
      <c r="J58" s="49"/>
    </row>
    <row r="59" spans="1:10" s="26" customFormat="1" ht="12">
      <c r="A59" s="21" t="s">
        <v>962</v>
      </c>
      <c r="B59" s="22">
        <v>322</v>
      </c>
      <c r="C59" s="23" t="s">
        <v>34</v>
      </c>
      <c r="D59" s="24">
        <v>121161</v>
      </c>
      <c r="E59" s="47"/>
      <c r="F59" s="84">
        <f t="shared" si="19"/>
        <v>121161</v>
      </c>
      <c r="G59" s="172">
        <v>57438.43</v>
      </c>
      <c r="H59" s="94"/>
      <c r="I59" s="25">
        <f t="shared" ref="I59:I63" si="20">+F59+H59</f>
        <v>121161</v>
      </c>
    </row>
    <row r="60" spans="1:10" s="26" customFormat="1" ht="12">
      <c r="A60" s="21" t="s">
        <v>963</v>
      </c>
      <c r="B60" s="22">
        <v>323</v>
      </c>
      <c r="C60" s="23" t="s">
        <v>28</v>
      </c>
      <c r="D60" s="24">
        <v>80000</v>
      </c>
      <c r="E60" s="47"/>
      <c r="F60" s="84">
        <f t="shared" si="19"/>
        <v>80000</v>
      </c>
      <c r="G60" s="172">
        <v>34918.660000000003</v>
      </c>
      <c r="H60" s="94"/>
      <c r="I60" s="25">
        <f t="shared" si="20"/>
        <v>80000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964</v>
      </c>
      <c r="B62" s="22">
        <v>329</v>
      </c>
      <c r="C62" s="23" t="s">
        <v>38</v>
      </c>
      <c r="D62" s="24">
        <v>25000</v>
      </c>
      <c r="E62" s="47"/>
      <c r="F62" s="84">
        <f t="shared" si="19"/>
        <v>25000</v>
      </c>
      <c r="G62" s="172">
        <v>1558.36</v>
      </c>
      <c r="H62" s="94"/>
      <c r="I62" s="25">
        <f t="shared" si="20"/>
        <v>25000</v>
      </c>
    </row>
    <row r="63" spans="1:10" s="26" customFormat="1" ht="12">
      <c r="A63" s="21" t="s">
        <v>965</v>
      </c>
      <c r="B63" s="22">
        <v>343</v>
      </c>
      <c r="C63" s="23" t="s">
        <v>39</v>
      </c>
      <c r="D63" s="24">
        <v>4000</v>
      </c>
      <c r="E63" s="47"/>
      <c r="F63" s="84">
        <f t="shared" si="19"/>
        <v>4000</v>
      </c>
      <c r="G63" s="172">
        <v>1000.19</v>
      </c>
      <c r="H63" s="94"/>
      <c r="I63" s="25">
        <f t="shared" si="20"/>
        <v>4000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13995.630000000001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 t="s">
        <v>1594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1474.35</v>
      </c>
      <c r="H69" s="94"/>
      <c r="I69" s="25">
        <f t="shared" si="23"/>
        <v>0</v>
      </c>
    </row>
    <row r="70" spans="1:11" s="26" customFormat="1" ht="12">
      <c r="A70" s="21" t="s">
        <v>1595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337.75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1596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12183.53</v>
      </c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13500</v>
      </c>
      <c r="E77" s="19">
        <f t="shared" ref="E77:I77" si="25">SUM(E78:E89)</f>
        <v>0</v>
      </c>
      <c r="F77" s="59">
        <f t="shared" si="25"/>
        <v>13500</v>
      </c>
      <c r="G77" s="174">
        <f t="shared" si="25"/>
        <v>992.41</v>
      </c>
      <c r="H77" s="79">
        <f t="shared" si="25"/>
        <v>0</v>
      </c>
      <c r="I77" s="20">
        <f t="shared" si="25"/>
        <v>13500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 t="s">
        <v>966</v>
      </c>
      <c r="B82" s="22">
        <v>322</v>
      </c>
      <c r="C82" s="23" t="s">
        <v>34</v>
      </c>
      <c r="D82" s="24">
        <v>13500</v>
      </c>
      <c r="E82" s="47"/>
      <c r="F82" s="84">
        <f t="shared" si="26"/>
        <v>13500</v>
      </c>
      <c r="G82" s="172">
        <v>992.41</v>
      </c>
      <c r="H82" s="94"/>
      <c r="I82" s="25">
        <f t="shared" si="27"/>
        <v>13500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3710588</v>
      </c>
      <c r="E90" s="19">
        <f t="shared" ref="E90:I90" si="29">SUM(E91:E101)</f>
        <v>0</v>
      </c>
      <c r="F90" s="59">
        <f t="shared" si="29"/>
        <v>3710588</v>
      </c>
      <c r="G90" s="174">
        <f t="shared" si="29"/>
        <v>1940394.83</v>
      </c>
      <c r="H90" s="79">
        <f t="shared" si="29"/>
        <v>0</v>
      </c>
      <c r="I90" s="20">
        <f t="shared" si="29"/>
        <v>3710588</v>
      </c>
    </row>
    <row r="91" spans="1:9">
      <c r="A91" s="21" t="s">
        <v>967</v>
      </c>
      <c r="B91" s="22">
        <v>311</v>
      </c>
      <c r="C91" s="23" t="s">
        <v>35</v>
      </c>
      <c r="D91" s="24">
        <v>3104023</v>
      </c>
      <c r="E91" s="47"/>
      <c r="F91" s="84">
        <f t="shared" ref="F91:F101" si="30">SUM(D91:E91)</f>
        <v>3104023</v>
      </c>
      <c r="G91" s="172">
        <v>1623166.58</v>
      </c>
      <c r="H91" s="94"/>
      <c r="I91" s="25">
        <f>+F91+H91</f>
        <v>3104023</v>
      </c>
    </row>
    <row r="92" spans="1:9" s="26" customFormat="1" ht="12">
      <c r="A92" s="21" t="s">
        <v>968</v>
      </c>
      <c r="B92" s="22">
        <v>312</v>
      </c>
      <c r="C92" s="23" t="s">
        <v>44</v>
      </c>
      <c r="D92" s="24">
        <v>92575</v>
      </c>
      <c r="E92" s="47"/>
      <c r="F92" s="84">
        <f t="shared" si="30"/>
        <v>92575</v>
      </c>
      <c r="G92" s="172">
        <v>49405.72</v>
      </c>
      <c r="H92" s="94"/>
      <c r="I92" s="25">
        <f t="shared" ref="I92:I101" si="31">+F92+H92</f>
        <v>92575</v>
      </c>
    </row>
    <row r="93" spans="1:9" s="26" customFormat="1" ht="12">
      <c r="A93" s="21" t="s">
        <v>969</v>
      </c>
      <c r="B93" s="22">
        <v>313</v>
      </c>
      <c r="C93" s="23" t="s">
        <v>36</v>
      </c>
      <c r="D93" s="24">
        <v>513990</v>
      </c>
      <c r="E93" s="47"/>
      <c r="F93" s="84">
        <f t="shared" si="30"/>
        <v>513990</v>
      </c>
      <c r="G93" s="172">
        <v>267822.53000000003</v>
      </c>
      <c r="H93" s="94"/>
      <c r="I93" s="25">
        <f t="shared" si="31"/>
        <v>513990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>SUM(D97:E97)</f>
        <v>0</v>
      </c>
      <c r="G97" s="172"/>
      <c r="H97" s="94"/>
      <c r="I97" s="25">
        <f t="shared" si="31"/>
        <v>0</v>
      </c>
    </row>
    <row r="98" spans="1:10" s="26" customFormat="1" ht="12">
      <c r="A98" s="141"/>
      <c r="B98" s="22">
        <v>329</v>
      </c>
      <c r="C98" s="23" t="s">
        <v>38</v>
      </c>
      <c r="D98" s="148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4615</v>
      </c>
      <c r="E139" s="40">
        <f t="shared" ref="E139:I139" si="45">SUM(E140,E148,E152,E167,E177,E191,E204,E206,E220,E233)</f>
        <v>0</v>
      </c>
      <c r="F139" s="40">
        <f t="shared" si="45"/>
        <v>4615</v>
      </c>
      <c r="G139" s="40">
        <f t="shared" si="45"/>
        <v>459.99</v>
      </c>
      <c r="H139" s="40">
        <f t="shared" si="45"/>
        <v>0</v>
      </c>
      <c r="I139" s="41">
        <f t="shared" si="45"/>
        <v>4615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459.99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 t="s">
        <v>1597</v>
      </c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>
        <v>459.99</v>
      </c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4615</v>
      </c>
      <c r="E206" s="19">
        <f t="shared" ref="E206:I206" si="68">SUM(E207:E219)</f>
        <v>0</v>
      </c>
      <c r="F206" s="59">
        <f t="shared" si="68"/>
        <v>4615</v>
      </c>
      <c r="G206" s="174">
        <f t="shared" si="68"/>
        <v>0</v>
      </c>
      <c r="H206" s="79">
        <f t="shared" si="68"/>
        <v>0</v>
      </c>
      <c r="I206" s="20">
        <f t="shared" si="68"/>
        <v>4615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 t="s">
        <v>970</v>
      </c>
      <c r="B210" s="22">
        <v>372</v>
      </c>
      <c r="C210" s="23" t="s">
        <v>46</v>
      </c>
      <c r="D210" s="24">
        <v>4615</v>
      </c>
      <c r="E210" s="47"/>
      <c r="F210" s="84">
        <f t="shared" ref="F210" si="71">SUM(D210:E210)</f>
        <v>4615</v>
      </c>
      <c r="G210" s="172"/>
      <c r="H210" s="94"/>
      <c r="I210" s="25">
        <f t="shared" si="70"/>
        <v>4615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23000</v>
      </c>
      <c r="E242" s="40">
        <f t="shared" ref="E242:I242" si="78">SUM(E243,E261,E253,E269,E277,E285,E249)</f>
        <v>0</v>
      </c>
      <c r="F242" s="83">
        <f t="shared" si="78"/>
        <v>23000</v>
      </c>
      <c r="G242" s="171">
        <f t="shared" si="78"/>
        <v>146.1</v>
      </c>
      <c r="H242" s="88">
        <f t="shared" si="78"/>
        <v>0</v>
      </c>
      <c r="I242" s="41">
        <f t="shared" si="78"/>
        <v>23000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8500</v>
      </c>
      <c r="E277" s="19">
        <f t="shared" ref="E277:I277" si="93">SUM(E278:E284)</f>
        <v>0</v>
      </c>
      <c r="F277" s="59">
        <f t="shared" si="93"/>
        <v>8500</v>
      </c>
      <c r="G277" s="174">
        <f t="shared" si="93"/>
        <v>0</v>
      </c>
      <c r="H277" s="79">
        <f t="shared" si="93"/>
        <v>0</v>
      </c>
      <c r="I277" s="20">
        <f t="shared" si="93"/>
        <v>8500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 t="s">
        <v>971</v>
      </c>
      <c r="B280" s="22">
        <v>323</v>
      </c>
      <c r="C280" s="23" t="s">
        <v>28</v>
      </c>
      <c r="D280" s="24">
        <v>8500</v>
      </c>
      <c r="E280" s="47"/>
      <c r="F280" s="84">
        <f>SUM(D280:E280)</f>
        <v>8500</v>
      </c>
      <c r="G280" s="172"/>
      <c r="H280" s="94"/>
      <c r="I280" s="25">
        <f t="shared" si="94"/>
        <v>8500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14500</v>
      </c>
      <c r="E285" s="19">
        <f t="shared" ref="E285:I285" si="96">SUM(E286:E292)</f>
        <v>0</v>
      </c>
      <c r="F285" s="59">
        <f t="shared" si="96"/>
        <v>14500</v>
      </c>
      <c r="G285" s="174">
        <f t="shared" si="96"/>
        <v>146.1</v>
      </c>
      <c r="H285" s="79">
        <f t="shared" si="96"/>
        <v>0</v>
      </c>
      <c r="I285" s="20">
        <f t="shared" si="96"/>
        <v>14500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 t="s">
        <v>972</v>
      </c>
      <c r="B287" s="22">
        <v>322</v>
      </c>
      <c r="C287" s="23" t="s">
        <v>34</v>
      </c>
      <c r="D287" s="24">
        <v>14500</v>
      </c>
      <c r="E287" s="47"/>
      <c r="F287" s="84">
        <f t="shared" si="97"/>
        <v>14500</v>
      </c>
      <c r="G287" s="172">
        <v>146.1</v>
      </c>
      <c r="H287" s="94"/>
      <c r="I287" s="25">
        <f t="shared" ref="I287:I292" si="98">+F287+H287</f>
        <v>14500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152" t="s">
        <v>973</v>
      </c>
      <c r="B535" s="22">
        <v>311</v>
      </c>
      <c r="C535" s="23" t="s">
        <v>35</v>
      </c>
      <c r="D535" s="153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152" t="s">
        <v>974</v>
      </c>
      <c r="B536" s="22">
        <v>313</v>
      </c>
      <c r="C536" s="23" t="s">
        <v>36</v>
      </c>
      <c r="D536" s="24">
        <v>700</v>
      </c>
      <c r="E536" s="47"/>
      <c r="F536" s="84">
        <f t="shared" ref="F536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>SUM(D537:E537)</f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366161</v>
      </c>
      <c r="E911" s="42">
        <f t="shared" si="349"/>
        <v>0</v>
      </c>
      <c r="F911" s="42">
        <f t="shared" si="349"/>
        <v>366161</v>
      </c>
      <c r="G911" s="42">
        <f t="shared" si="349"/>
        <v>128338.62000000001</v>
      </c>
      <c r="H911" s="42">
        <f t="shared" si="349"/>
        <v>0</v>
      </c>
      <c r="I911" s="42">
        <f t="shared" si="349"/>
        <v>366161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3000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361161</v>
      </c>
      <c r="E915" s="43">
        <f t="shared" ref="E915:I915" si="353">SUM(E57,E121,E167,E328,E538)</f>
        <v>0</v>
      </c>
      <c r="F915" s="43">
        <f t="shared" si="353"/>
        <v>361161</v>
      </c>
      <c r="G915" s="43">
        <f t="shared" si="353"/>
        <v>125338.62000000001</v>
      </c>
      <c r="H915" s="43">
        <f t="shared" si="353"/>
        <v>0</v>
      </c>
      <c r="I915" s="43">
        <f t="shared" si="353"/>
        <v>361161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3753703</v>
      </c>
      <c r="E918" s="43">
        <f t="shared" ref="E918:I918" si="357">SUM(E919:E925)</f>
        <v>0</v>
      </c>
      <c r="F918" s="43">
        <f t="shared" si="357"/>
        <v>3753703</v>
      </c>
      <c r="G918" s="43">
        <f t="shared" si="357"/>
        <v>1955988.9600000002</v>
      </c>
      <c r="H918" s="43">
        <f t="shared" si="357"/>
        <v>0</v>
      </c>
      <c r="I918" s="43">
        <f t="shared" si="357"/>
        <v>3753703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2000</v>
      </c>
      <c r="E919" s="19">
        <f t="shared" ref="E919:I919" si="358">SUM(E44,E115,E152,E253,E541)</f>
        <v>0</v>
      </c>
      <c r="F919" s="19">
        <f t="shared" si="358"/>
        <v>2000</v>
      </c>
      <c r="G919" s="19">
        <f t="shared" si="358"/>
        <v>0</v>
      </c>
      <c r="H919" s="19">
        <f t="shared" si="358"/>
        <v>0</v>
      </c>
      <c r="I919" s="19">
        <f t="shared" si="358"/>
        <v>2000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14455.62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13500</v>
      </c>
      <c r="E921" s="19">
        <f t="shared" ref="E921:I921" si="360">SUM(E77,E127,E191,E269,E306)</f>
        <v>0</v>
      </c>
      <c r="F921" s="19">
        <f t="shared" si="360"/>
        <v>13500</v>
      </c>
      <c r="G921" s="19">
        <f t="shared" si="360"/>
        <v>992.41</v>
      </c>
      <c r="H921" s="19">
        <f t="shared" si="360"/>
        <v>0</v>
      </c>
      <c r="I921" s="19">
        <f t="shared" si="360"/>
        <v>13500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3723703</v>
      </c>
      <c r="E922" s="19">
        <f t="shared" ref="E922:I922" si="361">SUM(E90,E133,E206,E308,E277,E294,E591,E337,E350,E395,E853,E894,E433,E470)</f>
        <v>0</v>
      </c>
      <c r="F922" s="19">
        <f t="shared" si="361"/>
        <v>3723703</v>
      </c>
      <c r="G922" s="19">
        <f t="shared" si="361"/>
        <v>1940394.83</v>
      </c>
      <c r="H922" s="19">
        <f t="shared" si="361"/>
        <v>0</v>
      </c>
      <c r="I922" s="19">
        <f t="shared" si="361"/>
        <v>3723703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14500</v>
      </c>
      <c r="E924" s="19">
        <f t="shared" ref="E924:I924" si="363">SUM(E102,E220,E285,E574)</f>
        <v>0</v>
      </c>
      <c r="F924" s="19">
        <f t="shared" si="363"/>
        <v>14500</v>
      </c>
      <c r="G924" s="19">
        <f t="shared" si="363"/>
        <v>146.1</v>
      </c>
      <c r="H924" s="19">
        <f t="shared" si="363"/>
        <v>0</v>
      </c>
      <c r="I924" s="19">
        <f t="shared" si="363"/>
        <v>14500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4119864</v>
      </c>
      <c r="E926" s="44">
        <f t="shared" si="365"/>
        <v>0</v>
      </c>
      <c r="F926" s="44">
        <f t="shared" si="365"/>
        <v>4119864</v>
      </c>
      <c r="G926" s="44">
        <f t="shared" si="365"/>
        <v>2084327.5800000003</v>
      </c>
      <c r="H926" s="44">
        <f t="shared" si="365"/>
        <v>0</v>
      </c>
      <c r="I926" s="44">
        <f t="shared" si="365"/>
        <v>4119864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K927"/>
  <sheetViews>
    <sheetView topLeftCell="A91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85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IVANA LUCIĆA, TROGIR</v>
      </c>
      <c r="C7" s="260"/>
      <c r="D7" s="13">
        <f>SUM(D8)</f>
        <v>5983036.1900000004</v>
      </c>
      <c r="E7" s="13">
        <f t="shared" ref="E7:I8" si="0">SUM(E8)</f>
        <v>0</v>
      </c>
      <c r="F7" s="164">
        <f t="shared" si="0"/>
        <v>5983036.1900000004</v>
      </c>
      <c r="G7" s="14">
        <f t="shared" si="0"/>
        <v>3206343.5</v>
      </c>
      <c r="H7" s="229">
        <f t="shared" si="0"/>
        <v>0</v>
      </c>
      <c r="I7" s="77">
        <f t="shared" si="0"/>
        <v>5983036.1900000004</v>
      </c>
    </row>
    <row r="8" spans="1:9">
      <c r="A8" s="261" t="s">
        <v>7</v>
      </c>
      <c r="B8" s="262"/>
      <c r="C8" s="15" t="s">
        <v>8</v>
      </c>
      <c r="D8" s="16">
        <f>SUM(D9)</f>
        <v>5983036.1900000004</v>
      </c>
      <c r="E8" s="16">
        <f t="shared" si="0"/>
        <v>0</v>
      </c>
      <c r="F8" s="82">
        <f t="shared" si="0"/>
        <v>5983036.1900000004</v>
      </c>
      <c r="G8" s="17">
        <f t="shared" si="0"/>
        <v>3206343.5</v>
      </c>
      <c r="H8" s="170">
        <f t="shared" si="0"/>
        <v>0</v>
      </c>
      <c r="I8" s="17">
        <f t="shared" si="0"/>
        <v>5983036.1900000004</v>
      </c>
    </row>
    <row r="9" spans="1:9">
      <c r="A9" s="261" t="s">
        <v>9</v>
      </c>
      <c r="B9" s="262"/>
      <c r="C9" s="15" t="s">
        <v>10</v>
      </c>
      <c r="D9" s="16">
        <f>SUM(D10,D18,D22,D26,D30,D33)</f>
        <v>5983036.1900000004</v>
      </c>
      <c r="E9" s="16">
        <f t="shared" ref="E9:I9" si="1">SUM(E10,E18,E22,E26,E30,E33)</f>
        <v>0</v>
      </c>
      <c r="F9" s="82">
        <f t="shared" si="1"/>
        <v>5983036.1900000004</v>
      </c>
      <c r="G9" s="17">
        <f t="shared" si="1"/>
        <v>3206343.5</v>
      </c>
      <c r="H9" s="170">
        <f t="shared" si="1"/>
        <v>0</v>
      </c>
      <c r="I9" s="17">
        <f t="shared" si="1"/>
        <v>5983036.1900000004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100</v>
      </c>
      <c r="E10" s="19">
        <f t="shared" ref="E10:I10" si="2">SUM(E11:E17)</f>
        <v>0</v>
      </c>
      <c r="F10" s="59">
        <f t="shared" si="2"/>
        <v>100</v>
      </c>
      <c r="G10" s="20">
        <f t="shared" si="2"/>
        <v>2504.85</v>
      </c>
      <c r="H10" s="230">
        <f t="shared" si="2"/>
        <v>0</v>
      </c>
      <c r="I10" s="20">
        <f t="shared" si="2"/>
        <v>100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294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4.8499999999999996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>
        <v>2500</v>
      </c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74400</v>
      </c>
      <c r="E18" s="19">
        <f t="shared" ref="E18:I18" si="5">SUM(E19:E21)</f>
        <v>0</v>
      </c>
      <c r="F18" s="59">
        <f t="shared" si="5"/>
        <v>74400</v>
      </c>
      <c r="G18" s="20">
        <f t="shared" si="5"/>
        <v>0</v>
      </c>
      <c r="H18" s="230">
        <f t="shared" si="5"/>
        <v>0</v>
      </c>
      <c r="I18" s="20">
        <f t="shared" si="5"/>
        <v>74400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295</v>
      </c>
      <c r="B20" s="22">
        <v>652</v>
      </c>
      <c r="C20" s="23" t="s">
        <v>14</v>
      </c>
      <c r="D20" s="24">
        <v>74400</v>
      </c>
      <c r="E20" s="47"/>
      <c r="F20" s="84">
        <f>SUM(D20:E20)</f>
        <v>74400</v>
      </c>
      <c r="G20" s="25">
        <v>0</v>
      </c>
      <c r="H20" s="185"/>
      <c r="I20" s="25">
        <f>+F20+H20</f>
        <v>74400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5878536.1900000004</v>
      </c>
      <c r="E22" s="19">
        <f t="shared" ref="E22:I22" si="6">SUM(E23:E25)</f>
        <v>0</v>
      </c>
      <c r="F22" s="59">
        <f t="shared" si="6"/>
        <v>5878536.1900000004</v>
      </c>
      <c r="G22" s="20">
        <f t="shared" si="6"/>
        <v>3203838.65</v>
      </c>
      <c r="H22" s="230">
        <f t="shared" si="6"/>
        <v>0</v>
      </c>
      <c r="I22" s="20">
        <f t="shared" si="6"/>
        <v>5878536.1900000004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296</v>
      </c>
      <c r="B24" s="22">
        <v>636</v>
      </c>
      <c r="C24" s="23" t="s">
        <v>18</v>
      </c>
      <c r="D24" s="24">
        <v>5878536.1900000004</v>
      </c>
      <c r="E24" s="47"/>
      <c r="F24" s="84">
        <f>SUM(D24:E24)</f>
        <v>5878536.1900000004</v>
      </c>
      <c r="G24" s="25">
        <v>3203838.65</v>
      </c>
      <c r="H24" s="185"/>
      <c r="I24" s="25">
        <f>+F24+H24</f>
        <v>5878536.1900000004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30000</v>
      </c>
      <c r="E30" s="19">
        <f t="shared" ref="E30:I30" si="8">SUM(E31:E32)</f>
        <v>0</v>
      </c>
      <c r="F30" s="59">
        <f t="shared" si="8"/>
        <v>30000</v>
      </c>
      <c r="G30" s="20">
        <f t="shared" si="8"/>
        <v>0</v>
      </c>
      <c r="H30" s="230">
        <f t="shared" si="8"/>
        <v>0</v>
      </c>
      <c r="I30" s="20">
        <f t="shared" si="8"/>
        <v>30000</v>
      </c>
    </row>
    <row r="31" spans="1:9" s="26" customFormat="1" ht="24">
      <c r="A31" s="21" t="s">
        <v>297</v>
      </c>
      <c r="B31" s="22">
        <v>663</v>
      </c>
      <c r="C31" s="23" t="s">
        <v>21</v>
      </c>
      <c r="D31" s="24">
        <v>30000</v>
      </c>
      <c r="E31" s="47"/>
      <c r="F31" s="84">
        <f>SUM(D31:E31)</f>
        <v>30000</v>
      </c>
      <c r="G31" s="25"/>
      <c r="H31" s="185"/>
      <c r="I31" s="25">
        <f>+F31+H31</f>
        <v>30000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>+D5</f>
        <v>PLAN 2021.</v>
      </c>
      <c r="E37" s="4" t="str">
        <f>+E5</f>
        <v>Iznos promjene</v>
      </c>
      <c r="F37" s="91" t="str">
        <f>+F5</f>
        <v>1. REBALANS 2021.</v>
      </c>
      <c r="G37" s="166" t="str">
        <f>+G5</f>
        <v>Izvršenje proračuna do 30.6.2021.</v>
      </c>
      <c r="H37" s="76" t="s">
        <v>4</v>
      </c>
      <c r="I37" s="6" t="s">
        <v>178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7</v>
      </c>
      <c r="H38" s="35">
        <v>8</v>
      </c>
      <c r="I38" s="37" t="s">
        <v>1532</v>
      </c>
    </row>
    <row r="39" spans="1:9" ht="24.75">
      <c r="A39" s="54" t="s">
        <v>6</v>
      </c>
      <c r="B39" s="260" t="str">
        <f>+B3</f>
        <v>SŠ IVANA LUCIĆA, TROGIR</v>
      </c>
      <c r="C39" s="260"/>
      <c r="D39" s="38">
        <f>SUM(D40)</f>
        <v>6621817.3099999996</v>
      </c>
      <c r="E39" s="38">
        <f t="shared" ref="E39:I41" si="10">SUM(E40)</f>
        <v>0</v>
      </c>
      <c r="F39" s="81">
        <f t="shared" si="10"/>
        <v>6621817.3099999996</v>
      </c>
      <c r="G39" s="168">
        <f t="shared" si="10"/>
        <v>3423428.42</v>
      </c>
      <c r="H39" s="93">
        <f t="shared" si="10"/>
        <v>0</v>
      </c>
      <c r="I39" s="147">
        <f t="shared" si="10"/>
        <v>6621817.3099999996</v>
      </c>
    </row>
    <row r="40" spans="1:9" ht="24.75">
      <c r="A40" s="261" t="s">
        <v>108</v>
      </c>
      <c r="B40" s="262"/>
      <c r="C40" s="15" t="s">
        <v>109</v>
      </c>
      <c r="D40" s="16">
        <f>SUM(D41)</f>
        <v>6621817.3099999996</v>
      </c>
      <c r="E40" s="16">
        <f t="shared" si="10"/>
        <v>0</v>
      </c>
      <c r="F40" s="82">
        <f t="shared" si="10"/>
        <v>6621817.3099999996</v>
      </c>
      <c r="G40" s="169">
        <f t="shared" si="10"/>
        <v>3423428.42</v>
      </c>
      <c r="H40" s="78">
        <f t="shared" si="10"/>
        <v>0</v>
      </c>
      <c r="I40" s="17">
        <f t="shared" si="10"/>
        <v>6621817.3099999996</v>
      </c>
    </row>
    <row r="41" spans="1:9">
      <c r="A41" s="261" t="s">
        <v>25</v>
      </c>
      <c r="B41" s="262"/>
      <c r="C41" s="15" t="s">
        <v>26</v>
      </c>
      <c r="D41" s="16">
        <f>SUM(D42)</f>
        <v>6621817.3099999996</v>
      </c>
      <c r="E41" s="16">
        <f t="shared" si="10"/>
        <v>0</v>
      </c>
      <c r="F41" s="16">
        <f t="shared" si="10"/>
        <v>6621817.3099999996</v>
      </c>
      <c r="G41" s="170">
        <f t="shared" si="10"/>
        <v>3423428.42</v>
      </c>
      <c r="H41" s="78">
        <f t="shared" si="10"/>
        <v>0</v>
      </c>
      <c r="I41" s="17">
        <f t="shared" si="10"/>
        <v>6621817.3099999996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6621817.3099999996</v>
      </c>
      <c r="E42" s="104">
        <f t="shared" ref="E42:I42" si="11">SUM(E43,E114,E139,E305,E242,E296,E317,E349,E382,E420,E457,E494,E497,E507,E520,E533,E540,E584,E595,E616,E636,E656,E679,E702,E724,E744,E764,E789,E811,E826,E848,E861,E883,E293,E311)</f>
        <v>0</v>
      </c>
      <c r="F42" s="104">
        <f t="shared" si="11"/>
        <v>6621817.3099999996</v>
      </c>
      <c r="G42" s="104">
        <f t="shared" si="11"/>
        <v>3423428.42</v>
      </c>
      <c r="H42" s="104">
        <f t="shared" si="11"/>
        <v>0</v>
      </c>
      <c r="I42" s="104">
        <f t="shared" si="11"/>
        <v>6621817.3099999996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6559971.1899999995</v>
      </c>
      <c r="E43" s="40">
        <f t="shared" ref="E43:I43" si="12">SUM(E44,E57,E64,E77,E90,E102)</f>
        <v>0</v>
      </c>
      <c r="F43" s="83">
        <f t="shared" si="12"/>
        <v>6559971.1899999995</v>
      </c>
      <c r="G43" s="171">
        <f t="shared" si="12"/>
        <v>3385354.54</v>
      </c>
      <c r="H43" s="88">
        <f t="shared" si="12"/>
        <v>0</v>
      </c>
      <c r="I43" s="41">
        <f t="shared" si="12"/>
        <v>6559971.1899999995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100</v>
      </c>
      <c r="E44" s="19">
        <f t="shared" ref="E44:I44" si="13">SUM(E45:E56)</f>
        <v>0</v>
      </c>
      <c r="F44" s="59">
        <f t="shared" si="13"/>
        <v>100</v>
      </c>
      <c r="G44" s="174">
        <f t="shared" si="13"/>
        <v>610</v>
      </c>
      <c r="H44" s="79">
        <f t="shared" si="13"/>
        <v>0</v>
      </c>
      <c r="I44" s="20">
        <f t="shared" si="13"/>
        <v>100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4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4"/>
        <v>0</v>
      </c>
      <c r="G46" s="172"/>
      <c r="H46" s="94"/>
      <c r="I46" s="25">
        <f t="shared" ref="I46:I56" si="15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4"/>
        <v>0</v>
      </c>
      <c r="G47" s="172"/>
      <c r="H47" s="94"/>
      <c r="I47" s="25">
        <f t="shared" si="15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4"/>
        <v>0</v>
      </c>
      <c r="G48" s="172"/>
      <c r="H48" s="94"/>
      <c r="I48" s="25">
        <f t="shared" si="15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4"/>
        <v>0</v>
      </c>
      <c r="G49" s="172"/>
      <c r="H49" s="94"/>
      <c r="I49" s="25">
        <f t="shared" si="15"/>
        <v>0</v>
      </c>
    </row>
    <row r="50" spans="1:10" s="26" customFormat="1" ht="12">
      <c r="A50" s="21" t="s">
        <v>1533</v>
      </c>
      <c r="B50" s="22">
        <v>323</v>
      </c>
      <c r="C50" s="23" t="s">
        <v>28</v>
      </c>
      <c r="D50" s="24"/>
      <c r="E50" s="47"/>
      <c r="F50" s="84">
        <f t="shared" si="14"/>
        <v>0</v>
      </c>
      <c r="G50" s="172">
        <v>610</v>
      </c>
      <c r="H50" s="94"/>
      <c r="I50" s="25">
        <f t="shared" si="15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4"/>
        <v>0</v>
      </c>
      <c r="G51" s="172"/>
      <c r="H51" s="94"/>
      <c r="I51" s="25">
        <f t="shared" si="15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4"/>
        <v>0</v>
      </c>
      <c r="G52" s="172"/>
      <c r="H52" s="94"/>
      <c r="I52" s="25">
        <f t="shared" si="15"/>
        <v>0</v>
      </c>
    </row>
    <row r="53" spans="1:10" s="26" customFormat="1" ht="12">
      <c r="A53" s="21" t="s">
        <v>975</v>
      </c>
      <c r="B53" s="22">
        <v>343</v>
      </c>
      <c r="C53" s="23" t="s">
        <v>39</v>
      </c>
      <c r="D53" s="24">
        <v>100</v>
      </c>
      <c r="E53" s="47"/>
      <c r="F53" s="84">
        <f t="shared" si="14"/>
        <v>100</v>
      </c>
      <c r="G53" s="172">
        <v>0</v>
      </c>
      <c r="H53" s="94"/>
      <c r="I53" s="25">
        <f t="shared" si="15"/>
        <v>100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6">SUM(D54:E54)</f>
        <v>0</v>
      </c>
      <c r="G54" s="172"/>
      <c r="H54" s="94"/>
      <c r="I54" s="25">
        <f t="shared" si="15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4"/>
        <v>0</v>
      </c>
      <c r="G55" s="172"/>
      <c r="H55" s="94"/>
      <c r="I55" s="25">
        <f t="shared" si="15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4"/>
        <v>0</v>
      </c>
      <c r="G56" s="172"/>
      <c r="H56" s="94"/>
      <c r="I56" s="25">
        <f t="shared" si="15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593935</v>
      </c>
      <c r="E57" s="43">
        <f t="shared" ref="E57:I57" si="17">SUM(E58:E63)</f>
        <v>0</v>
      </c>
      <c r="F57" s="58">
        <f t="shared" si="17"/>
        <v>593935</v>
      </c>
      <c r="G57" s="173">
        <f t="shared" si="17"/>
        <v>173454.92</v>
      </c>
      <c r="H57" s="89">
        <f t="shared" si="17"/>
        <v>0</v>
      </c>
      <c r="I57" s="56">
        <f t="shared" si="17"/>
        <v>593935</v>
      </c>
    </row>
    <row r="58" spans="1:10" ht="22.5" customHeight="1">
      <c r="A58" s="21" t="s">
        <v>976</v>
      </c>
      <c r="B58" s="22">
        <v>321</v>
      </c>
      <c r="C58" s="23" t="s">
        <v>33</v>
      </c>
      <c r="D58" s="24">
        <v>180600</v>
      </c>
      <c r="E58" s="47"/>
      <c r="F58" s="84">
        <f t="shared" ref="F58:F63" si="18">SUM(D58:E58)</f>
        <v>180600</v>
      </c>
      <c r="G58" s="172">
        <v>33708.480000000003</v>
      </c>
      <c r="H58" s="94"/>
      <c r="I58" s="25">
        <f>+F58+H58</f>
        <v>180600</v>
      </c>
      <c r="J58" s="49"/>
    </row>
    <row r="59" spans="1:10" s="26" customFormat="1" ht="12">
      <c r="A59" s="21" t="s">
        <v>977</v>
      </c>
      <c r="B59" s="22">
        <v>322</v>
      </c>
      <c r="C59" s="23" t="s">
        <v>34</v>
      </c>
      <c r="D59" s="24">
        <v>211149</v>
      </c>
      <c r="E59" s="47"/>
      <c r="F59" s="84">
        <f t="shared" si="18"/>
        <v>211149</v>
      </c>
      <c r="G59" s="172">
        <v>85477.23</v>
      </c>
      <c r="H59" s="94"/>
      <c r="I59" s="25">
        <f t="shared" ref="I59:I63" si="19">+F59+H59</f>
        <v>211149</v>
      </c>
    </row>
    <row r="60" spans="1:10" s="26" customFormat="1" ht="12">
      <c r="A60" s="21" t="s">
        <v>978</v>
      </c>
      <c r="B60" s="22">
        <v>323</v>
      </c>
      <c r="C60" s="23" t="s">
        <v>28</v>
      </c>
      <c r="D60" s="24">
        <v>187186</v>
      </c>
      <c r="E60" s="47"/>
      <c r="F60" s="84">
        <f t="shared" si="18"/>
        <v>187186</v>
      </c>
      <c r="G60" s="172">
        <v>43189.29</v>
      </c>
      <c r="H60" s="94"/>
      <c r="I60" s="25">
        <f t="shared" si="19"/>
        <v>187186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8"/>
        <v>0</v>
      </c>
      <c r="G61" s="172"/>
      <c r="H61" s="94"/>
      <c r="I61" s="25">
        <f t="shared" si="19"/>
        <v>0</v>
      </c>
    </row>
    <row r="62" spans="1:10" s="26" customFormat="1" ht="12">
      <c r="A62" s="21" t="s">
        <v>979</v>
      </c>
      <c r="B62" s="22">
        <v>329</v>
      </c>
      <c r="C62" s="23" t="s">
        <v>38</v>
      </c>
      <c r="D62" s="24">
        <v>10000</v>
      </c>
      <c r="E62" s="47"/>
      <c r="F62" s="84">
        <f t="shared" si="18"/>
        <v>10000</v>
      </c>
      <c r="G62" s="172">
        <v>9718.5400000000009</v>
      </c>
      <c r="H62" s="94"/>
      <c r="I62" s="25">
        <f t="shared" si="19"/>
        <v>10000</v>
      </c>
    </row>
    <row r="63" spans="1:10" s="26" customFormat="1" ht="12">
      <c r="A63" s="21" t="s">
        <v>980</v>
      </c>
      <c r="B63" s="22">
        <v>343</v>
      </c>
      <c r="C63" s="23" t="s">
        <v>39</v>
      </c>
      <c r="D63" s="24">
        <v>5000</v>
      </c>
      <c r="E63" s="47"/>
      <c r="F63" s="84">
        <f t="shared" si="18"/>
        <v>5000</v>
      </c>
      <c r="G63" s="172">
        <v>1361.38</v>
      </c>
      <c r="H63" s="94"/>
      <c r="I63" s="25">
        <f t="shared" si="19"/>
        <v>5000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0">SUM(E65:E76)</f>
        <v>0</v>
      </c>
      <c r="F64" s="59">
        <f t="shared" si="20"/>
        <v>0</v>
      </c>
      <c r="G64" s="174">
        <f t="shared" si="20"/>
        <v>9400.9700000000012</v>
      </c>
      <c r="H64" s="79">
        <f t="shared" si="20"/>
        <v>0</v>
      </c>
      <c r="I64" s="20">
        <f t="shared" si="20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1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1"/>
        <v>0</v>
      </c>
      <c r="G66" s="172"/>
      <c r="H66" s="94"/>
      <c r="I66" s="25">
        <f t="shared" ref="I66:I76" si="22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1"/>
        <v>0</v>
      </c>
      <c r="G67" s="172"/>
      <c r="H67" s="94"/>
      <c r="I67" s="25">
        <f t="shared" si="22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51"/>
      <c r="F68" s="84">
        <f t="shared" si="21"/>
        <v>0</v>
      </c>
      <c r="G68" s="172"/>
      <c r="H68" s="96"/>
      <c r="I68" s="25">
        <f t="shared" si="22"/>
        <v>0</v>
      </c>
    </row>
    <row r="69" spans="1:11" s="26" customFormat="1" ht="12">
      <c r="A69" s="21" t="s">
        <v>1534</v>
      </c>
      <c r="B69" s="22">
        <v>322</v>
      </c>
      <c r="C69" s="23" t="s">
        <v>34</v>
      </c>
      <c r="D69" s="24"/>
      <c r="E69" s="51"/>
      <c r="F69" s="84">
        <f t="shared" si="21"/>
        <v>0</v>
      </c>
      <c r="G69" s="172">
        <v>2609.9</v>
      </c>
      <c r="H69" s="96"/>
      <c r="I69" s="25">
        <f t="shared" si="22"/>
        <v>0</v>
      </c>
    </row>
    <row r="70" spans="1:11" s="26" customFormat="1" ht="12">
      <c r="A70" s="21" t="s">
        <v>1535</v>
      </c>
      <c r="B70" s="22">
        <v>323</v>
      </c>
      <c r="C70" s="23" t="s">
        <v>28</v>
      </c>
      <c r="D70" s="24"/>
      <c r="E70" s="51"/>
      <c r="F70" s="84">
        <f t="shared" si="21"/>
        <v>0</v>
      </c>
      <c r="G70" s="172">
        <v>4380.28</v>
      </c>
      <c r="H70" s="96"/>
      <c r="I70" s="25">
        <f t="shared" si="22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51"/>
      <c r="F71" s="84">
        <f t="shared" si="21"/>
        <v>0</v>
      </c>
      <c r="G71" s="172"/>
      <c r="H71" s="96"/>
      <c r="I71" s="25">
        <f t="shared" si="22"/>
        <v>0</v>
      </c>
    </row>
    <row r="72" spans="1:11" s="26" customFormat="1" ht="12">
      <c r="A72" s="21" t="s">
        <v>1536</v>
      </c>
      <c r="B72" s="22">
        <v>329</v>
      </c>
      <c r="C72" s="23" t="s">
        <v>38</v>
      </c>
      <c r="D72" s="24"/>
      <c r="E72" s="51"/>
      <c r="F72" s="84">
        <f t="shared" si="21"/>
        <v>0</v>
      </c>
      <c r="G72" s="172">
        <v>2410.79</v>
      </c>
      <c r="H72" s="96"/>
      <c r="I72" s="25">
        <f t="shared" si="22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51"/>
      <c r="F73" s="84">
        <f t="shared" si="21"/>
        <v>0</v>
      </c>
      <c r="G73" s="172"/>
      <c r="H73" s="96"/>
      <c r="I73" s="25">
        <f t="shared" si="22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51"/>
      <c r="F74" s="84">
        <f t="shared" ref="F74" si="23">SUM(D74:E74)</f>
        <v>0</v>
      </c>
      <c r="G74" s="172"/>
      <c r="H74" s="96"/>
      <c r="I74" s="25">
        <f t="shared" si="22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1"/>
        <v>0</v>
      </c>
      <c r="G75" s="172"/>
      <c r="H75" s="94"/>
      <c r="I75" s="25">
        <f t="shared" si="22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1"/>
        <v>0</v>
      </c>
      <c r="G76" s="172"/>
      <c r="H76" s="94"/>
      <c r="I76" s="25">
        <f t="shared" si="22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57400</v>
      </c>
      <c r="E77" s="19">
        <f t="shared" ref="E77:I77" si="24">SUM(E78:E89)</f>
        <v>0</v>
      </c>
      <c r="F77" s="59">
        <f t="shared" si="24"/>
        <v>57400</v>
      </c>
      <c r="G77" s="174">
        <f t="shared" si="24"/>
        <v>0</v>
      </c>
      <c r="H77" s="79">
        <f t="shared" si="24"/>
        <v>0</v>
      </c>
      <c r="I77" s="20">
        <f t="shared" si="24"/>
        <v>57400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5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5"/>
        <v>0</v>
      </c>
      <c r="G79" s="172"/>
      <c r="H79" s="94"/>
      <c r="I79" s="25">
        <f t="shared" ref="I79:I88" si="26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5"/>
        <v>0</v>
      </c>
      <c r="G80" s="172"/>
      <c r="H80" s="94"/>
      <c r="I80" s="25">
        <f t="shared" si="26"/>
        <v>0</v>
      </c>
    </row>
    <row r="81" spans="1:9" s="26" customFormat="1" ht="12">
      <c r="A81" s="21" t="s">
        <v>981</v>
      </c>
      <c r="B81" s="22">
        <v>321</v>
      </c>
      <c r="C81" s="23" t="s">
        <v>33</v>
      </c>
      <c r="D81" s="24">
        <v>7000</v>
      </c>
      <c r="E81" s="47"/>
      <c r="F81" s="84">
        <f t="shared" si="25"/>
        <v>7000</v>
      </c>
      <c r="G81" s="172"/>
      <c r="H81" s="94"/>
      <c r="I81" s="25">
        <f t="shared" si="26"/>
        <v>7000</v>
      </c>
    </row>
    <row r="82" spans="1:9" s="26" customFormat="1" ht="12">
      <c r="A82" s="21" t="s">
        <v>982</v>
      </c>
      <c r="B82" s="22">
        <v>322</v>
      </c>
      <c r="C82" s="23" t="s">
        <v>34</v>
      </c>
      <c r="D82" s="24">
        <v>5000</v>
      </c>
      <c r="E82" s="47"/>
      <c r="F82" s="84">
        <f t="shared" si="25"/>
        <v>5000</v>
      </c>
      <c r="G82" s="172"/>
      <c r="H82" s="94"/>
      <c r="I82" s="25">
        <f t="shared" si="26"/>
        <v>5000</v>
      </c>
    </row>
    <row r="83" spans="1:9" s="26" customFormat="1" ht="12">
      <c r="A83" s="21" t="s">
        <v>983</v>
      </c>
      <c r="B83" s="22">
        <v>323</v>
      </c>
      <c r="C83" s="23" t="s">
        <v>28</v>
      </c>
      <c r="D83" s="24">
        <v>27400</v>
      </c>
      <c r="E83" s="47"/>
      <c r="F83" s="84">
        <f t="shared" si="25"/>
        <v>27400</v>
      </c>
      <c r="G83" s="172"/>
      <c r="H83" s="94"/>
      <c r="I83" s="25">
        <f t="shared" si="26"/>
        <v>27400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5"/>
        <v>0</v>
      </c>
      <c r="G84" s="172"/>
      <c r="H84" s="94"/>
      <c r="I84" s="25">
        <f t="shared" si="26"/>
        <v>0</v>
      </c>
    </row>
    <row r="85" spans="1:9" s="26" customFormat="1" ht="12">
      <c r="A85" s="21" t="s">
        <v>984</v>
      </c>
      <c r="B85" s="22">
        <v>329</v>
      </c>
      <c r="C85" s="23" t="s">
        <v>38</v>
      </c>
      <c r="D85" s="24">
        <v>18000</v>
      </c>
      <c r="E85" s="47"/>
      <c r="F85" s="84">
        <f t="shared" si="25"/>
        <v>18000</v>
      </c>
      <c r="G85" s="172"/>
      <c r="H85" s="94"/>
      <c r="I85" s="25">
        <f t="shared" si="26"/>
        <v>18000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5"/>
        <v>0</v>
      </c>
      <c r="G86" s="172"/>
      <c r="H86" s="94"/>
      <c r="I86" s="25">
        <f t="shared" si="26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7">SUM(D87:E87)</f>
        <v>0</v>
      </c>
      <c r="G87" s="172"/>
      <c r="H87" s="94"/>
      <c r="I87" s="25">
        <f t="shared" si="26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5"/>
        <v>0</v>
      </c>
      <c r="G88" s="172"/>
      <c r="H88" s="94"/>
      <c r="I88" s="25">
        <f t="shared" si="26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5878536.1899999995</v>
      </c>
      <c r="E90" s="19">
        <f t="shared" ref="E90:I90" si="28">SUM(E91:E101)</f>
        <v>0</v>
      </c>
      <c r="F90" s="59">
        <f t="shared" si="28"/>
        <v>5878536.1899999995</v>
      </c>
      <c r="G90" s="174">
        <f t="shared" si="28"/>
        <v>3201888.65</v>
      </c>
      <c r="H90" s="79">
        <f t="shared" si="28"/>
        <v>0</v>
      </c>
      <c r="I90" s="20">
        <f t="shared" si="28"/>
        <v>5878536.1899999995</v>
      </c>
    </row>
    <row r="91" spans="1:9">
      <c r="A91" s="21" t="s">
        <v>985</v>
      </c>
      <c r="B91" s="22">
        <v>311</v>
      </c>
      <c r="C91" s="23" t="s">
        <v>35</v>
      </c>
      <c r="D91" s="24">
        <v>4794184.46</v>
      </c>
      <c r="E91" s="47"/>
      <c r="F91" s="84">
        <f t="shared" ref="F91:F101" si="29">SUM(D91:E91)</f>
        <v>4794184.46</v>
      </c>
      <c r="G91" s="172">
        <v>2603988.71</v>
      </c>
      <c r="H91" s="94"/>
      <c r="I91" s="25">
        <f>+F91+H91</f>
        <v>4794184.46</v>
      </c>
    </row>
    <row r="92" spans="1:9" s="26" customFormat="1" ht="12">
      <c r="A92" s="21" t="s">
        <v>986</v>
      </c>
      <c r="B92" s="22">
        <v>312</v>
      </c>
      <c r="C92" s="23" t="s">
        <v>44</v>
      </c>
      <c r="D92" s="24">
        <v>240252</v>
      </c>
      <c r="E92" s="47"/>
      <c r="F92" s="84">
        <f t="shared" si="29"/>
        <v>240252</v>
      </c>
      <c r="G92" s="172">
        <v>150483.35</v>
      </c>
      <c r="H92" s="94"/>
      <c r="I92" s="25">
        <f t="shared" ref="I92:I101" si="30">+F92+H92</f>
        <v>240252</v>
      </c>
    </row>
    <row r="93" spans="1:9" s="26" customFormat="1" ht="12">
      <c r="A93" s="21" t="s">
        <v>987</v>
      </c>
      <c r="B93" s="22">
        <v>313</v>
      </c>
      <c r="C93" s="23" t="s">
        <v>36</v>
      </c>
      <c r="D93" s="24">
        <v>824599.73</v>
      </c>
      <c r="E93" s="47"/>
      <c r="F93" s="84">
        <f t="shared" si="29"/>
        <v>824599.73</v>
      </c>
      <c r="G93" s="172">
        <v>434491.59</v>
      </c>
      <c r="H93" s="94"/>
      <c r="I93" s="25">
        <f t="shared" si="30"/>
        <v>824599.73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29"/>
        <v>0</v>
      </c>
      <c r="G94" s="172"/>
      <c r="H94" s="94"/>
      <c r="I94" s="25">
        <f t="shared" si="30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29"/>
        <v>0</v>
      </c>
      <c r="G95" s="172"/>
      <c r="H95" s="94"/>
      <c r="I95" s="25">
        <f t="shared" si="30"/>
        <v>0</v>
      </c>
    </row>
    <row r="96" spans="1:9" s="26" customFormat="1" ht="12">
      <c r="A96" s="21" t="s">
        <v>1537</v>
      </c>
      <c r="B96" s="22">
        <v>323</v>
      </c>
      <c r="C96" s="23" t="s">
        <v>28</v>
      </c>
      <c r="D96" s="24"/>
      <c r="E96" s="47"/>
      <c r="F96" s="84">
        <f t="shared" si="29"/>
        <v>0</v>
      </c>
      <c r="G96" s="172">
        <v>2800</v>
      </c>
      <c r="H96" s="94"/>
      <c r="I96" s="25">
        <f t="shared" si="30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29"/>
        <v>0</v>
      </c>
      <c r="G97" s="172"/>
      <c r="H97" s="94"/>
      <c r="I97" s="25">
        <f t="shared" si="30"/>
        <v>0</v>
      </c>
    </row>
    <row r="98" spans="1:10" s="26" customFormat="1" ht="12">
      <c r="A98" s="21" t="s">
        <v>989</v>
      </c>
      <c r="B98" s="22">
        <v>329</v>
      </c>
      <c r="C98" s="23" t="s">
        <v>38</v>
      </c>
      <c r="D98" s="24">
        <v>19500</v>
      </c>
      <c r="E98" s="47"/>
      <c r="F98" s="84">
        <f t="shared" si="29"/>
        <v>19500</v>
      </c>
      <c r="G98" s="172">
        <v>10125</v>
      </c>
      <c r="H98" s="94"/>
      <c r="I98" s="25">
        <f t="shared" si="30"/>
        <v>19500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29"/>
        <v>0</v>
      </c>
      <c r="G99" s="172"/>
      <c r="H99" s="94"/>
      <c r="I99" s="25">
        <f t="shared" si="30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29"/>
        <v>0</v>
      </c>
      <c r="G100" s="172"/>
      <c r="H100" s="94"/>
      <c r="I100" s="25">
        <f t="shared" si="30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29"/>
        <v>0</v>
      </c>
      <c r="G101" s="172"/>
      <c r="H101" s="94"/>
      <c r="I101" s="25">
        <f t="shared" si="30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30000</v>
      </c>
      <c r="E102" s="19">
        <f t="shared" ref="E102:I102" si="31">SUM(E103:E113)</f>
        <v>0</v>
      </c>
      <c r="F102" s="59">
        <f t="shared" si="31"/>
        <v>30000</v>
      </c>
      <c r="G102" s="174">
        <f t="shared" si="31"/>
        <v>0</v>
      </c>
      <c r="H102" s="79">
        <f t="shared" si="31"/>
        <v>0</v>
      </c>
      <c r="I102" s="20">
        <f t="shared" si="31"/>
        <v>30000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2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2"/>
        <v>0</v>
      </c>
      <c r="G104" s="172"/>
      <c r="H104" s="94"/>
      <c r="I104" s="25">
        <f t="shared" ref="I104:I113" si="33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2"/>
        <v>0</v>
      </c>
      <c r="G105" s="172"/>
      <c r="H105" s="94"/>
      <c r="I105" s="25">
        <f t="shared" si="33"/>
        <v>0</v>
      </c>
    </row>
    <row r="106" spans="1:10" s="26" customFormat="1" ht="12">
      <c r="A106" s="21" t="s">
        <v>990</v>
      </c>
      <c r="B106" s="22">
        <v>321</v>
      </c>
      <c r="C106" s="23" t="s">
        <v>33</v>
      </c>
      <c r="D106" s="24">
        <v>25000</v>
      </c>
      <c r="E106" s="47"/>
      <c r="F106" s="84">
        <f t="shared" si="32"/>
        <v>25000</v>
      </c>
      <c r="G106" s="172"/>
      <c r="H106" s="94"/>
      <c r="I106" s="25">
        <f t="shared" si="33"/>
        <v>25000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2"/>
        <v>0</v>
      </c>
      <c r="G107" s="172"/>
      <c r="H107" s="94"/>
      <c r="I107" s="25">
        <f t="shared" si="33"/>
        <v>0</v>
      </c>
    </row>
    <row r="108" spans="1:10" s="26" customFormat="1" ht="12">
      <c r="A108" s="21" t="s">
        <v>991</v>
      </c>
      <c r="B108" s="22">
        <v>323</v>
      </c>
      <c r="C108" s="23" t="s">
        <v>28</v>
      </c>
      <c r="D108" s="24">
        <v>3000</v>
      </c>
      <c r="E108" s="47"/>
      <c r="F108" s="84">
        <f t="shared" si="32"/>
        <v>3000</v>
      </c>
      <c r="G108" s="172"/>
      <c r="H108" s="94"/>
      <c r="I108" s="25">
        <f t="shared" si="33"/>
        <v>3000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2"/>
        <v>0</v>
      </c>
      <c r="G109" s="172"/>
      <c r="H109" s="94"/>
      <c r="I109" s="25">
        <f t="shared" si="33"/>
        <v>0</v>
      </c>
    </row>
    <row r="110" spans="1:10" s="26" customFormat="1" ht="12">
      <c r="A110" s="21" t="s">
        <v>992</v>
      </c>
      <c r="B110" s="22">
        <v>329</v>
      </c>
      <c r="C110" s="23" t="s">
        <v>38</v>
      </c>
      <c r="D110" s="24">
        <v>2000</v>
      </c>
      <c r="E110" s="47"/>
      <c r="F110" s="84">
        <f t="shared" si="32"/>
        <v>2000</v>
      </c>
      <c r="G110" s="172"/>
      <c r="H110" s="94"/>
      <c r="I110" s="25">
        <f t="shared" si="33"/>
        <v>2000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2"/>
        <v>0</v>
      </c>
      <c r="G111" s="172"/>
      <c r="H111" s="94"/>
      <c r="I111" s="25">
        <f t="shared" si="33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4">SUM(D112:E112)</f>
        <v>0</v>
      </c>
      <c r="G112" s="172"/>
      <c r="H112" s="94"/>
      <c r="I112" s="25">
        <f t="shared" si="33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3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5">SUM(E115,E121,E127,E133)</f>
        <v>0</v>
      </c>
      <c r="F114" s="83">
        <f t="shared" si="35"/>
        <v>0</v>
      </c>
      <c r="G114" s="171">
        <f t="shared" si="35"/>
        <v>0</v>
      </c>
      <c r="H114" s="88">
        <f t="shared" si="35"/>
        <v>0</v>
      </c>
      <c r="I114" s="41">
        <f t="shared" si="35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6">SUM(E116:E120)</f>
        <v>0</v>
      </c>
      <c r="F115" s="59">
        <f t="shared" si="36"/>
        <v>0</v>
      </c>
      <c r="G115" s="174">
        <f t="shared" si="36"/>
        <v>0</v>
      </c>
      <c r="H115" s="79">
        <f t="shared" si="36"/>
        <v>0</v>
      </c>
      <c r="I115" s="20">
        <f t="shared" si="36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7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7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7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7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8">SUM(D122:D126)</f>
        <v>0</v>
      </c>
      <c r="E121" s="43">
        <f t="shared" si="38"/>
        <v>0</v>
      </c>
      <c r="F121" s="58">
        <f t="shared" si="38"/>
        <v>0</v>
      </c>
      <c r="G121" s="173">
        <f t="shared" si="38"/>
        <v>0</v>
      </c>
      <c r="H121" s="89">
        <f t="shared" si="38"/>
        <v>0</v>
      </c>
      <c r="I121" s="56">
        <f t="shared" si="38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39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39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39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39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0">SUM(E128:E132)</f>
        <v>0</v>
      </c>
      <c r="F127" s="59">
        <f t="shared" si="40"/>
        <v>0</v>
      </c>
      <c r="G127" s="174">
        <f t="shared" si="40"/>
        <v>0</v>
      </c>
      <c r="H127" s="79">
        <f t="shared" si="40"/>
        <v>0</v>
      </c>
      <c r="I127" s="20">
        <f t="shared" si="40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1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1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1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1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2">SUM(E134:E138)</f>
        <v>0</v>
      </c>
      <c r="F133" s="59">
        <f t="shared" si="42"/>
        <v>0</v>
      </c>
      <c r="G133" s="174">
        <f t="shared" si="42"/>
        <v>0</v>
      </c>
      <c r="H133" s="79">
        <f t="shared" si="42"/>
        <v>0</v>
      </c>
      <c r="I133" s="20">
        <f t="shared" si="42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3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3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3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3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17000</v>
      </c>
      <c r="E139" s="40">
        <f t="shared" ref="E139:I139" si="44">SUM(E140,E148,E152,E167,E177,E191,E204,E206,E220,E233)</f>
        <v>0</v>
      </c>
      <c r="F139" s="40">
        <f t="shared" si="44"/>
        <v>17000</v>
      </c>
      <c r="G139" s="40">
        <f t="shared" si="44"/>
        <v>3249</v>
      </c>
      <c r="H139" s="40">
        <f t="shared" si="44"/>
        <v>0</v>
      </c>
      <c r="I139" s="41">
        <f t="shared" si="44"/>
        <v>17000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5">SUM(E141:E147)</f>
        <v>0</v>
      </c>
      <c r="F140" s="58">
        <f t="shared" si="45"/>
        <v>0</v>
      </c>
      <c r="G140" s="173">
        <f t="shared" si="45"/>
        <v>0</v>
      </c>
      <c r="H140" s="89">
        <f t="shared" si="45"/>
        <v>0</v>
      </c>
      <c r="I140" s="56">
        <f t="shared" si="45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6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6"/>
        <v>0</v>
      </c>
      <c r="G142" s="172"/>
      <c r="H142" s="94"/>
      <c r="I142" s="25">
        <f t="shared" ref="I142:I147" si="47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6"/>
        <v>0</v>
      </c>
      <c r="G143" s="172"/>
      <c r="H143" s="94"/>
      <c r="I143" s="25">
        <f t="shared" si="47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6"/>
        <v>0</v>
      </c>
      <c r="G144" s="172"/>
      <c r="H144" s="94"/>
      <c r="I144" s="25">
        <f t="shared" si="47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6"/>
        <v>0</v>
      </c>
      <c r="G145" s="172"/>
      <c r="H145" s="94"/>
      <c r="I145" s="25">
        <f t="shared" si="47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6"/>
        <v>0</v>
      </c>
      <c r="G146" s="172"/>
      <c r="H146" s="94"/>
      <c r="I146" s="25">
        <f t="shared" si="47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6"/>
        <v>0</v>
      </c>
      <c r="G147" s="172"/>
      <c r="H147" s="94"/>
      <c r="I147" s="25">
        <f t="shared" si="47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8">SUM(E149:E151)</f>
        <v>0</v>
      </c>
      <c r="F148" s="58">
        <f t="shared" si="48"/>
        <v>0</v>
      </c>
      <c r="G148" s="173">
        <f t="shared" si="48"/>
        <v>0</v>
      </c>
      <c r="H148" s="89">
        <f t="shared" si="48"/>
        <v>0</v>
      </c>
      <c r="I148" s="56">
        <f t="shared" si="48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49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49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0">SUM(E153:E166)</f>
        <v>0</v>
      </c>
      <c r="F152" s="59">
        <f t="shared" si="50"/>
        <v>0</v>
      </c>
      <c r="G152" s="174">
        <f t="shared" si="50"/>
        <v>0</v>
      </c>
      <c r="H152" s="79">
        <f t="shared" si="50"/>
        <v>0</v>
      </c>
      <c r="I152" s="20">
        <f t="shared" si="50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1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1"/>
        <v>0</v>
      </c>
      <c r="G154" s="172"/>
      <c r="H154" s="94"/>
      <c r="I154" s="25">
        <f t="shared" ref="I154:I166" si="52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1"/>
        <v>0</v>
      </c>
      <c r="G155" s="172"/>
      <c r="H155" s="94"/>
      <c r="I155" s="25">
        <f t="shared" si="52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3">SUM(D156:E156)</f>
        <v>0</v>
      </c>
      <c r="G156" s="172"/>
      <c r="H156" s="94"/>
      <c r="I156" s="25">
        <f t="shared" si="52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1"/>
        <v>0</v>
      </c>
      <c r="G157" s="172"/>
      <c r="H157" s="94"/>
      <c r="I157" s="25">
        <f t="shared" si="52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1"/>
        <v>0</v>
      </c>
      <c r="G158" s="172"/>
      <c r="H158" s="94"/>
      <c r="I158" s="25">
        <f t="shared" si="52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1"/>
        <v>0</v>
      </c>
      <c r="G159" s="172"/>
      <c r="H159" s="94"/>
      <c r="I159" s="25">
        <f t="shared" si="52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1"/>
        <v>0</v>
      </c>
      <c r="G160" s="172"/>
      <c r="H160" s="94"/>
      <c r="I160" s="25">
        <f t="shared" si="52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1"/>
        <v>0</v>
      </c>
      <c r="G161" s="172"/>
      <c r="H161" s="94"/>
      <c r="I161" s="25">
        <f t="shared" si="52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1"/>
        <v>0</v>
      </c>
      <c r="G162" s="172"/>
      <c r="H162" s="94"/>
      <c r="I162" s="25">
        <f t="shared" si="52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1"/>
        <v>0</v>
      </c>
      <c r="G163" s="172"/>
      <c r="H163" s="94"/>
      <c r="I163" s="25">
        <f t="shared" si="52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1"/>
        <v>0</v>
      </c>
      <c r="G164" s="172"/>
      <c r="H164" s="94"/>
      <c r="I164" s="25">
        <f t="shared" si="52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1"/>
        <v>0</v>
      </c>
      <c r="G165" s="172"/>
      <c r="H165" s="94"/>
      <c r="I165" s="25">
        <f t="shared" si="52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4">SUM(D166:E166)</f>
        <v>0</v>
      </c>
      <c r="G166" s="172"/>
      <c r="H166" s="94"/>
      <c r="I166" s="25">
        <f t="shared" si="52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5">SUM(E168:E176)</f>
        <v>0</v>
      </c>
      <c r="F167" s="58">
        <f t="shared" si="55"/>
        <v>0</v>
      </c>
      <c r="G167" s="173">
        <f t="shared" si="55"/>
        <v>0</v>
      </c>
      <c r="H167" s="89">
        <f t="shared" si="55"/>
        <v>0</v>
      </c>
      <c r="I167" s="56">
        <f t="shared" si="55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6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6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7">SUM(D171:E171)</f>
        <v>0</v>
      </c>
      <c r="G171" s="172"/>
      <c r="H171" s="94"/>
      <c r="I171" s="25">
        <f t="shared" si="56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8">SUM(D172:E172)</f>
        <v>0</v>
      </c>
      <c r="G172" s="172"/>
      <c r="H172" s="94"/>
      <c r="I172" s="25">
        <f t="shared" si="56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7"/>
        <v>0</v>
      </c>
      <c r="G173" s="172"/>
      <c r="H173" s="94"/>
      <c r="I173" s="25">
        <f t="shared" si="56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7"/>
        <v>0</v>
      </c>
      <c r="G174" s="172"/>
      <c r="H174" s="94"/>
      <c r="I174" s="25">
        <f t="shared" si="56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7"/>
        <v>0</v>
      </c>
      <c r="G175" s="172"/>
      <c r="H175" s="94"/>
      <c r="I175" s="25">
        <f t="shared" si="56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7"/>
        <v>0</v>
      </c>
      <c r="G176" s="172"/>
      <c r="H176" s="94"/>
      <c r="I176" s="25">
        <f t="shared" si="56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59">SUM(E178:E190)</f>
        <v>0</v>
      </c>
      <c r="F177" s="59">
        <f t="shared" si="59"/>
        <v>0</v>
      </c>
      <c r="G177" s="174">
        <f t="shared" si="59"/>
        <v>3249</v>
      </c>
      <c r="H177" s="79">
        <f t="shared" si="59"/>
        <v>0</v>
      </c>
      <c r="I177" s="20">
        <f t="shared" si="59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0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0"/>
        <v>0</v>
      </c>
      <c r="G179" s="172"/>
      <c r="H179" s="94"/>
      <c r="I179" s="25">
        <f t="shared" ref="I179:I190" si="61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0"/>
        <v>0</v>
      </c>
      <c r="G180" s="172"/>
      <c r="H180" s="94"/>
      <c r="I180" s="25">
        <f t="shared" si="61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0"/>
        <v>0</v>
      </c>
      <c r="G181" s="172"/>
      <c r="H181" s="94"/>
      <c r="I181" s="25">
        <f t="shared" si="61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0"/>
        <v>0</v>
      </c>
      <c r="G182" s="172"/>
      <c r="H182" s="94"/>
      <c r="I182" s="25">
        <f t="shared" si="61"/>
        <v>0</v>
      </c>
    </row>
    <row r="183" spans="1:9" s="26" customFormat="1" ht="12">
      <c r="A183" s="21" t="s">
        <v>1538</v>
      </c>
      <c r="B183" s="22">
        <v>422</v>
      </c>
      <c r="C183" s="23" t="s">
        <v>29</v>
      </c>
      <c r="D183" s="24"/>
      <c r="E183" s="47"/>
      <c r="F183" s="84">
        <f t="shared" si="60"/>
        <v>0</v>
      </c>
      <c r="G183" s="172">
        <v>3249</v>
      </c>
      <c r="H183" s="94"/>
      <c r="I183" s="25">
        <f t="shared" si="61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0"/>
        <v>0</v>
      </c>
      <c r="G184" s="172"/>
      <c r="H184" s="94"/>
      <c r="I184" s="25">
        <f t="shared" si="61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0"/>
        <v>0</v>
      </c>
      <c r="G185" s="172"/>
      <c r="H185" s="94"/>
      <c r="I185" s="25">
        <f t="shared" si="61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0"/>
        <v>0</v>
      </c>
      <c r="G186" s="172"/>
      <c r="H186" s="94"/>
      <c r="I186" s="25">
        <f t="shared" si="61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0"/>
        <v>0</v>
      </c>
      <c r="G187" s="172"/>
      <c r="H187" s="94"/>
      <c r="I187" s="25">
        <f t="shared" si="61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0"/>
        <v>0</v>
      </c>
      <c r="G188" s="172"/>
      <c r="H188" s="94"/>
      <c r="I188" s="25">
        <f t="shared" si="61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0"/>
        <v>0</v>
      </c>
      <c r="G189" s="172"/>
      <c r="H189" s="94"/>
      <c r="I189" s="25">
        <f t="shared" si="61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0"/>
        <v>0</v>
      </c>
      <c r="G190" s="172"/>
      <c r="H190" s="94"/>
      <c r="I190" s="25">
        <f t="shared" si="61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17000</v>
      </c>
      <c r="E191" s="19">
        <f t="shared" ref="E191:I191" si="62">SUM(E192:E203)</f>
        <v>0</v>
      </c>
      <c r="F191" s="59">
        <f t="shared" si="62"/>
        <v>17000</v>
      </c>
      <c r="G191" s="174">
        <f t="shared" si="62"/>
        <v>0</v>
      </c>
      <c r="H191" s="79">
        <f t="shared" si="62"/>
        <v>0</v>
      </c>
      <c r="I191" s="20">
        <f t="shared" si="62"/>
        <v>17000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3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3"/>
        <v>0</v>
      </c>
      <c r="G193" s="172"/>
      <c r="H193" s="94"/>
      <c r="I193" s="25">
        <f t="shared" ref="I193:I203" si="64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3"/>
        <v>0</v>
      </c>
      <c r="G194" s="172"/>
      <c r="H194" s="94"/>
      <c r="I194" s="25">
        <f t="shared" si="64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3"/>
        <v>0</v>
      </c>
      <c r="G195" s="172"/>
      <c r="H195" s="94"/>
      <c r="I195" s="25">
        <f t="shared" si="64"/>
        <v>0</v>
      </c>
    </row>
    <row r="196" spans="1:9" s="26" customFormat="1" ht="12">
      <c r="A196" s="21" t="s">
        <v>993</v>
      </c>
      <c r="B196" s="22">
        <v>422</v>
      </c>
      <c r="C196" s="23" t="s">
        <v>29</v>
      </c>
      <c r="D196" s="24">
        <v>10000</v>
      </c>
      <c r="E196" s="47"/>
      <c r="F196" s="84">
        <f t="shared" si="63"/>
        <v>10000</v>
      </c>
      <c r="G196" s="172"/>
      <c r="H196" s="94"/>
      <c r="I196" s="25">
        <f t="shared" si="64"/>
        <v>10000</v>
      </c>
    </row>
    <row r="197" spans="1:9" s="26" customFormat="1" ht="12">
      <c r="A197" s="141"/>
      <c r="B197" s="22">
        <v>423</v>
      </c>
      <c r="C197" s="23" t="s">
        <v>53</v>
      </c>
      <c r="D197" s="24"/>
      <c r="E197" s="47"/>
      <c r="F197" s="84">
        <f t="shared" si="63"/>
        <v>0</v>
      </c>
      <c r="G197" s="172"/>
      <c r="H197" s="94"/>
      <c r="I197" s="25">
        <f t="shared" si="64"/>
        <v>0</v>
      </c>
    </row>
    <row r="198" spans="1:9" s="26" customFormat="1" ht="24">
      <c r="A198" s="21" t="s">
        <v>994</v>
      </c>
      <c r="B198" s="22">
        <v>424</v>
      </c>
      <c r="C198" s="23" t="s">
        <v>45</v>
      </c>
      <c r="D198" s="24">
        <v>7000</v>
      </c>
      <c r="E198" s="47"/>
      <c r="F198" s="84">
        <f t="shared" si="63"/>
        <v>7000</v>
      </c>
      <c r="G198" s="172"/>
      <c r="H198" s="94"/>
      <c r="I198" s="25">
        <f t="shared" si="64"/>
        <v>7000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3"/>
        <v>0</v>
      </c>
      <c r="G199" s="172"/>
      <c r="H199" s="94"/>
      <c r="I199" s="25">
        <f t="shared" si="64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3"/>
        <v>0</v>
      </c>
      <c r="G200" s="172"/>
      <c r="H200" s="94"/>
      <c r="I200" s="25">
        <f t="shared" si="64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3"/>
        <v>0</v>
      </c>
      <c r="G201" s="172"/>
      <c r="H201" s="94"/>
      <c r="I201" s="25">
        <f t="shared" si="64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3"/>
        <v>0</v>
      </c>
      <c r="G202" s="172"/>
      <c r="H202" s="94"/>
      <c r="I202" s="25">
        <f t="shared" si="64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3"/>
        <v>0</v>
      </c>
      <c r="G203" s="172"/>
      <c r="H203" s="94"/>
      <c r="I203" s="25">
        <f t="shared" si="64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5">SUM(E205:E205)</f>
        <v>0</v>
      </c>
      <c r="F204" s="43">
        <f t="shared" si="65"/>
        <v>0</v>
      </c>
      <c r="G204" s="43">
        <f t="shared" si="65"/>
        <v>0</v>
      </c>
      <c r="H204" s="43">
        <f t="shared" si="65"/>
        <v>0</v>
      </c>
      <c r="I204" s="56">
        <f t="shared" si="65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6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7">SUM(E207:E219)</f>
        <v>0</v>
      </c>
      <c r="F206" s="59">
        <f t="shared" si="67"/>
        <v>0</v>
      </c>
      <c r="G206" s="174">
        <f t="shared" si="67"/>
        <v>0</v>
      </c>
      <c r="H206" s="79">
        <f t="shared" si="67"/>
        <v>0</v>
      </c>
      <c r="I206" s="20">
        <f t="shared" si="67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8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8"/>
        <v>0</v>
      </c>
      <c r="G208" s="172"/>
      <c r="H208" s="94"/>
      <c r="I208" s="25">
        <f t="shared" ref="I208:I219" si="69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8"/>
        <v>0</v>
      </c>
      <c r="G209" s="172"/>
      <c r="H209" s="94"/>
      <c r="I209" s="25">
        <f t="shared" si="69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0">SUM(D210:E210)</f>
        <v>0</v>
      </c>
      <c r="G210" s="172"/>
      <c r="H210" s="94"/>
      <c r="I210" s="25">
        <f t="shared" si="69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8"/>
        <v>0</v>
      </c>
      <c r="G211" s="172"/>
      <c r="H211" s="94"/>
      <c r="I211" s="25">
        <f t="shared" si="69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8"/>
        <v>0</v>
      </c>
      <c r="G212" s="172"/>
      <c r="H212" s="94"/>
      <c r="I212" s="25">
        <f t="shared" si="69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8"/>
        <v>0</v>
      </c>
      <c r="G213" s="172"/>
      <c r="H213" s="94"/>
      <c r="I213" s="25">
        <f t="shared" si="69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8"/>
        <v>0</v>
      </c>
      <c r="G214" s="172"/>
      <c r="H214" s="94"/>
      <c r="I214" s="25">
        <f t="shared" si="69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8"/>
        <v>0</v>
      </c>
      <c r="G215" s="172"/>
      <c r="H215" s="94"/>
      <c r="I215" s="25">
        <f t="shared" si="69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8"/>
        <v>0</v>
      </c>
      <c r="G216" s="172"/>
      <c r="H216" s="94"/>
      <c r="I216" s="25">
        <f t="shared" si="69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8"/>
        <v>0</v>
      </c>
      <c r="G217" s="172"/>
      <c r="H217" s="94"/>
      <c r="I217" s="25">
        <f t="shared" si="69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8"/>
        <v>0</v>
      </c>
      <c r="G218" s="172"/>
      <c r="H218" s="94"/>
      <c r="I218" s="25">
        <f t="shared" si="69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8"/>
        <v>0</v>
      </c>
      <c r="G219" s="172"/>
      <c r="H219" s="94"/>
      <c r="I219" s="25">
        <f t="shared" si="69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1">SUM(E221:E232)</f>
        <v>0</v>
      </c>
      <c r="F220" s="59">
        <f t="shared" si="71"/>
        <v>0</v>
      </c>
      <c r="G220" s="174">
        <f t="shared" si="71"/>
        <v>0</v>
      </c>
      <c r="H220" s="79">
        <f t="shared" si="71"/>
        <v>0</v>
      </c>
      <c r="I220" s="20">
        <f t="shared" si="71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2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2"/>
        <v>0</v>
      </c>
      <c r="G222" s="172"/>
      <c r="H222" s="94"/>
      <c r="I222" s="25">
        <f t="shared" ref="I222:I231" si="73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2"/>
        <v>0</v>
      </c>
      <c r="G223" s="172"/>
      <c r="H223" s="94"/>
      <c r="I223" s="25">
        <f t="shared" si="73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2"/>
        <v>0</v>
      </c>
      <c r="G224" s="172"/>
      <c r="H224" s="94"/>
      <c r="I224" s="25">
        <f t="shared" si="73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2"/>
        <v>0</v>
      </c>
      <c r="G225" s="172"/>
      <c r="H225" s="94"/>
      <c r="I225" s="25">
        <f t="shared" si="73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2"/>
        <v>0</v>
      </c>
      <c r="G226" s="172"/>
      <c r="H226" s="94"/>
      <c r="I226" s="25">
        <f t="shared" si="73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2"/>
        <v>0</v>
      </c>
      <c r="G227" s="172"/>
      <c r="H227" s="94"/>
      <c r="I227" s="25">
        <f t="shared" si="73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2"/>
        <v>0</v>
      </c>
      <c r="G228" s="172"/>
      <c r="H228" s="94"/>
      <c r="I228" s="25">
        <f t="shared" si="73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2"/>
        <v>0</v>
      </c>
      <c r="G229" s="172"/>
      <c r="H229" s="94"/>
      <c r="I229" s="25">
        <f t="shared" si="73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2"/>
        <v>0</v>
      </c>
      <c r="G230" s="172"/>
      <c r="H230" s="94"/>
      <c r="I230" s="25">
        <f t="shared" si="73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2"/>
        <v>0</v>
      </c>
      <c r="G231" s="172"/>
      <c r="H231" s="94"/>
      <c r="I231" s="25">
        <f t="shared" si="73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2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4">SUM(E234:E241)</f>
        <v>0</v>
      </c>
      <c r="F233" s="59">
        <f t="shared" si="74"/>
        <v>0</v>
      </c>
      <c r="G233" s="174">
        <f t="shared" si="74"/>
        <v>0</v>
      </c>
      <c r="H233" s="79">
        <f t="shared" si="74"/>
        <v>0</v>
      </c>
      <c r="I233" s="20">
        <f t="shared" si="74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5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5"/>
        <v>0</v>
      </c>
      <c r="G235" s="172"/>
      <c r="H235" s="94"/>
      <c r="I235" s="25">
        <f t="shared" ref="I235:I241" si="76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5"/>
        <v>0</v>
      </c>
      <c r="G236" s="172"/>
      <c r="H236" s="94"/>
      <c r="I236" s="25">
        <f t="shared" si="76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5"/>
        <v>0</v>
      </c>
      <c r="G237" s="172"/>
      <c r="H237" s="94"/>
      <c r="I237" s="25">
        <f t="shared" si="76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5"/>
        <v>0</v>
      </c>
      <c r="G238" s="172"/>
      <c r="H238" s="94"/>
      <c r="I238" s="25">
        <f t="shared" si="76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5"/>
        <v>0</v>
      </c>
      <c r="G239" s="172"/>
      <c r="H239" s="94"/>
      <c r="I239" s="25">
        <f t="shared" si="76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5"/>
        <v>0</v>
      </c>
      <c r="G240" s="172"/>
      <c r="H240" s="94"/>
      <c r="I240" s="25">
        <f t="shared" si="76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5"/>
        <v>0</v>
      </c>
      <c r="G241" s="172"/>
      <c r="H241" s="94"/>
      <c r="I241" s="25">
        <f t="shared" si="76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7">SUM(E243,E261,E253,E269,E277,E285,E249)</f>
        <v>0</v>
      </c>
      <c r="F242" s="83">
        <f t="shared" si="77"/>
        <v>0</v>
      </c>
      <c r="G242" s="171">
        <f t="shared" si="77"/>
        <v>0</v>
      </c>
      <c r="H242" s="88">
        <f t="shared" si="77"/>
        <v>0</v>
      </c>
      <c r="I242" s="41">
        <f t="shared" si="77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8">SUM(E244:E248)</f>
        <v>0</v>
      </c>
      <c r="F243" s="58">
        <f t="shared" si="78"/>
        <v>0</v>
      </c>
      <c r="G243" s="173">
        <f t="shared" si="78"/>
        <v>0</v>
      </c>
      <c r="H243" s="89">
        <f t="shared" si="78"/>
        <v>0</v>
      </c>
      <c r="I243" s="56">
        <f t="shared" si="78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79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79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79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79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0">SUM(E250:E252)</f>
        <v>0</v>
      </c>
      <c r="F249" s="58">
        <f t="shared" si="80"/>
        <v>0</v>
      </c>
      <c r="G249" s="173">
        <f t="shared" si="80"/>
        <v>0</v>
      </c>
      <c r="H249" s="89">
        <f t="shared" si="80"/>
        <v>0</v>
      </c>
      <c r="I249" s="56">
        <f t="shared" si="80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1">SUM(D251:E251)</f>
        <v>0</v>
      </c>
      <c r="G251" s="172"/>
      <c r="H251" s="94"/>
      <c r="I251" s="25">
        <f t="shared" ref="I251:I252" si="82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1"/>
        <v>0</v>
      </c>
      <c r="G252" s="172"/>
      <c r="H252" s="94"/>
      <c r="I252" s="25">
        <f t="shared" si="82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3">SUM(E254:E260)</f>
        <v>0</v>
      </c>
      <c r="F253" s="59">
        <f t="shared" si="83"/>
        <v>0</v>
      </c>
      <c r="G253" s="174">
        <f t="shared" si="83"/>
        <v>0</v>
      </c>
      <c r="H253" s="79">
        <f t="shared" si="83"/>
        <v>0</v>
      </c>
      <c r="I253" s="20">
        <f t="shared" si="83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4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4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4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4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5">SUM(D259:E259)</f>
        <v>0</v>
      </c>
      <c r="G259" s="172"/>
      <c r="H259" s="94"/>
      <c r="I259" s="25">
        <f t="shared" si="84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5"/>
        <v>0</v>
      </c>
      <c r="G260" s="172"/>
      <c r="H260" s="94"/>
      <c r="I260" s="25">
        <f t="shared" si="84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6">SUM(E262:E268)</f>
        <v>0</v>
      </c>
      <c r="F261" s="59">
        <f t="shared" si="86"/>
        <v>0</v>
      </c>
      <c r="G261" s="174">
        <f t="shared" si="86"/>
        <v>0</v>
      </c>
      <c r="H261" s="79">
        <f t="shared" si="86"/>
        <v>0</v>
      </c>
      <c r="I261" s="20">
        <f t="shared" si="86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7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7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7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7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8">SUM(D267:E267)</f>
        <v>0</v>
      </c>
      <c r="G267" s="172"/>
      <c r="H267" s="94"/>
      <c r="I267" s="25">
        <f t="shared" si="87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8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89">SUM(E270:E276)</f>
        <v>0</v>
      </c>
      <c r="F269" s="59">
        <f t="shared" si="89"/>
        <v>0</v>
      </c>
      <c r="G269" s="174">
        <f t="shared" si="89"/>
        <v>0</v>
      </c>
      <c r="H269" s="79">
        <f t="shared" si="89"/>
        <v>0</v>
      </c>
      <c r="I269" s="20">
        <f t="shared" si="89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0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0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0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0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1">SUM(D275:E275)</f>
        <v>0</v>
      </c>
      <c r="G275" s="172"/>
      <c r="H275" s="94"/>
      <c r="I275" s="25">
        <f t="shared" si="90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1"/>
        <v>0</v>
      </c>
      <c r="G276" s="172"/>
      <c r="H276" s="94"/>
      <c r="I276" s="25">
        <f t="shared" si="90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2">SUM(E278:E284)</f>
        <v>0</v>
      </c>
      <c r="F277" s="59">
        <f t="shared" si="92"/>
        <v>0</v>
      </c>
      <c r="G277" s="174">
        <f t="shared" si="92"/>
        <v>0</v>
      </c>
      <c r="H277" s="79">
        <f t="shared" si="92"/>
        <v>0</v>
      </c>
      <c r="I277" s="20">
        <f t="shared" si="92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3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3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3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3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4">SUM(D283:E283)</f>
        <v>0</v>
      </c>
      <c r="G283" s="172"/>
      <c r="H283" s="94"/>
      <c r="I283" s="25">
        <f t="shared" si="93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4"/>
        <v>0</v>
      </c>
      <c r="G284" s="172"/>
      <c r="H284" s="94"/>
      <c r="I284" s="25">
        <f t="shared" si="93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5">SUM(E286:E292)</f>
        <v>0</v>
      </c>
      <c r="F285" s="59">
        <f t="shared" si="95"/>
        <v>0</v>
      </c>
      <c r="G285" s="174">
        <f t="shared" si="95"/>
        <v>0</v>
      </c>
      <c r="H285" s="79">
        <f t="shared" si="95"/>
        <v>0</v>
      </c>
      <c r="I285" s="20">
        <f t="shared" si="95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6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6"/>
        <v>0</v>
      </c>
      <c r="G287" s="172"/>
      <c r="H287" s="94"/>
      <c r="I287" s="25">
        <f t="shared" ref="I287:I292" si="97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6"/>
        <v>0</v>
      </c>
      <c r="G288" s="172"/>
      <c r="H288" s="94"/>
      <c r="I288" s="25">
        <f t="shared" si="97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6"/>
        <v>0</v>
      </c>
      <c r="G289" s="172"/>
      <c r="H289" s="94"/>
      <c r="I289" s="25">
        <f t="shared" si="97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6"/>
        <v>0</v>
      </c>
      <c r="G290" s="172"/>
      <c r="H290" s="94"/>
      <c r="I290" s="25">
        <f t="shared" si="97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8">SUM(D291:E291)</f>
        <v>0</v>
      </c>
      <c r="G291" s="172"/>
      <c r="H291" s="94"/>
      <c r="I291" s="25">
        <f t="shared" si="97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6"/>
        <v>0</v>
      </c>
      <c r="G292" s="172"/>
      <c r="H292" s="94"/>
      <c r="I292" s="25">
        <f t="shared" si="97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99">+E294</f>
        <v>0</v>
      </c>
      <c r="F293" s="83">
        <f t="shared" si="99"/>
        <v>0</v>
      </c>
      <c r="G293" s="171">
        <f t="shared" si="99"/>
        <v>0</v>
      </c>
      <c r="H293" s="88">
        <f t="shared" si="99"/>
        <v>0</v>
      </c>
      <c r="I293" s="41">
        <f t="shared" si="99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99"/>
        <v>0</v>
      </c>
      <c r="F294" s="127">
        <f t="shared" si="99"/>
        <v>0</v>
      </c>
      <c r="G294" s="175">
        <f t="shared" si="99"/>
        <v>0</v>
      </c>
      <c r="H294" s="128">
        <f t="shared" si="99"/>
        <v>0</v>
      </c>
      <c r="I294" s="129">
        <f t="shared" si="99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0">SUM(E297,E299)</f>
        <v>0</v>
      </c>
      <c r="F296" s="83">
        <f t="shared" si="100"/>
        <v>0</v>
      </c>
      <c r="G296" s="171">
        <f t="shared" si="100"/>
        <v>0</v>
      </c>
      <c r="H296" s="88">
        <f t="shared" si="100"/>
        <v>0</v>
      </c>
      <c r="I296" s="41">
        <f t="shared" si="100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1">SUM(E298:E298)</f>
        <v>0</v>
      </c>
      <c r="F297" s="43">
        <f t="shared" si="101"/>
        <v>0</v>
      </c>
      <c r="G297" s="43">
        <f t="shared" si="101"/>
        <v>0</v>
      </c>
      <c r="H297" s="43">
        <f t="shared" si="101"/>
        <v>0</v>
      </c>
      <c r="I297" s="56">
        <f t="shared" si="101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2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3">SUM(E300:E304)</f>
        <v>0</v>
      </c>
      <c r="F299" s="19">
        <f t="shared" si="103"/>
        <v>0</v>
      </c>
      <c r="G299" s="19">
        <f t="shared" si="103"/>
        <v>0</v>
      </c>
      <c r="H299" s="19">
        <f t="shared" si="103"/>
        <v>0</v>
      </c>
      <c r="I299" s="19">
        <f t="shared" si="103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4">SUM(D301:E301)</f>
        <v>0</v>
      </c>
      <c r="G301" s="180"/>
      <c r="H301" s="215"/>
      <c r="I301" s="195">
        <f t="shared" ref="I301:I304" si="105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4"/>
        <v>0</v>
      </c>
      <c r="G302" s="172"/>
      <c r="H302" s="94"/>
      <c r="I302" s="195">
        <f t="shared" si="105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4"/>
        <v>0</v>
      </c>
      <c r="G303" s="172"/>
      <c r="H303" s="94"/>
      <c r="I303" s="195">
        <f t="shared" si="105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4"/>
        <v>0</v>
      </c>
      <c r="G304" s="172"/>
      <c r="H304" s="94"/>
      <c r="I304" s="195">
        <f t="shared" si="105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6">SUM(E306,E308)</f>
        <v>0</v>
      </c>
      <c r="F305" s="83">
        <f t="shared" si="106"/>
        <v>0</v>
      </c>
      <c r="G305" s="171">
        <f t="shared" si="106"/>
        <v>0</v>
      </c>
      <c r="H305" s="88">
        <f t="shared" si="106"/>
        <v>0</v>
      </c>
      <c r="I305" s="41">
        <f t="shared" si="106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7">SUM(E307)</f>
        <v>0</v>
      </c>
      <c r="F306" s="59">
        <f t="shared" si="107"/>
        <v>0</v>
      </c>
      <c r="G306" s="174">
        <f t="shared" si="107"/>
        <v>0</v>
      </c>
      <c r="H306" s="79">
        <f t="shared" si="107"/>
        <v>0</v>
      </c>
      <c r="I306" s="20">
        <f t="shared" si="107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8">SUM(E309:E310)</f>
        <v>0</v>
      </c>
      <c r="F308" s="127">
        <f t="shared" si="108"/>
        <v>0</v>
      </c>
      <c r="G308" s="175">
        <f t="shared" si="108"/>
        <v>0</v>
      </c>
      <c r="H308" s="128">
        <f t="shared" si="108"/>
        <v>0</v>
      </c>
      <c r="I308" s="129">
        <f t="shared" si="108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09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09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0">+E312</f>
        <v>0</v>
      </c>
      <c r="F311" s="83">
        <f t="shared" si="110"/>
        <v>0</v>
      </c>
      <c r="G311" s="171">
        <f t="shared" si="110"/>
        <v>0</v>
      </c>
      <c r="H311" s="88">
        <f t="shared" si="110"/>
        <v>0</v>
      </c>
      <c r="I311" s="41">
        <f t="shared" si="110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1">SUM(E313:E316)</f>
        <v>0</v>
      </c>
      <c r="F312" s="223">
        <f t="shared" si="111"/>
        <v>0</v>
      </c>
      <c r="G312" s="224">
        <f t="shared" si="111"/>
        <v>0</v>
      </c>
      <c r="H312" s="225">
        <f t="shared" si="111"/>
        <v>0</v>
      </c>
      <c r="I312" s="226">
        <f t="shared" si="111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2">SUM(E318,E323,E333,E328,E337,E343)</f>
        <v>0</v>
      </c>
      <c r="F317" s="83">
        <f t="shared" si="112"/>
        <v>0</v>
      </c>
      <c r="G317" s="171">
        <f t="shared" si="112"/>
        <v>0</v>
      </c>
      <c r="H317" s="88">
        <f t="shared" si="112"/>
        <v>0</v>
      </c>
      <c r="I317" s="41">
        <f t="shared" si="112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3">SUM(E319:E322)</f>
        <v>0</v>
      </c>
      <c r="F318" s="58">
        <f t="shared" si="113"/>
        <v>0</v>
      </c>
      <c r="G318" s="173">
        <f t="shared" si="113"/>
        <v>0</v>
      </c>
      <c r="H318" s="89">
        <f t="shared" si="113"/>
        <v>0</v>
      </c>
      <c r="I318" s="56">
        <f t="shared" si="113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4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4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4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5">SUM(D324:D327)</f>
        <v>0</v>
      </c>
      <c r="E323" s="43">
        <f t="shared" si="115"/>
        <v>0</v>
      </c>
      <c r="F323" s="58">
        <f t="shared" si="115"/>
        <v>0</v>
      </c>
      <c r="G323" s="173">
        <f t="shared" si="115"/>
        <v>0</v>
      </c>
      <c r="H323" s="89">
        <f t="shared" si="115"/>
        <v>0</v>
      </c>
      <c r="I323" s="56">
        <f t="shared" si="115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6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6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6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7">SUM(D329:D332)</f>
        <v>0</v>
      </c>
      <c r="E328" s="43">
        <f t="shared" si="117"/>
        <v>0</v>
      </c>
      <c r="F328" s="58">
        <f t="shared" si="117"/>
        <v>0</v>
      </c>
      <c r="G328" s="173">
        <f t="shared" si="117"/>
        <v>0</v>
      </c>
      <c r="H328" s="89">
        <f t="shared" si="117"/>
        <v>0</v>
      </c>
      <c r="I328" s="56">
        <f t="shared" si="117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8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8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8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19">SUM(E334:E336)</f>
        <v>0</v>
      </c>
      <c r="F333" s="58">
        <f t="shared" si="119"/>
        <v>0</v>
      </c>
      <c r="G333" s="173">
        <f t="shared" si="119"/>
        <v>0</v>
      </c>
      <c r="H333" s="89">
        <f t="shared" si="119"/>
        <v>0</v>
      </c>
      <c r="I333" s="56">
        <f t="shared" si="119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0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0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1">SUM(E338:E342)</f>
        <v>0</v>
      </c>
      <c r="F337" s="59">
        <f t="shared" si="121"/>
        <v>0</v>
      </c>
      <c r="G337" s="174">
        <f t="shared" si="121"/>
        <v>0</v>
      </c>
      <c r="H337" s="79">
        <f t="shared" si="121"/>
        <v>0</v>
      </c>
      <c r="I337" s="20">
        <f t="shared" si="121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2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2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2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2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3">SUM(E344:E348)</f>
        <v>0</v>
      </c>
      <c r="F343" s="59">
        <f t="shared" si="123"/>
        <v>0</v>
      </c>
      <c r="G343" s="174">
        <f t="shared" si="123"/>
        <v>0</v>
      </c>
      <c r="H343" s="79">
        <f t="shared" si="123"/>
        <v>0</v>
      </c>
      <c r="I343" s="20">
        <f t="shared" si="123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4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4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4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4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5">SUM(E350,E367)</f>
        <v>0</v>
      </c>
      <c r="F349" s="83">
        <f t="shared" si="125"/>
        <v>0</v>
      </c>
      <c r="G349" s="171">
        <f t="shared" si="125"/>
        <v>0</v>
      </c>
      <c r="H349" s="88">
        <f t="shared" si="125"/>
        <v>0</v>
      </c>
      <c r="I349" s="41">
        <f t="shared" si="125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6">SUM(E351:E366)</f>
        <v>0</v>
      </c>
      <c r="F350" s="59">
        <f t="shared" si="126"/>
        <v>0</v>
      </c>
      <c r="G350" s="174">
        <f t="shared" si="126"/>
        <v>0</v>
      </c>
      <c r="H350" s="79">
        <f t="shared" si="126"/>
        <v>0</v>
      </c>
      <c r="I350" s="20">
        <f t="shared" si="126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7">SUM(D352:E352)</f>
        <v>0</v>
      </c>
      <c r="G352" s="172"/>
      <c r="H352" s="94"/>
      <c r="I352" s="25">
        <f t="shared" ref="I352:I366" si="128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7"/>
        <v>0</v>
      </c>
      <c r="G353" s="172"/>
      <c r="H353" s="94"/>
      <c r="I353" s="25">
        <f t="shared" si="128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7"/>
        <v>0</v>
      </c>
      <c r="G354" s="172"/>
      <c r="H354" s="94"/>
      <c r="I354" s="25">
        <f t="shared" si="128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7"/>
        <v>0</v>
      </c>
      <c r="G355" s="172"/>
      <c r="H355" s="94"/>
      <c r="I355" s="25">
        <f t="shared" si="128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7"/>
        <v>0</v>
      </c>
      <c r="G356" s="172"/>
      <c r="H356" s="94"/>
      <c r="I356" s="25">
        <f t="shared" si="128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7"/>
        <v>0</v>
      </c>
      <c r="G357" s="172"/>
      <c r="H357" s="94"/>
      <c r="I357" s="25">
        <f t="shared" si="128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7"/>
        <v>0</v>
      </c>
      <c r="G362" s="172"/>
      <c r="H362" s="94"/>
      <c r="I362" s="25">
        <f t="shared" si="128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8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8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8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29">SUM(E368:E381)</f>
        <v>0</v>
      </c>
      <c r="F367" s="59">
        <f t="shared" si="129"/>
        <v>0</v>
      </c>
      <c r="G367" s="174">
        <f t="shared" si="129"/>
        <v>0</v>
      </c>
      <c r="H367" s="79">
        <f t="shared" si="129"/>
        <v>0</v>
      </c>
      <c r="I367" s="20">
        <f t="shared" si="129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0">SUM(D369:E369)</f>
        <v>0</v>
      </c>
      <c r="G369" s="172"/>
      <c r="H369" s="94"/>
      <c r="I369" s="25">
        <f t="shared" ref="I369:I381" si="131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0"/>
        <v>0</v>
      </c>
      <c r="G370" s="172"/>
      <c r="H370" s="94"/>
      <c r="I370" s="25">
        <f t="shared" si="131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0"/>
        <v>0</v>
      </c>
      <c r="G371" s="172"/>
      <c r="H371" s="94"/>
      <c r="I371" s="25">
        <f t="shared" si="131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0"/>
        <v>0</v>
      </c>
      <c r="G372" s="172"/>
      <c r="H372" s="94"/>
      <c r="I372" s="25">
        <f t="shared" si="131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0"/>
        <v>0</v>
      </c>
      <c r="G373" s="172"/>
      <c r="H373" s="94"/>
      <c r="I373" s="25">
        <f t="shared" si="131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0"/>
        <v>0</v>
      </c>
      <c r="G374" s="172"/>
      <c r="H374" s="94"/>
      <c r="I374" s="25">
        <f t="shared" si="131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2">SUM(D377:E377)</f>
        <v>0</v>
      </c>
      <c r="G377" s="172"/>
      <c r="H377" s="94"/>
      <c r="I377" s="25">
        <f t="shared" si="131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1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1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1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3">SUM(E383,E405,E395)</f>
        <v>0</v>
      </c>
      <c r="F382" s="83">
        <f t="shared" si="133"/>
        <v>0</v>
      </c>
      <c r="G382" s="171">
        <f t="shared" si="133"/>
        <v>0</v>
      </c>
      <c r="H382" s="88">
        <f t="shared" si="133"/>
        <v>0</v>
      </c>
      <c r="I382" s="41">
        <f t="shared" si="133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4">SUM(E384:E394)</f>
        <v>0</v>
      </c>
      <c r="F383" s="59">
        <f t="shared" si="134"/>
        <v>0</v>
      </c>
      <c r="G383" s="174">
        <f t="shared" si="134"/>
        <v>0</v>
      </c>
      <c r="H383" s="79">
        <f t="shared" si="134"/>
        <v>0</v>
      </c>
      <c r="I383" s="20">
        <f t="shared" si="134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5">SUM(D385:E385)</f>
        <v>0</v>
      </c>
      <c r="G385" s="172"/>
      <c r="H385" s="94"/>
      <c r="I385" s="25">
        <f t="shared" ref="I385:I394" si="136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5"/>
        <v>0</v>
      </c>
      <c r="G386" s="172"/>
      <c r="H386" s="94"/>
      <c r="I386" s="25">
        <f t="shared" si="136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5"/>
        <v>0</v>
      </c>
      <c r="G387" s="172"/>
      <c r="H387" s="94"/>
      <c r="I387" s="25">
        <f t="shared" si="136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5"/>
        <v>0</v>
      </c>
      <c r="G388" s="172"/>
      <c r="H388" s="94"/>
      <c r="I388" s="25">
        <f t="shared" si="136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5"/>
        <v>0</v>
      </c>
      <c r="G389" s="172"/>
      <c r="H389" s="94"/>
      <c r="I389" s="25">
        <f t="shared" si="136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5"/>
        <v>0</v>
      </c>
      <c r="G390" s="172"/>
      <c r="H390" s="94"/>
      <c r="I390" s="25">
        <f t="shared" si="136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5"/>
        <v>0</v>
      </c>
      <c r="G391" s="172"/>
      <c r="H391" s="94"/>
      <c r="I391" s="25">
        <f t="shared" si="136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6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6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6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7">SUM(E396:E404)</f>
        <v>0</v>
      </c>
      <c r="F395" s="19">
        <f t="shared" si="137"/>
        <v>0</v>
      </c>
      <c r="G395" s="174">
        <f t="shared" si="137"/>
        <v>0</v>
      </c>
      <c r="H395" s="174">
        <f t="shared" si="137"/>
        <v>0</v>
      </c>
      <c r="I395" s="20">
        <f t="shared" si="137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8">SUM(D397:E397)</f>
        <v>0</v>
      </c>
      <c r="G397" s="172"/>
      <c r="H397" s="172"/>
      <c r="I397" s="25">
        <f t="shared" ref="I397:I398" si="139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8"/>
        <v>0</v>
      </c>
      <c r="G398" s="172"/>
      <c r="H398" s="172"/>
      <c r="I398" s="25">
        <f t="shared" si="139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0">SUM(E406:E419)</f>
        <v>0</v>
      </c>
      <c r="F405" s="59">
        <f t="shared" si="140"/>
        <v>0</v>
      </c>
      <c r="G405" s="174">
        <f t="shared" si="140"/>
        <v>0</v>
      </c>
      <c r="H405" s="79">
        <f t="shared" si="140"/>
        <v>0</v>
      </c>
      <c r="I405" s="20">
        <f t="shared" si="140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1">SUM(D407:E407)</f>
        <v>0</v>
      </c>
      <c r="G407" s="172"/>
      <c r="H407" s="94"/>
      <c r="I407" s="25">
        <f t="shared" ref="I407:I419" si="142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1"/>
        <v>0</v>
      </c>
      <c r="G408" s="172"/>
      <c r="H408" s="94"/>
      <c r="I408" s="25">
        <f t="shared" si="142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1"/>
        <v>0</v>
      </c>
      <c r="G409" s="172"/>
      <c r="H409" s="94"/>
      <c r="I409" s="25">
        <f t="shared" si="142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1"/>
        <v>0</v>
      </c>
      <c r="G410" s="172"/>
      <c r="H410" s="94"/>
      <c r="I410" s="25">
        <f t="shared" si="142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1"/>
        <v>0</v>
      </c>
      <c r="G411" s="172"/>
      <c r="H411" s="94"/>
      <c r="I411" s="25">
        <f t="shared" si="142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1"/>
        <v>0</v>
      </c>
      <c r="G412" s="172"/>
      <c r="H412" s="94"/>
      <c r="I412" s="25">
        <f t="shared" si="142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2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2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2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2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3">SUM(E421,E433,E445)</f>
        <v>0</v>
      </c>
      <c r="F420" s="83">
        <f t="shared" si="143"/>
        <v>0</v>
      </c>
      <c r="G420" s="171">
        <f t="shared" si="143"/>
        <v>0</v>
      </c>
      <c r="H420" s="88">
        <f t="shared" si="143"/>
        <v>0</v>
      </c>
      <c r="I420" s="41">
        <f t="shared" si="143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4">SUM(E422:E432)</f>
        <v>0</v>
      </c>
      <c r="F421" s="59">
        <f t="shared" si="144"/>
        <v>0</v>
      </c>
      <c r="G421" s="174">
        <f t="shared" si="144"/>
        <v>0</v>
      </c>
      <c r="H421" s="79">
        <f t="shared" si="144"/>
        <v>0</v>
      </c>
      <c r="I421" s="20">
        <f t="shared" si="144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5">SUM(D423:E423)</f>
        <v>0</v>
      </c>
      <c r="G423" s="172"/>
      <c r="H423" s="94"/>
      <c r="I423" s="25">
        <f t="shared" ref="I423:I432" si="146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5"/>
        <v>0</v>
      </c>
      <c r="G424" s="172"/>
      <c r="H424" s="94"/>
      <c r="I424" s="25">
        <f t="shared" si="146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5"/>
        <v>0</v>
      </c>
      <c r="G425" s="172"/>
      <c r="H425" s="94"/>
      <c r="I425" s="25">
        <f t="shared" si="146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5"/>
        <v>0</v>
      </c>
      <c r="G426" s="172"/>
      <c r="H426" s="94"/>
      <c r="I426" s="25">
        <f t="shared" si="146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5"/>
        <v>0</v>
      </c>
      <c r="G427" s="172"/>
      <c r="H427" s="94"/>
      <c r="I427" s="25">
        <f t="shared" si="146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5"/>
        <v>0</v>
      </c>
      <c r="G428" s="172"/>
      <c r="H428" s="94"/>
      <c r="I428" s="25">
        <f t="shared" si="146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5"/>
        <v>0</v>
      </c>
      <c r="G429" s="172"/>
      <c r="H429" s="94"/>
      <c r="I429" s="25">
        <f t="shared" si="146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6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6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6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7">SUM(E434:E444)</f>
        <v>0</v>
      </c>
      <c r="F433" s="19">
        <f t="shared" si="147"/>
        <v>0</v>
      </c>
      <c r="G433" s="174">
        <f t="shared" si="147"/>
        <v>0</v>
      </c>
      <c r="H433" s="174">
        <f t="shared" si="147"/>
        <v>0</v>
      </c>
      <c r="I433" s="20">
        <f t="shared" si="147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8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8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8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8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8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8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8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8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8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8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49">SUM(E446:E456)</f>
        <v>0</v>
      </c>
      <c r="F445" s="59">
        <f t="shared" si="149"/>
        <v>0</v>
      </c>
      <c r="G445" s="174">
        <f t="shared" si="149"/>
        <v>0</v>
      </c>
      <c r="H445" s="79">
        <f t="shared" si="149"/>
        <v>0</v>
      </c>
      <c r="I445" s="20">
        <f t="shared" si="149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0">SUM(D447:E447)</f>
        <v>0</v>
      </c>
      <c r="G447" s="172"/>
      <c r="H447" s="94"/>
      <c r="I447" s="25">
        <f t="shared" ref="I447:I456" si="151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0"/>
        <v>0</v>
      </c>
      <c r="G448" s="172"/>
      <c r="H448" s="94"/>
      <c r="I448" s="25">
        <f t="shared" si="151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0"/>
        <v>0</v>
      </c>
      <c r="G449" s="172"/>
      <c r="H449" s="94"/>
      <c r="I449" s="25">
        <f t="shared" si="151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0"/>
        <v>0</v>
      </c>
      <c r="G450" s="172"/>
      <c r="H450" s="94"/>
      <c r="I450" s="25">
        <f t="shared" si="151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0"/>
        <v>0</v>
      </c>
      <c r="G451" s="172"/>
      <c r="H451" s="94"/>
      <c r="I451" s="25">
        <f t="shared" si="151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0"/>
        <v>0</v>
      </c>
      <c r="G452" s="172"/>
      <c r="H452" s="94"/>
      <c r="I452" s="25">
        <f t="shared" si="151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0"/>
        <v>0</v>
      </c>
      <c r="G453" s="172"/>
      <c r="H453" s="94"/>
      <c r="I453" s="25">
        <f t="shared" si="151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1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1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1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2">SUM(E458,E470,E482)</f>
        <v>0</v>
      </c>
      <c r="F457" s="83">
        <f t="shared" si="152"/>
        <v>0</v>
      </c>
      <c r="G457" s="171">
        <f t="shared" si="152"/>
        <v>0</v>
      </c>
      <c r="H457" s="88">
        <f t="shared" si="152"/>
        <v>0</v>
      </c>
      <c r="I457" s="41">
        <f t="shared" si="152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3">SUM(E459:E469)</f>
        <v>0</v>
      </c>
      <c r="F458" s="59">
        <f t="shared" si="153"/>
        <v>0</v>
      </c>
      <c r="G458" s="174">
        <f t="shared" si="153"/>
        <v>0</v>
      </c>
      <c r="H458" s="79">
        <f t="shared" si="153"/>
        <v>0</v>
      </c>
      <c r="I458" s="20">
        <f t="shared" si="153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4">SUM(D460:E460)</f>
        <v>0</v>
      </c>
      <c r="G460" s="172"/>
      <c r="H460" s="94"/>
      <c r="I460" s="25">
        <f t="shared" ref="I460:I469" si="155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4"/>
        <v>0</v>
      </c>
      <c r="G461" s="172"/>
      <c r="H461" s="94"/>
      <c r="I461" s="25">
        <f t="shared" si="155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4"/>
        <v>0</v>
      </c>
      <c r="G462" s="172"/>
      <c r="H462" s="94"/>
      <c r="I462" s="25">
        <f t="shared" si="155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4"/>
        <v>0</v>
      </c>
      <c r="G463" s="172"/>
      <c r="H463" s="94"/>
      <c r="I463" s="25">
        <f t="shared" si="155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4"/>
        <v>0</v>
      </c>
      <c r="G464" s="172"/>
      <c r="H464" s="94"/>
      <c r="I464" s="25">
        <f t="shared" si="155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4"/>
        <v>0</v>
      </c>
      <c r="G465" s="172"/>
      <c r="H465" s="94"/>
      <c r="I465" s="25">
        <f t="shared" si="155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4"/>
        <v>0</v>
      </c>
      <c r="G466" s="172"/>
      <c r="H466" s="94"/>
      <c r="I466" s="25">
        <f t="shared" si="155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5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5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5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6">SUM(E471:E481)</f>
        <v>0</v>
      </c>
      <c r="F470" s="19">
        <f t="shared" si="156"/>
        <v>0</v>
      </c>
      <c r="G470" s="174">
        <f t="shared" si="156"/>
        <v>0</v>
      </c>
      <c r="H470" s="174">
        <f t="shared" si="156"/>
        <v>0</v>
      </c>
      <c r="I470" s="20">
        <f t="shared" si="156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7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7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7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7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7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7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7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7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7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7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8">SUM(D483:D493)</f>
        <v>0</v>
      </c>
      <c r="E482" s="19">
        <f t="shared" si="158"/>
        <v>0</v>
      </c>
      <c r="F482" s="59">
        <f t="shared" si="158"/>
        <v>0</v>
      </c>
      <c r="G482" s="174">
        <f t="shared" si="158"/>
        <v>0</v>
      </c>
      <c r="H482" s="79">
        <f t="shared" si="158"/>
        <v>0</v>
      </c>
      <c r="I482" s="20">
        <f t="shared" si="158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59">SUM(D484:E484)</f>
        <v>0</v>
      </c>
      <c r="G484" s="172"/>
      <c r="H484" s="94"/>
      <c r="I484" s="25">
        <f t="shared" ref="I484:I493" si="160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59"/>
        <v>0</v>
      </c>
      <c r="G485" s="172"/>
      <c r="H485" s="94"/>
      <c r="I485" s="25">
        <f t="shared" si="160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59"/>
        <v>0</v>
      </c>
      <c r="G486" s="172"/>
      <c r="H486" s="94"/>
      <c r="I486" s="25">
        <f t="shared" si="160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59"/>
        <v>0</v>
      </c>
      <c r="G487" s="172"/>
      <c r="H487" s="94"/>
      <c r="I487" s="25">
        <f t="shared" si="160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59"/>
        <v>0</v>
      </c>
      <c r="G488" s="172"/>
      <c r="H488" s="94"/>
      <c r="I488" s="25">
        <f t="shared" si="160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59"/>
        <v>0</v>
      </c>
      <c r="G489" s="172"/>
      <c r="H489" s="94"/>
      <c r="I489" s="25">
        <f t="shared" si="160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0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0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0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0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1">SUM(E495)</f>
        <v>0</v>
      </c>
      <c r="F494" s="83">
        <f t="shared" si="161"/>
        <v>0</v>
      </c>
      <c r="G494" s="171">
        <f t="shared" si="161"/>
        <v>0</v>
      </c>
      <c r="H494" s="88">
        <f t="shared" si="161"/>
        <v>0</v>
      </c>
      <c r="I494" s="41">
        <f t="shared" si="161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1"/>
        <v>0</v>
      </c>
      <c r="F495" s="58">
        <f t="shared" si="161"/>
        <v>0</v>
      </c>
      <c r="G495" s="173">
        <f t="shared" si="161"/>
        <v>0</v>
      </c>
      <c r="H495" s="89">
        <f t="shared" si="161"/>
        <v>0</v>
      </c>
      <c r="I495" s="56">
        <f t="shared" si="161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2">SUM(E498)</f>
        <v>0</v>
      </c>
      <c r="F497" s="83">
        <f t="shared" si="162"/>
        <v>0</v>
      </c>
      <c r="G497" s="171">
        <f t="shared" si="162"/>
        <v>0</v>
      </c>
      <c r="H497" s="88">
        <f t="shared" si="162"/>
        <v>0</v>
      </c>
      <c r="I497" s="41">
        <f t="shared" si="162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3">SUM(E499:E506)</f>
        <v>0</v>
      </c>
      <c r="F498" s="58">
        <f t="shared" si="163"/>
        <v>0</v>
      </c>
      <c r="G498" s="173">
        <f t="shared" si="163"/>
        <v>0</v>
      </c>
      <c r="H498" s="89">
        <f t="shared" si="163"/>
        <v>0</v>
      </c>
      <c r="I498" s="56">
        <f t="shared" si="163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4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4"/>
        <v>0</v>
      </c>
      <c r="G500" s="172"/>
      <c r="H500" s="94"/>
      <c r="I500" s="25">
        <f t="shared" ref="I500:I506" si="165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4"/>
        <v>0</v>
      </c>
      <c r="G501" s="172"/>
      <c r="H501" s="94"/>
      <c r="I501" s="25">
        <f t="shared" si="165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4"/>
        <v>0</v>
      </c>
      <c r="G502" s="172"/>
      <c r="H502" s="94"/>
      <c r="I502" s="25">
        <f t="shared" si="165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4"/>
        <v>0</v>
      </c>
      <c r="G503" s="172"/>
      <c r="H503" s="94"/>
      <c r="I503" s="25">
        <f t="shared" si="165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4"/>
        <v>0</v>
      </c>
      <c r="G504" s="172"/>
      <c r="H504" s="94"/>
      <c r="I504" s="25">
        <f t="shared" si="165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4"/>
        <v>0</v>
      </c>
      <c r="G505" s="172"/>
      <c r="H505" s="94"/>
      <c r="I505" s="25">
        <f t="shared" si="165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6">SUM(D506:E506)</f>
        <v>0</v>
      </c>
      <c r="G506" s="172"/>
      <c r="H506" s="94"/>
      <c r="I506" s="25">
        <f t="shared" si="165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39846.119999999995</v>
      </c>
      <c r="E507" s="40">
        <f t="shared" ref="E507:I507" si="167">SUM(E508,E514)</f>
        <v>0</v>
      </c>
      <c r="F507" s="83">
        <f t="shared" si="167"/>
        <v>39846.119999999995</v>
      </c>
      <c r="G507" s="171">
        <f t="shared" si="167"/>
        <v>31824.879999999997</v>
      </c>
      <c r="H507" s="88">
        <f t="shared" si="167"/>
        <v>0</v>
      </c>
      <c r="I507" s="41">
        <f t="shared" si="167"/>
        <v>39846.119999999995</v>
      </c>
    </row>
    <row r="508" spans="1:9">
      <c r="A508" s="246" t="s">
        <v>11</v>
      </c>
      <c r="B508" s="247"/>
      <c r="C508" s="55" t="s">
        <v>117</v>
      </c>
      <c r="D508" s="43">
        <f>SUM(D509:D513)</f>
        <v>27960.019999999997</v>
      </c>
      <c r="E508" s="43">
        <f t="shared" ref="E508:I508" si="168">SUM(E509:E513)</f>
        <v>0</v>
      </c>
      <c r="F508" s="58">
        <f t="shared" si="168"/>
        <v>27960.019999999997</v>
      </c>
      <c r="G508" s="173">
        <f t="shared" si="168"/>
        <v>22331.52</v>
      </c>
      <c r="H508" s="89">
        <f t="shared" si="168"/>
        <v>0</v>
      </c>
      <c r="I508" s="56">
        <f t="shared" si="168"/>
        <v>27960.019999999997</v>
      </c>
    </row>
    <row r="509" spans="1:9" s="26" customFormat="1" ht="12">
      <c r="A509" s="21" t="s">
        <v>996</v>
      </c>
      <c r="B509" s="22">
        <v>311</v>
      </c>
      <c r="C509" s="23" t="s">
        <v>35</v>
      </c>
      <c r="D509" s="24">
        <v>20386.099999999999</v>
      </c>
      <c r="E509" s="47"/>
      <c r="F509" s="84">
        <f>SUM(D509:E509)</f>
        <v>20386.099999999999</v>
      </c>
      <c r="G509" s="172">
        <v>17103.93</v>
      </c>
      <c r="H509" s="94"/>
      <c r="I509" s="25">
        <f>+F509+H509</f>
        <v>20386.099999999999</v>
      </c>
    </row>
    <row r="510" spans="1:9" s="26" customFormat="1" ht="12">
      <c r="A510" s="21" t="s">
        <v>997</v>
      </c>
      <c r="B510" s="22">
        <v>312</v>
      </c>
      <c r="C510" s="23" t="s">
        <v>44</v>
      </c>
      <c r="D510" s="24">
        <v>210.51</v>
      </c>
      <c r="E510" s="47"/>
      <c r="F510" s="84">
        <f>SUM(D510:E510)</f>
        <v>210.51</v>
      </c>
      <c r="G510" s="172">
        <v>0</v>
      </c>
      <c r="H510" s="94"/>
      <c r="I510" s="25">
        <f t="shared" ref="I510:I513" si="169">+F510+H510</f>
        <v>210.51</v>
      </c>
    </row>
    <row r="511" spans="1:9" s="26" customFormat="1" ht="12">
      <c r="A511" s="21" t="s">
        <v>998</v>
      </c>
      <c r="B511" s="22">
        <v>313</v>
      </c>
      <c r="C511" s="23" t="s">
        <v>36</v>
      </c>
      <c r="D511" s="24">
        <v>3363.72</v>
      </c>
      <c r="E511" s="47"/>
      <c r="F511" s="84">
        <f>SUM(D511:E511)</f>
        <v>3363.72</v>
      </c>
      <c r="G511" s="172">
        <v>2822.16</v>
      </c>
      <c r="H511" s="94"/>
      <c r="I511" s="25">
        <f t="shared" si="169"/>
        <v>3363.72</v>
      </c>
    </row>
    <row r="512" spans="1:9" s="26" customFormat="1" ht="12">
      <c r="A512" s="21" t="s">
        <v>999</v>
      </c>
      <c r="B512" s="22">
        <v>321</v>
      </c>
      <c r="C512" s="23" t="s">
        <v>33</v>
      </c>
      <c r="D512" s="24">
        <v>3999.69</v>
      </c>
      <c r="E512" s="47"/>
      <c r="F512" s="84">
        <f>SUM(D512:E512)</f>
        <v>3999.69</v>
      </c>
      <c r="G512" s="172">
        <v>2405.4299999999998</v>
      </c>
      <c r="H512" s="94"/>
      <c r="I512" s="25">
        <f t="shared" si="169"/>
        <v>3999.69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69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11886.1</v>
      </c>
      <c r="E514" s="43">
        <f t="shared" ref="E514:I514" si="170">SUM(E515:E519)</f>
        <v>0</v>
      </c>
      <c r="F514" s="58">
        <f t="shared" si="170"/>
        <v>11886.1</v>
      </c>
      <c r="G514" s="173">
        <f t="shared" si="170"/>
        <v>9493.3599999999988</v>
      </c>
      <c r="H514" s="89">
        <f t="shared" si="170"/>
        <v>0</v>
      </c>
      <c r="I514" s="56">
        <f t="shared" si="170"/>
        <v>11886.1</v>
      </c>
    </row>
    <row r="515" spans="1:9" s="26" customFormat="1" ht="12">
      <c r="A515" s="21" t="s">
        <v>1000</v>
      </c>
      <c r="B515" s="22">
        <v>311</v>
      </c>
      <c r="C515" s="23" t="s">
        <v>35</v>
      </c>
      <c r="D515" s="24">
        <v>8666.35</v>
      </c>
      <c r="E515" s="47"/>
      <c r="F515" s="84">
        <f>SUM(D515:E515)</f>
        <v>8666.35</v>
      </c>
      <c r="G515" s="172">
        <v>7271.07</v>
      </c>
      <c r="H515" s="94"/>
      <c r="I515" s="25">
        <f>+F515+H515</f>
        <v>8666.35</v>
      </c>
    </row>
    <row r="516" spans="1:9" s="26" customFormat="1" ht="12">
      <c r="A516" s="21" t="s">
        <v>1001</v>
      </c>
      <c r="B516" s="22">
        <v>312</v>
      </c>
      <c r="C516" s="23" t="s">
        <v>44</v>
      </c>
      <c r="D516" s="24">
        <v>89.49</v>
      </c>
      <c r="E516" s="47"/>
      <c r="F516" s="84">
        <f>SUM(D516:E516)</f>
        <v>89.49</v>
      </c>
      <c r="G516" s="172">
        <v>0</v>
      </c>
      <c r="H516" s="94"/>
      <c r="I516" s="25">
        <f t="shared" ref="I516:I519" si="171">+F516+H516</f>
        <v>89.49</v>
      </c>
    </row>
    <row r="517" spans="1:9" s="26" customFormat="1" ht="12">
      <c r="A517" s="21" t="s">
        <v>1002</v>
      </c>
      <c r="B517" s="22">
        <v>313</v>
      </c>
      <c r="C517" s="23" t="s">
        <v>36</v>
      </c>
      <c r="D517" s="24">
        <v>1429.95</v>
      </c>
      <c r="E517" s="47"/>
      <c r="F517" s="84">
        <f>SUM(D517:E517)</f>
        <v>1429.95</v>
      </c>
      <c r="G517" s="172">
        <v>1199.72</v>
      </c>
      <c r="H517" s="94"/>
      <c r="I517" s="25">
        <f t="shared" si="171"/>
        <v>1429.95</v>
      </c>
    </row>
    <row r="518" spans="1:9" s="26" customFormat="1" ht="12">
      <c r="A518" s="21" t="s">
        <v>1003</v>
      </c>
      <c r="B518" s="22">
        <v>321</v>
      </c>
      <c r="C518" s="23" t="s">
        <v>33</v>
      </c>
      <c r="D518" s="24">
        <v>1700.31</v>
      </c>
      <c r="E518" s="47"/>
      <c r="F518" s="84">
        <f>SUM(D518:E518)</f>
        <v>1700.31</v>
      </c>
      <c r="G518" s="172">
        <v>1022.57</v>
      </c>
      <c r="H518" s="94"/>
      <c r="I518" s="25">
        <f t="shared" si="171"/>
        <v>1700.31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1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2">SUM(E521,E527)</f>
        <v>0</v>
      </c>
      <c r="F520" s="83">
        <f t="shared" ref="F520" si="173">SUM(F521,F527)</f>
        <v>0</v>
      </c>
      <c r="G520" s="171">
        <f t="shared" ref="G520" si="174">SUM(G521,G527)</f>
        <v>0</v>
      </c>
      <c r="H520" s="88">
        <f t="shared" ref="H520" si="175">SUM(H521,H527)</f>
        <v>0</v>
      </c>
      <c r="I520" s="41">
        <f t="shared" ref="I520" si="176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7">SUM(E522:E526)</f>
        <v>0</v>
      </c>
      <c r="F521" s="58">
        <f t="shared" ref="F521" si="178">SUM(F522:F526)</f>
        <v>0</v>
      </c>
      <c r="G521" s="173">
        <f t="shared" ref="G521" si="179">SUM(G522:G526)</f>
        <v>0</v>
      </c>
      <c r="H521" s="89">
        <f t="shared" ref="H521" si="180">SUM(H522:H526)</f>
        <v>0</v>
      </c>
      <c r="I521" s="56">
        <f t="shared" ref="I521" si="181">SUM(I522:I526)</f>
        <v>0</v>
      </c>
    </row>
    <row r="522" spans="1:9" s="26" customFormat="1" ht="12">
      <c r="A522" s="21" t="s">
        <v>996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997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2">+F523+H523</f>
        <v>0</v>
      </c>
    </row>
    <row r="524" spans="1:9" s="26" customFormat="1" ht="12">
      <c r="A524" s="21" t="s">
        <v>998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2"/>
        <v>0</v>
      </c>
    </row>
    <row r="525" spans="1:9" s="26" customFormat="1" ht="12">
      <c r="A525" s="21" t="s">
        <v>999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2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2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3">SUM(E528:E532)</f>
        <v>0</v>
      </c>
      <c r="F527" s="58">
        <f t="shared" ref="F527" si="184">SUM(F528:F532)</f>
        <v>0</v>
      </c>
      <c r="G527" s="173">
        <f t="shared" ref="G527" si="185">SUM(G528:G532)</f>
        <v>0</v>
      </c>
      <c r="H527" s="89">
        <f t="shared" ref="H527" si="186">SUM(H528:H532)</f>
        <v>0</v>
      </c>
      <c r="I527" s="56">
        <f t="shared" ref="I527" si="187">SUM(I528:I532)</f>
        <v>0</v>
      </c>
    </row>
    <row r="528" spans="1:9" s="26" customFormat="1" ht="12">
      <c r="A528" s="21" t="s">
        <v>1000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1001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8">+F529+H529</f>
        <v>0</v>
      </c>
    </row>
    <row r="530" spans="1:9" s="26" customFormat="1" ht="12">
      <c r="A530" s="21" t="s">
        <v>1002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8"/>
        <v>0</v>
      </c>
    </row>
    <row r="531" spans="1:9" s="26" customFormat="1" ht="12">
      <c r="A531" s="21" t="s">
        <v>1003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8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8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89">SUM(E534,E538)</f>
        <v>0</v>
      </c>
      <c r="F533" s="83">
        <f t="shared" si="189"/>
        <v>5000</v>
      </c>
      <c r="G533" s="171">
        <f t="shared" si="189"/>
        <v>3000</v>
      </c>
      <c r="H533" s="88">
        <f t="shared" si="189"/>
        <v>0</v>
      </c>
      <c r="I533" s="41">
        <f t="shared" si="189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0">SUM(E535:E537)</f>
        <v>0</v>
      </c>
      <c r="F534" s="58">
        <f t="shared" si="190"/>
        <v>5000</v>
      </c>
      <c r="G534" s="173">
        <f t="shared" si="190"/>
        <v>3000</v>
      </c>
      <c r="H534" s="89">
        <f t="shared" si="190"/>
        <v>0</v>
      </c>
      <c r="I534" s="56">
        <f t="shared" si="190"/>
        <v>5000</v>
      </c>
    </row>
    <row r="535" spans="1:9">
      <c r="A535" s="21" t="s">
        <v>995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988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1">SUM(D536:E536)</f>
        <v>700</v>
      </c>
      <c r="G536" s="172">
        <v>424.9</v>
      </c>
      <c r="H536" s="94"/>
      <c r="I536" s="25">
        <f t="shared" ref="I536:I537" si="192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1"/>
        <v>0</v>
      </c>
      <c r="G537" s="172"/>
      <c r="H537" s="94"/>
      <c r="I537" s="25">
        <f t="shared" si="192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3">SUM(E539:E539)</f>
        <v>0</v>
      </c>
      <c r="F538" s="58">
        <f t="shared" si="193"/>
        <v>0</v>
      </c>
      <c r="G538" s="173">
        <f t="shared" si="193"/>
        <v>0</v>
      </c>
      <c r="H538" s="89">
        <f t="shared" si="193"/>
        <v>0</v>
      </c>
      <c r="I538" s="56">
        <f t="shared" si="193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4">SUM(E541,E563,E552,E574)</f>
        <v>0</v>
      </c>
      <c r="F540" s="83">
        <f t="shared" si="194"/>
        <v>0</v>
      </c>
      <c r="G540" s="171">
        <f t="shared" si="194"/>
        <v>0</v>
      </c>
      <c r="H540" s="88">
        <f t="shared" si="194"/>
        <v>0</v>
      </c>
      <c r="I540" s="41">
        <f t="shared" si="194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5">SUM(E542:E551)</f>
        <v>0</v>
      </c>
      <c r="F541" s="59">
        <f t="shared" si="195"/>
        <v>0</v>
      </c>
      <c r="G541" s="174">
        <f t="shared" si="195"/>
        <v>0</v>
      </c>
      <c r="H541" s="79">
        <f t="shared" si="195"/>
        <v>0</v>
      </c>
      <c r="I541" s="20">
        <f t="shared" si="195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6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6"/>
        <v>0</v>
      </c>
      <c r="G543" s="172"/>
      <c r="H543" s="94"/>
      <c r="I543" s="25">
        <f t="shared" ref="I543:I551" si="197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6"/>
        <v>0</v>
      </c>
      <c r="G544" s="172"/>
      <c r="H544" s="94"/>
      <c r="I544" s="25">
        <f t="shared" si="197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6"/>
        <v>0</v>
      </c>
      <c r="G545" s="172"/>
      <c r="H545" s="94"/>
      <c r="I545" s="25">
        <f t="shared" si="197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6"/>
        <v>0</v>
      </c>
      <c r="G546" s="172"/>
      <c r="H546" s="94"/>
      <c r="I546" s="25">
        <f t="shared" si="197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6"/>
        <v>0</v>
      </c>
      <c r="G547" s="172"/>
      <c r="H547" s="94"/>
      <c r="I547" s="25">
        <f t="shared" si="197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6"/>
        <v>0</v>
      </c>
      <c r="G548" s="172"/>
      <c r="H548" s="94"/>
      <c r="I548" s="25">
        <f t="shared" si="197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6"/>
        <v>0</v>
      </c>
      <c r="G549" s="172"/>
      <c r="H549" s="94"/>
      <c r="I549" s="25">
        <f t="shared" si="197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8">SUM(D550:E550)</f>
        <v>0</v>
      </c>
      <c r="G550" s="172"/>
      <c r="H550" s="94"/>
      <c r="I550" s="25">
        <f t="shared" si="197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8"/>
        <v>0</v>
      </c>
      <c r="G551" s="172"/>
      <c r="H551" s="94"/>
      <c r="I551" s="25">
        <f t="shared" si="197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199">SUM(E553:E562)</f>
        <v>0</v>
      </c>
      <c r="F552" s="19">
        <f t="shared" si="199"/>
        <v>0</v>
      </c>
      <c r="G552" s="19">
        <f t="shared" si="199"/>
        <v>0</v>
      </c>
      <c r="H552" s="19">
        <f t="shared" si="199"/>
        <v>0</v>
      </c>
      <c r="I552" s="20">
        <f t="shared" si="199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0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0"/>
        <v>0</v>
      </c>
      <c r="G554" s="172"/>
      <c r="H554" s="94"/>
      <c r="I554" s="25">
        <f t="shared" ref="I554:I562" si="201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0"/>
        <v>0</v>
      </c>
      <c r="G555" s="172"/>
      <c r="H555" s="94"/>
      <c r="I555" s="25">
        <f t="shared" si="201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0"/>
        <v>0</v>
      </c>
      <c r="G556" s="172"/>
      <c r="H556" s="94"/>
      <c r="I556" s="25">
        <f t="shared" si="201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0"/>
        <v>0</v>
      </c>
      <c r="G557" s="172"/>
      <c r="H557" s="94"/>
      <c r="I557" s="25">
        <f t="shared" si="201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0"/>
        <v>0</v>
      </c>
      <c r="G558" s="172"/>
      <c r="H558" s="94"/>
      <c r="I558" s="25">
        <f t="shared" si="201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0"/>
        <v>0</v>
      </c>
      <c r="G559" s="172"/>
      <c r="H559" s="94"/>
      <c r="I559" s="25">
        <f t="shared" si="201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0"/>
        <v>0</v>
      </c>
      <c r="G560" s="172"/>
      <c r="H560" s="94"/>
      <c r="I560" s="25">
        <f t="shared" si="201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0"/>
        <v>0</v>
      </c>
      <c r="G561" s="172"/>
      <c r="H561" s="94"/>
      <c r="I561" s="25">
        <f t="shared" si="201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2">SUM(D562:E562)</f>
        <v>0</v>
      </c>
      <c r="G562" s="172"/>
      <c r="H562" s="94"/>
      <c r="I562" s="25">
        <f t="shared" si="201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3">SUM(E564:E573)</f>
        <v>0</v>
      </c>
      <c r="F563" s="59">
        <f t="shared" si="203"/>
        <v>0</v>
      </c>
      <c r="G563" s="174">
        <f t="shared" si="203"/>
        <v>0</v>
      </c>
      <c r="H563" s="79">
        <f t="shared" si="203"/>
        <v>0</v>
      </c>
      <c r="I563" s="20">
        <f t="shared" si="203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4">SUM(D564:E564)</f>
        <v>0</v>
      </c>
      <c r="G564" s="172"/>
      <c r="H564" s="94"/>
      <c r="I564" s="25">
        <f t="shared" ref="I564:I573" si="205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4"/>
        <v>0</v>
      </c>
      <c r="G565" s="172"/>
      <c r="H565" s="94"/>
      <c r="I565" s="25">
        <f t="shared" si="205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4"/>
        <v>0</v>
      </c>
      <c r="G566" s="172"/>
      <c r="H566" s="94"/>
      <c r="I566" s="25">
        <f t="shared" si="205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4"/>
        <v>0</v>
      </c>
      <c r="G567" s="172"/>
      <c r="H567" s="94"/>
      <c r="I567" s="25">
        <f t="shared" si="205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4"/>
        <v>0</v>
      </c>
      <c r="G568" s="172"/>
      <c r="H568" s="94"/>
      <c r="I568" s="25">
        <f t="shared" si="205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4"/>
        <v>0</v>
      </c>
      <c r="G569" s="172"/>
      <c r="H569" s="94"/>
      <c r="I569" s="25">
        <f t="shared" si="205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4"/>
        <v>0</v>
      </c>
      <c r="G570" s="172"/>
      <c r="H570" s="94"/>
      <c r="I570" s="25">
        <f t="shared" si="205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4"/>
        <v>0</v>
      </c>
      <c r="G571" s="172"/>
      <c r="H571" s="94"/>
      <c r="I571" s="25">
        <f t="shared" si="205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4"/>
        <v>0</v>
      </c>
      <c r="G572" s="172"/>
      <c r="H572" s="94"/>
      <c r="I572" s="25">
        <f t="shared" si="205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4"/>
        <v>0</v>
      </c>
      <c r="G573" s="172"/>
      <c r="H573" s="94"/>
      <c r="I573" s="25">
        <f t="shared" si="205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6">SUM(E575:E583)</f>
        <v>0</v>
      </c>
      <c r="F574" s="59">
        <f t="shared" si="206"/>
        <v>0</v>
      </c>
      <c r="G574" s="174">
        <f t="shared" si="206"/>
        <v>0</v>
      </c>
      <c r="H574" s="79">
        <f t="shared" si="206"/>
        <v>0</v>
      </c>
      <c r="I574" s="20">
        <f t="shared" si="206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7">SUM(D575:E575)</f>
        <v>0</v>
      </c>
      <c r="G575" s="172"/>
      <c r="H575" s="94"/>
      <c r="I575" s="25">
        <f t="shared" ref="I575:I583" si="208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7"/>
        <v>0</v>
      </c>
      <c r="G576" s="172"/>
      <c r="H576" s="94"/>
      <c r="I576" s="25">
        <f t="shared" si="208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7"/>
        <v>0</v>
      </c>
      <c r="G577" s="172"/>
      <c r="H577" s="94"/>
      <c r="I577" s="25">
        <f t="shared" si="208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7"/>
        <v>0</v>
      </c>
      <c r="G578" s="172"/>
      <c r="H578" s="94"/>
      <c r="I578" s="25">
        <f t="shared" si="208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7"/>
        <v>0</v>
      </c>
      <c r="G579" s="172"/>
      <c r="H579" s="94"/>
      <c r="I579" s="25">
        <f t="shared" si="208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7"/>
        <v>0</v>
      </c>
      <c r="G580" s="172"/>
      <c r="H580" s="94"/>
      <c r="I580" s="25">
        <f t="shared" si="208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7"/>
        <v>0</v>
      </c>
      <c r="G581" s="172"/>
      <c r="H581" s="94"/>
      <c r="I581" s="25">
        <f t="shared" si="208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7"/>
        <v>0</v>
      </c>
      <c r="G582" s="172"/>
      <c r="H582" s="94"/>
      <c r="I582" s="25">
        <f t="shared" si="208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7"/>
        <v>0</v>
      </c>
      <c r="G583" s="172"/>
      <c r="H583" s="94"/>
      <c r="I583" s="25">
        <f t="shared" si="208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09">SUM(E585,E587,E589,E591,E593)</f>
        <v>0</v>
      </c>
      <c r="F584" s="40">
        <f t="shared" si="209"/>
        <v>0</v>
      </c>
      <c r="G584" s="40">
        <f t="shared" si="209"/>
        <v>0</v>
      </c>
      <c r="H584" s="40">
        <f t="shared" si="209"/>
        <v>0</v>
      </c>
      <c r="I584" s="41">
        <f t="shared" si="209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0">SUM(E586:E586)</f>
        <v>0</v>
      </c>
      <c r="F585" s="58">
        <f t="shared" si="210"/>
        <v>0</v>
      </c>
      <c r="G585" s="173">
        <f t="shared" si="210"/>
        <v>0</v>
      </c>
      <c r="H585" s="89">
        <f t="shared" si="210"/>
        <v>0</v>
      </c>
      <c r="I585" s="56">
        <f t="shared" si="210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1">SUM(D586:E586)</f>
        <v>0</v>
      </c>
      <c r="G586" s="24"/>
      <c r="H586" s="24"/>
      <c r="I586" s="25">
        <f t="shared" ref="I586" si="212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3">SUM(E588:E588)</f>
        <v>0</v>
      </c>
      <c r="F587" s="58">
        <f t="shared" si="213"/>
        <v>0</v>
      </c>
      <c r="G587" s="173">
        <f t="shared" si="213"/>
        <v>0</v>
      </c>
      <c r="H587" s="89">
        <f t="shared" si="213"/>
        <v>0</v>
      </c>
      <c r="I587" s="56">
        <f t="shared" si="213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4">SUM(D588:E588)</f>
        <v>0</v>
      </c>
      <c r="G588" s="24"/>
      <c r="H588" s="24"/>
      <c r="I588" s="25">
        <f t="shared" ref="I588" si="215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6">SUM(E590)</f>
        <v>0</v>
      </c>
      <c r="F589" s="19">
        <f t="shared" si="216"/>
        <v>0</v>
      </c>
      <c r="G589" s="19">
        <f t="shared" si="216"/>
        <v>0</v>
      </c>
      <c r="H589" s="19">
        <f t="shared" si="216"/>
        <v>0</v>
      </c>
      <c r="I589" s="20">
        <f t="shared" si="216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7">SUM(D590:E590)</f>
        <v>0</v>
      </c>
      <c r="G590" s="24"/>
      <c r="H590" s="24"/>
      <c r="I590" s="25">
        <f t="shared" ref="I590" si="218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19">SUM(E592)</f>
        <v>0</v>
      </c>
      <c r="F591" s="19">
        <f t="shared" si="219"/>
        <v>0</v>
      </c>
      <c r="G591" s="19">
        <f t="shared" si="219"/>
        <v>0</v>
      </c>
      <c r="H591" s="19">
        <f t="shared" si="219"/>
        <v>0</v>
      </c>
      <c r="I591" s="20">
        <f t="shared" si="219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0">SUM(D592:E592)</f>
        <v>0</v>
      </c>
      <c r="G592" s="24"/>
      <c r="H592" s="24"/>
      <c r="I592" s="25">
        <f t="shared" ref="I592" si="221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2">SUM(E594)</f>
        <v>0</v>
      </c>
      <c r="F593" s="19">
        <f t="shared" si="222"/>
        <v>0</v>
      </c>
      <c r="G593" s="19">
        <f t="shared" si="222"/>
        <v>0</v>
      </c>
      <c r="H593" s="19">
        <f t="shared" si="222"/>
        <v>0</v>
      </c>
      <c r="I593" s="20">
        <f t="shared" si="222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3">SUM(D594:E594)</f>
        <v>0</v>
      </c>
      <c r="G594" s="172"/>
      <c r="H594" s="94"/>
      <c r="I594" s="25">
        <f t="shared" ref="I594" si="224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5">SUM(E596,E606)</f>
        <v>0</v>
      </c>
      <c r="F595" s="83">
        <f t="shared" si="225"/>
        <v>0</v>
      </c>
      <c r="G595" s="171">
        <f t="shared" si="225"/>
        <v>0</v>
      </c>
      <c r="H595" s="88">
        <f t="shared" si="225"/>
        <v>0</v>
      </c>
      <c r="I595" s="41">
        <f t="shared" si="225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6">SUM(E597:E605)</f>
        <v>0</v>
      </c>
      <c r="F596" s="59">
        <f t="shared" si="226"/>
        <v>0</v>
      </c>
      <c r="G596" s="174">
        <f t="shared" si="226"/>
        <v>0</v>
      </c>
      <c r="H596" s="79">
        <f t="shared" si="226"/>
        <v>0</v>
      </c>
      <c r="I596" s="20">
        <f t="shared" si="226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7">SUM(D597:E597)</f>
        <v>0</v>
      </c>
      <c r="G597" s="172"/>
      <c r="H597" s="94"/>
      <c r="I597" s="25">
        <f t="shared" ref="I597:I605" si="228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7"/>
        <v>0</v>
      </c>
      <c r="G598" s="172"/>
      <c r="H598" s="94"/>
      <c r="I598" s="25">
        <f t="shared" si="228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7"/>
        <v>0</v>
      </c>
      <c r="G599" s="172"/>
      <c r="H599" s="94"/>
      <c r="I599" s="25">
        <f t="shared" si="228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7"/>
        <v>0</v>
      </c>
      <c r="G600" s="172"/>
      <c r="H600" s="94"/>
      <c r="I600" s="25">
        <f t="shared" si="228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7"/>
        <v>0</v>
      </c>
      <c r="G601" s="172"/>
      <c r="H601" s="94"/>
      <c r="I601" s="25">
        <f t="shared" si="228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7"/>
        <v>0</v>
      </c>
      <c r="G602" s="172"/>
      <c r="H602" s="94"/>
      <c r="I602" s="25">
        <f t="shared" si="228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7"/>
        <v>0</v>
      </c>
      <c r="G603" s="172"/>
      <c r="H603" s="94"/>
      <c r="I603" s="25">
        <f t="shared" si="228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7"/>
        <v>0</v>
      </c>
      <c r="G604" s="172"/>
      <c r="H604" s="94"/>
      <c r="I604" s="25">
        <f t="shared" si="228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7"/>
        <v>0</v>
      </c>
      <c r="G605" s="172"/>
      <c r="H605" s="94"/>
      <c r="I605" s="25">
        <f t="shared" si="228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29">SUM(E607:E615)</f>
        <v>0</v>
      </c>
      <c r="F606" s="59">
        <f t="shared" si="229"/>
        <v>0</v>
      </c>
      <c r="G606" s="174">
        <f t="shared" si="229"/>
        <v>0</v>
      </c>
      <c r="H606" s="79">
        <f t="shared" si="229"/>
        <v>0</v>
      </c>
      <c r="I606" s="20">
        <f t="shared" si="229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0">SUM(D607:E607)</f>
        <v>0</v>
      </c>
      <c r="G607" s="172"/>
      <c r="H607" s="94"/>
      <c r="I607" s="25">
        <f t="shared" ref="I607:I615" si="231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0"/>
        <v>0</v>
      </c>
      <c r="G608" s="172"/>
      <c r="H608" s="94"/>
      <c r="I608" s="25">
        <f t="shared" si="231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0"/>
        <v>0</v>
      </c>
      <c r="G609" s="172"/>
      <c r="H609" s="94"/>
      <c r="I609" s="25">
        <f t="shared" si="231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0"/>
        <v>0</v>
      </c>
      <c r="G610" s="172"/>
      <c r="H610" s="94"/>
      <c r="I610" s="25">
        <f t="shared" si="231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0"/>
        <v>0</v>
      </c>
      <c r="G611" s="172"/>
      <c r="H611" s="94"/>
      <c r="I611" s="25">
        <f t="shared" si="231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0"/>
        <v>0</v>
      </c>
      <c r="G612" s="172"/>
      <c r="H612" s="94"/>
      <c r="I612" s="25">
        <f t="shared" si="231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0"/>
        <v>0</v>
      </c>
      <c r="G613" s="172"/>
      <c r="H613" s="94"/>
      <c r="I613" s="25">
        <f t="shared" si="231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0"/>
        <v>0</v>
      </c>
      <c r="G614" s="172"/>
      <c r="H614" s="94"/>
      <c r="I614" s="25">
        <f t="shared" si="231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0"/>
        <v>0</v>
      </c>
      <c r="G615" s="172"/>
      <c r="H615" s="94"/>
      <c r="I615" s="25">
        <f t="shared" si="231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2">SUM(E617,E626)</f>
        <v>0</v>
      </c>
      <c r="F616" s="83">
        <f t="shared" si="232"/>
        <v>0</v>
      </c>
      <c r="G616" s="171">
        <f t="shared" si="232"/>
        <v>0</v>
      </c>
      <c r="H616" s="88">
        <f t="shared" si="232"/>
        <v>0</v>
      </c>
      <c r="I616" s="41">
        <f t="shared" si="232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3">SUM(E618:E625)</f>
        <v>0</v>
      </c>
      <c r="F617" s="59">
        <f t="shared" si="233"/>
        <v>0</v>
      </c>
      <c r="G617" s="174">
        <f t="shared" si="233"/>
        <v>0</v>
      </c>
      <c r="H617" s="79">
        <f t="shared" si="233"/>
        <v>0</v>
      </c>
      <c r="I617" s="20">
        <f t="shared" si="233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4">SUM(D618:E618)</f>
        <v>0</v>
      </c>
      <c r="G618" s="172"/>
      <c r="H618" s="94"/>
      <c r="I618" s="25">
        <f t="shared" ref="I618:I625" si="235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4"/>
        <v>0</v>
      </c>
      <c r="G619" s="172"/>
      <c r="H619" s="94"/>
      <c r="I619" s="25">
        <f t="shared" si="235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4"/>
        <v>0</v>
      </c>
      <c r="G620" s="172"/>
      <c r="H620" s="94"/>
      <c r="I620" s="25">
        <f t="shared" si="235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4"/>
        <v>0</v>
      </c>
      <c r="G621" s="172"/>
      <c r="H621" s="94"/>
      <c r="I621" s="25">
        <f t="shared" si="235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4"/>
        <v>0</v>
      </c>
      <c r="G622" s="172"/>
      <c r="H622" s="94"/>
      <c r="I622" s="25">
        <f t="shared" si="235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4"/>
        <v>0</v>
      </c>
      <c r="G623" s="172"/>
      <c r="H623" s="94"/>
      <c r="I623" s="25">
        <f t="shared" si="235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4"/>
        <v>0</v>
      </c>
      <c r="G624" s="172"/>
      <c r="H624" s="94"/>
      <c r="I624" s="25">
        <f t="shared" si="235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4"/>
        <v>0</v>
      </c>
      <c r="G625" s="172"/>
      <c r="H625" s="94"/>
      <c r="I625" s="25">
        <f t="shared" si="235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6">SUM(E627:E635)</f>
        <v>0</v>
      </c>
      <c r="F626" s="59">
        <f t="shared" si="236"/>
        <v>0</v>
      </c>
      <c r="G626" s="174">
        <f t="shared" si="236"/>
        <v>0</v>
      </c>
      <c r="H626" s="79">
        <f t="shared" si="236"/>
        <v>0</v>
      </c>
      <c r="I626" s="20">
        <f t="shared" si="236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7">SUM(D627:E627)</f>
        <v>0</v>
      </c>
      <c r="G627" s="172"/>
      <c r="H627" s="94"/>
      <c r="I627" s="25">
        <f t="shared" ref="I627:I635" si="238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7"/>
        <v>0</v>
      </c>
      <c r="G628" s="172"/>
      <c r="H628" s="94"/>
      <c r="I628" s="25">
        <f t="shared" si="238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7"/>
        <v>0</v>
      </c>
      <c r="G629" s="172"/>
      <c r="H629" s="94"/>
      <c r="I629" s="25">
        <f t="shared" si="238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7"/>
        <v>0</v>
      </c>
      <c r="G630" s="172"/>
      <c r="H630" s="94"/>
      <c r="I630" s="25">
        <f t="shared" si="238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7"/>
        <v>0</v>
      </c>
      <c r="G631" s="172"/>
      <c r="H631" s="94"/>
      <c r="I631" s="25">
        <f t="shared" si="238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7"/>
        <v>0</v>
      </c>
      <c r="G632" s="172"/>
      <c r="H632" s="94"/>
      <c r="I632" s="25">
        <f t="shared" si="238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7"/>
        <v>0</v>
      </c>
      <c r="G633" s="172"/>
      <c r="H633" s="94"/>
      <c r="I633" s="25">
        <f t="shared" si="238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7"/>
        <v>0</v>
      </c>
      <c r="G634" s="172"/>
      <c r="H634" s="94"/>
      <c r="I634" s="25">
        <f t="shared" si="238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7"/>
        <v>0</v>
      </c>
      <c r="G635" s="172"/>
      <c r="H635" s="94"/>
      <c r="I635" s="25">
        <f t="shared" si="238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39">SUM(E637,E646)</f>
        <v>0</v>
      </c>
      <c r="F636" s="83">
        <f t="shared" si="239"/>
        <v>0</v>
      </c>
      <c r="G636" s="171">
        <f t="shared" si="239"/>
        <v>0</v>
      </c>
      <c r="H636" s="88">
        <f t="shared" si="239"/>
        <v>0</v>
      </c>
      <c r="I636" s="41">
        <f t="shared" si="239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0">SUM(E638:E645)</f>
        <v>0</v>
      </c>
      <c r="F637" s="59">
        <f t="shared" si="240"/>
        <v>0</v>
      </c>
      <c r="G637" s="174">
        <f t="shared" si="240"/>
        <v>0</v>
      </c>
      <c r="H637" s="79">
        <f t="shared" si="240"/>
        <v>0</v>
      </c>
      <c r="I637" s="20">
        <f t="shared" si="240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1">SUM(D638:E638)</f>
        <v>0</v>
      </c>
      <c r="G638" s="172"/>
      <c r="H638" s="94"/>
      <c r="I638" s="25">
        <f t="shared" ref="I638:I645" si="242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1"/>
        <v>0</v>
      </c>
      <c r="G639" s="172"/>
      <c r="H639" s="94"/>
      <c r="I639" s="25">
        <f t="shared" si="242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1"/>
        <v>0</v>
      </c>
      <c r="G640" s="172"/>
      <c r="H640" s="94"/>
      <c r="I640" s="25">
        <f t="shared" si="242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1"/>
        <v>0</v>
      </c>
      <c r="G641" s="172"/>
      <c r="H641" s="94"/>
      <c r="I641" s="25">
        <f t="shared" si="242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1"/>
        <v>0</v>
      </c>
      <c r="G642" s="172"/>
      <c r="H642" s="94"/>
      <c r="I642" s="25">
        <f t="shared" si="242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1"/>
        <v>0</v>
      </c>
      <c r="G643" s="172"/>
      <c r="H643" s="94"/>
      <c r="I643" s="25">
        <f t="shared" si="242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1"/>
        <v>0</v>
      </c>
      <c r="G644" s="172"/>
      <c r="H644" s="94"/>
      <c r="I644" s="25">
        <f t="shared" si="242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1"/>
        <v>0</v>
      </c>
      <c r="G645" s="172"/>
      <c r="H645" s="94"/>
      <c r="I645" s="25">
        <f t="shared" si="242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3">SUM(E647:E655)</f>
        <v>0</v>
      </c>
      <c r="F646" s="59">
        <f t="shared" si="243"/>
        <v>0</v>
      </c>
      <c r="G646" s="174">
        <f t="shared" si="243"/>
        <v>0</v>
      </c>
      <c r="H646" s="79">
        <f t="shared" si="243"/>
        <v>0</v>
      </c>
      <c r="I646" s="20">
        <f t="shared" si="243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4">SUM(D647:E647)</f>
        <v>0</v>
      </c>
      <c r="G647" s="172"/>
      <c r="H647" s="94"/>
      <c r="I647" s="25">
        <f t="shared" ref="I647:I655" si="245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4"/>
        <v>0</v>
      </c>
      <c r="G648" s="172"/>
      <c r="H648" s="94"/>
      <c r="I648" s="25">
        <f t="shared" si="245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4"/>
        <v>0</v>
      </c>
      <c r="G649" s="172"/>
      <c r="H649" s="94"/>
      <c r="I649" s="25">
        <f t="shared" si="245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4"/>
        <v>0</v>
      </c>
      <c r="G650" s="172"/>
      <c r="H650" s="94"/>
      <c r="I650" s="25">
        <f t="shared" si="245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4"/>
        <v>0</v>
      </c>
      <c r="G651" s="172"/>
      <c r="H651" s="94"/>
      <c r="I651" s="25">
        <f t="shared" si="245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4"/>
        <v>0</v>
      </c>
      <c r="G652" s="172"/>
      <c r="H652" s="94"/>
      <c r="I652" s="25">
        <f t="shared" si="245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4"/>
        <v>0</v>
      </c>
      <c r="G653" s="172"/>
      <c r="H653" s="94"/>
      <c r="I653" s="25">
        <f t="shared" si="245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4"/>
        <v>0</v>
      </c>
      <c r="G654" s="172"/>
      <c r="H654" s="94"/>
      <c r="I654" s="25">
        <f t="shared" si="245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4"/>
        <v>0</v>
      </c>
      <c r="G655" s="172"/>
      <c r="H655" s="94"/>
      <c r="I655" s="25">
        <f t="shared" si="245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6">SUM(E657,E668)</f>
        <v>0</v>
      </c>
      <c r="F656" s="83">
        <f t="shared" si="246"/>
        <v>0</v>
      </c>
      <c r="G656" s="171">
        <f t="shared" si="246"/>
        <v>0</v>
      </c>
      <c r="H656" s="88">
        <f t="shared" si="246"/>
        <v>0</v>
      </c>
      <c r="I656" s="41">
        <f t="shared" si="246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7">SUM(E658:E667)</f>
        <v>0</v>
      </c>
      <c r="F657" s="59">
        <f t="shared" si="247"/>
        <v>0</v>
      </c>
      <c r="G657" s="174">
        <f t="shared" si="247"/>
        <v>0</v>
      </c>
      <c r="H657" s="79">
        <f t="shared" si="247"/>
        <v>0</v>
      </c>
      <c r="I657" s="20">
        <f t="shared" si="247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8">SUM(D658:E658)</f>
        <v>0</v>
      </c>
      <c r="G658" s="172"/>
      <c r="H658" s="94"/>
      <c r="I658" s="25">
        <f t="shared" ref="I658:I667" si="249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8"/>
        <v>0</v>
      </c>
      <c r="G659" s="172"/>
      <c r="H659" s="94"/>
      <c r="I659" s="25">
        <f t="shared" si="249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8"/>
        <v>0</v>
      </c>
      <c r="G660" s="172"/>
      <c r="H660" s="94"/>
      <c r="I660" s="25">
        <f t="shared" si="249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8"/>
        <v>0</v>
      </c>
      <c r="G661" s="172"/>
      <c r="H661" s="94"/>
      <c r="I661" s="25">
        <f t="shared" si="249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8"/>
        <v>0</v>
      </c>
      <c r="G662" s="172"/>
      <c r="H662" s="94"/>
      <c r="I662" s="25">
        <f t="shared" si="249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8"/>
        <v>0</v>
      </c>
      <c r="G663" s="172"/>
      <c r="H663" s="94"/>
      <c r="I663" s="25">
        <f t="shared" si="249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8"/>
        <v>0</v>
      </c>
      <c r="G664" s="172"/>
      <c r="H664" s="94"/>
      <c r="I664" s="25">
        <f t="shared" si="249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8"/>
        <v>0</v>
      </c>
      <c r="G665" s="172"/>
      <c r="H665" s="94"/>
      <c r="I665" s="25">
        <f t="shared" si="249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8"/>
        <v>0</v>
      </c>
      <c r="G666" s="172"/>
      <c r="H666" s="94"/>
      <c r="I666" s="25">
        <f t="shared" si="249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8"/>
        <v>0</v>
      </c>
      <c r="G667" s="172"/>
      <c r="H667" s="94"/>
      <c r="I667" s="25">
        <f t="shared" si="249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0">SUM(E669:E678)</f>
        <v>0</v>
      </c>
      <c r="F668" s="59">
        <f t="shared" si="250"/>
        <v>0</v>
      </c>
      <c r="G668" s="174">
        <f t="shared" si="250"/>
        <v>0</v>
      </c>
      <c r="H668" s="79">
        <f t="shared" si="250"/>
        <v>0</v>
      </c>
      <c r="I668" s="20">
        <f t="shared" si="250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1">SUM(D669:E669)</f>
        <v>0</v>
      </c>
      <c r="G669" s="172"/>
      <c r="H669" s="94"/>
      <c r="I669" s="25">
        <f t="shared" ref="I669:I677" si="252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1"/>
        <v>0</v>
      </c>
      <c r="G670" s="172"/>
      <c r="H670" s="94"/>
      <c r="I670" s="25">
        <f t="shared" si="252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1"/>
        <v>0</v>
      </c>
      <c r="G671" s="172"/>
      <c r="H671" s="94"/>
      <c r="I671" s="25">
        <f t="shared" si="252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1"/>
        <v>0</v>
      </c>
      <c r="G672" s="172"/>
      <c r="H672" s="94"/>
      <c r="I672" s="25">
        <f t="shared" si="252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1"/>
        <v>0</v>
      </c>
      <c r="G673" s="172"/>
      <c r="H673" s="94"/>
      <c r="I673" s="25">
        <f t="shared" si="252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1"/>
        <v>0</v>
      </c>
      <c r="G674" s="172"/>
      <c r="H674" s="94"/>
      <c r="I674" s="25">
        <f t="shared" si="252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1"/>
        <v>0</v>
      </c>
      <c r="G675" s="172"/>
      <c r="H675" s="94"/>
      <c r="I675" s="25">
        <f t="shared" si="252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1"/>
        <v>0</v>
      </c>
      <c r="G676" s="172"/>
      <c r="H676" s="94"/>
      <c r="I676" s="25">
        <f t="shared" si="252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1"/>
        <v>0</v>
      </c>
      <c r="G677" s="172"/>
      <c r="H677" s="94"/>
      <c r="I677" s="25">
        <f t="shared" si="252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3">SUM(D678:E678)</f>
        <v>0</v>
      </c>
      <c r="G678" s="172"/>
      <c r="H678" s="94"/>
      <c r="I678" s="25">
        <f t="shared" ref="I678" si="254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5">SUM(E680,E691)</f>
        <v>0</v>
      </c>
      <c r="F679" s="83">
        <f t="shared" si="255"/>
        <v>0</v>
      </c>
      <c r="G679" s="171">
        <f t="shared" si="255"/>
        <v>0</v>
      </c>
      <c r="H679" s="88">
        <f t="shared" si="255"/>
        <v>0</v>
      </c>
      <c r="I679" s="41">
        <f t="shared" si="255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6">SUM(E681:E690)</f>
        <v>0</v>
      </c>
      <c r="F680" s="59">
        <f t="shared" si="256"/>
        <v>0</v>
      </c>
      <c r="G680" s="174">
        <f t="shared" si="256"/>
        <v>0</v>
      </c>
      <c r="H680" s="79">
        <f t="shared" si="256"/>
        <v>0</v>
      </c>
      <c r="I680" s="20">
        <f t="shared" si="256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7">SUM(D681:E681)</f>
        <v>0</v>
      </c>
      <c r="G681" s="172"/>
      <c r="H681" s="94"/>
      <c r="I681" s="25">
        <f t="shared" ref="I681:I689" si="258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7"/>
        <v>0</v>
      </c>
      <c r="G682" s="172"/>
      <c r="H682" s="94"/>
      <c r="I682" s="25">
        <f t="shared" si="258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7"/>
        <v>0</v>
      </c>
      <c r="G683" s="172"/>
      <c r="H683" s="94"/>
      <c r="I683" s="25">
        <f t="shared" si="258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7"/>
        <v>0</v>
      </c>
      <c r="G684" s="172"/>
      <c r="H684" s="94"/>
      <c r="I684" s="25">
        <f t="shared" si="258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7"/>
        <v>0</v>
      </c>
      <c r="G685" s="172"/>
      <c r="H685" s="94"/>
      <c r="I685" s="25">
        <f t="shared" si="258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7"/>
        <v>0</v>
      </c>
      <c r="G686" s="172"/>
      <c r="H686" s="94"/>
      <c r="I686" s="25">
        <f t="shared" si="258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7"/>
        <v>0</v>
      </c>
      <c r="G687" s="172"/>
      <c r="H687" s="94"/>
      <c r="I687" s="25">
        <f t="shared" si="258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7"/>
        <v>0</v>
      </c>
      <c r="G688" s="172"/>
      <c r="H688" s="94"/>
      <c r="I688" s="25">
        <f t="shared" si="258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7"/>
        <v>0</v>
      </c>
      <c r="G689" s="172"/>
      <c r="H689" s="94"/>
      <c r="I689" s="25">
        <f t="shared" si="258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59">SUM(D690:E690)</f>
        <v>0</v>
      </c>
      <c r="G690" s="172"/>
      <c r="H690" s="94"/>
      <c r="I690" s="25">
        <f t="shared" ref="I690" si="260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1">SUM(E692:E701)</f>
        <v>0</v>
      </c>
      <c r="F691" s="59">
        <f t="shared" si="261"/>
        <v>0</v>
      </c>
      <c r="G691" s="174">
        <f t="shared" si="261"/>
        <v>0</v>
      </c>
      <c r="H691" s="79">
        <f t="shared" si="261"/>
        <v>0</v>
      </c>
      <c r="I691" s="20">
        <f t="shared" si="261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2">SUM(D692:E692)</f>
        <v>0</v>
      </c>
      <c r="G692" s="172"/>
      <c r="H692" s="94"/>
      <c r="I692" s="25">
        <f t="shared" ref="I692:I701" si="263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2"/>
        <v>0</v>
      </c>
      <c r="G693" s="172"/>
      <c r="H693" s="94"/>
      <c r="I693" s="25">
        <f t="shared" si="263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2"/>
        <v>0</v>
      </c>
      <c r="G694" s="172"/>
      <c r="H694" s="94"/>
      <c r="I694" s="25">
        <f t="shared" si="263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2"/>
        <v>0</v>
      </c>
      <c r="G695" s="172"/>
      <c r="H695" s="94"/>
      <c r="I695" s="25">
        <f t="shared" si="263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2"/>
        <v>0</v>
      </c>
      <c r="G696" s="172"/>
      <c r="H696" s="94"/>
      <c r="I696" s="25">
        <f t="shared" si="263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2"/>
        <v>0</v>
      </c>
      <c r="G697" s="172"/>
      <c r="H697" s="94"/>
      <c r="I697" s="25">
        <f t="shared" si="263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2"/>
        <v>0</v>
      </c>
      <c r="G698" s="172"/>
      <c r="H698" s="94"/>
      <c r="I698" s="25">
        <f t="shared" si="263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2"/>
        <v>0</v>
      </c>
      <c r="G699" s="172"/>
      <c r="H699" s="94"/>
      <c r="I699" s="25">
        <f t="shared" si="263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2"/>
        <v>0</v>
      </c>
      <c r="G700" s="172"/>
      <c r="H700" s="94"/>
      <c r="I700" s="25">
        <f t="shared" si="263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2"/>
        <v>0</v>
      </c>
      <c r="G701" s="172"/>
      <c r="H701" s="94"/>
      <c r="I701" s="25">
        <f t="shared" si="263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4">SUM(E703,E714)</f>
        <v>0</v>
      </c>
      <c r="F702" s="83">
        <f t="shared" si="264"/>
        <v>0</v>
      </c>
      <c r="G702" s="171">
        <f t="shared" si="264"/>
        <v>0</v>
      </c>
      <c r="H702" s="88">
        <f t="shared" si="264"/>
        <v>0</v>
      </c>
      <c r="I702" s="41">
        <f t="shared" si="264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5">SUM(E704:E713)</f>
        <v>0</v>
      </c>
      <c r="F703" s="59">
        <f t="shared" si="265"/>
        <v>0</v>
      </c>
      <c r="G703" s="174">
        <f t="shared" si="265"/>
        <v>0</v>
      </c>
      <c r="H703" s="79">
        <f t="shared" si="265"/>
        <v>0</v>
      </c>
      <c r="I703" s="20">
        <f t="shared" si="265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6">SUM(D704:E704)</f>
        <v>0</v>
      </c>
      <c r="G704" s="172"/>
      <c r="H704" s="94"/>
      <c r="I704" s="25">
        <f t="shared" ref="I704:I713" si="267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6"/>
        <v>0</v>
      </c>
      <c r="G705" s="172"/>
      <c r="H705" s="94"/>
      <c r="I705" s="25">
        <f t="shared" si="267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6"/>
        <v>0</v>
      </c>
      <c r="G706" s="172"/>
      <c r="H706" s="94"/>
      <c r="I706" s="25">
        <f t="shared" si="267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6"/>
        <v>0</v>
      </c>
      <c r="G707" s="172"/>
      <c r="H707" s="94"/>
      <c r="I707" s="25">
        <f t="shared" si="267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6"/>
        <v>0</v>
      </c>
      <c r="G708" s="172"/>
      <c r="H708" s="94"/>
      <c r="I708" s="25">
        <f t="shared" si="267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6"/>
        <v>0</v>
      </c>
      <c r="G709" s="172"/>
      <c r="H709" s="94"/>
      <c r="I709" s="25">
        <f t="shared" si="267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6"/>
        <v>0</v>
      </c>
      <c r="G710" s="172"/>
      <c r="H710" s="94"/>
      <c r="I710" s="25">
        <f t="shared" si="267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6"/>
        <v>0</v>
      </c>
      <c r="G711" s="172"/>
      <c r="H711" s="94"/>
      <c r="I711" s="25">
        <f t="shared" si="267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6"/>
        <v>0</v>
      </c>
      <c r="G712" s="172"/>
      <c r="H712" s="94"/>
      <c r="I712" s="25">
        <f t="shared" si="267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6"/>
        <v>0</v>
      </c>
      <c r="G713" s="172"/>
      <c r="H713" s="94"/>
      <c r="I713" s="25">
        <f t="shared" si="267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8">SUM(E715:E723)</f>
        <v>0</v>
      </c>
      <c r="F714" s="59">
        <f t="shared" si="268"/>
        <v>0</v>
      </c>
      <c r="G714" s="174">
        <f t="shared" si="268"/>
        <v>0</v>
      </c>
      <c r="H714" s="79">
        <f t="shared" si="268"/>
        <v>0</v>
      </c>
      <c r="I714" s="20">
        <f t="shared" si="268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69">SUM(D715:E715)</f>
        <v>0</v>
      </c>
      <c r="G715" s="172"/>
      <c r="H715" s="94"/>
      <c r="I715" s="25">
        <f t="shared" ref="I715:I723" si="270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69"/>
        <v>0</v>
      </c>
      <c r="G716" s="172"/>
      <c r="H716" s="94"/>
      <c r="I716" s="25">
        <f t="shared" si="270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69"/>
        <v>0</v>
      </c>
      <c r="G717" s="172"/>
      <c r="H717" s="94"/>
      <c r="I717" s="25">
        <f t="shared" si="270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69"/>
        <v>0</v>
      </c>
      <c r="G718" s="172"/>
      <c r="H718" s="94"/>
      <c r="I718" s="25">
        <f t="shared" si="270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69"/>
        <v>0</v>
      </c>
      <c r="G719" s="172"/>
      <c r="H719" s="94"/>
      <c r="I719" s="25">
        <f t="shared" si="270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69"/>
        <v>0</v>
      </c>
      <c r="G720" s="172"/>
      <c r="H720" s="94"/>
      <c r="I720" s="25">
        <f t="shared" si="270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69"/>
        <v>0</v>
      </c>
      <c r="G721" s="172"/>
      <c r="H721" s="94"/>
      <c r="I721" s="25">
        <f t="shared" si="270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69"/>
        <v>0</v>
      </c>
      <c r="G722" s="172"/>
      <c r="H722" s="94"/>
      <c r="I722" s="25">
        <f t="shared" si="270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69"/>
        <v>0</v>
      </c>
      <c r="G723" s="172"/>
      <c r="H723" s="94"/>
      <c r="I723" s="25">
        <f t="shared" si="270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1">SUM(E725,E734)</f>
        <v>0</v>
      </c>
      <c r="F724" s="136">
        <f t="shared" si="271"/>
        <v>0</v>
      </c>
      <c r="G724" s="176">
        <f t="shared" si="271"/>
        <v>0</v>
      </c>
      <c r="H724" s="137">
        <f t="shared" si="271"/>
        <v>0</v>
      </c>
      <c r="I724" s="138">
        <f t="shared" si="271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2">SUM(E726:E733)</f>
        <v>0</v>
      </c>
      <c r="F725" s="59">
        <f t="shared" si="272"/>
        <v>0</v>
      </c>
      <c r="G725" s="174">
        <f t="shared" si="272"/>
        <v>0</v>
      </c>
      <c r="H725" s="79">
        <f t="shared" si="272"/>
        <v>0</v>
      </c>
      <c r="I725" s="20">
        <f t="shared" si="272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3">SUM(D726:E726)</f>
        <v>0</v>
      </c>
      <c r="G726" s="172"/>
      <c r="H726" s="94"/>
      <c r="I726" s="25">
        <f t="shared" ref="I726:I733" si="274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3"/>
        <v>0</v>
      </c>
      <c r="G727" s="172"/>
      <c r="H727" s="94"/>
      <c r="I727" s="25">
        <f t="shared" si="274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3"/>
        <v>0</v>
      </c>
      <c r="G728" s="172"/>
      <c r="H728" s="94"/>
      <c r="I728" s="25">
        <f t="shared" si="274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3"/>
        <v>0</v>
      </c>
      <c r="G729" s="172"/>
      <c r="H729" s="94"/>
      <c r="I729" s="25">
        <f t="shared" si="274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3"/>
        <v>0</v>
      </c>
      <c r="G730" s="172"/>
      <c r="H730" s="94"/>
      <c r="I730" s="25">
        <f t="shared" si="274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3"/>
        <v>0</v>
      </c>
      <c r="G731" s="172"/>
      <c r="H731" s="94"/>
      <c r="I731" s="25">
        <f t="shared" si="274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3"/>
        <v>0</v>
      </c>
      <c r="G732" s="172"/>
      <c r="H732" s="94"/>
      <c r="I732" s="25">
        <f t="shared" si="274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3"/>
        <v>0</v>
      </c>
      <c r="G733" s="172"/>
      <c r="H733" s="94"/>
      <c r="I733" s="25">
        <f t="shared" si="274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5">SUM(E735:E743)</f>
        <v>0</v>
      </c>
      <c r="F734" s="59">
        <f t="shared" si="275"/>
        <v>0</v>
      </c>
      <c r="G734" s="174">
        <f t="shared" si="275"/>
        <v>0</v>
      </c>
      <c r="H734" s="79">
        <f t="shared" si="275"/>
        <v>0</v>
      </c>
      <c r="I734" s="20">
        <f t="shared" si="275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6">SUM(D735:E735)</f>
        <v>0</v>
      </c>
      <c r="G735" s="172"/>
      <c r="H735" s="94"/>
      <c r="I735" s="25">
        <f t="shared" ref="I735:I743" si="277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6"/>
        <v>0</v>
      </c>
      <c r="G736" s="172"/>
      <c r="H736" s="94"/>
      <c r="I736" s="25">
        <f t="shared" si="277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6"/>
        <v>0</v>
      </c>
      <c r="G737" s="172"/>
      <c r="H737" s="94"/>
      <c r="I737" s="25">
        <f t="shared" si="277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6"/>
        <v>0</v>
      </c>
      <c r="G738" s="172"/>
      <c r="H738" s="94"/>
      <c r="I738" s="25">
        <f t="shared" si="277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6"/>
        <v>0</v>
      </c>
      <c r="G739" s="172"/>
      <c r="H739" s="94"/>
      <c r="I739" s="25">
        <f t="shared" si="277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6"/>
        <v>0</v>
      </c>
      <c r="G740" s="172"/>
      <c r="H740" s="94"/>
      <c r="I740" s="25">
        <f t="shared" si="277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6"/>
        <v>0</v>
      </c>
      <c r="G741" s="172"/>
      <c r="H741" s="94"/>
      <c r="I741" s="25">
        <f t="shared" si="277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6"/>
        <v>0</v>
      </c>
      <c r="G742" s="172"/>
      <c r="H742" s="94"/>
      <c r="I742" s="25">
        <f t="shared" si="277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6"/>
        <v>0</v>
      </c>
      <c r="G743" s="172"/>
      <c r="H743" s="94"/>
      <c r="I743" s="25">
        <f t="shared" si="277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8">SUM(E745,E754)</f>
        <v>0</v>
      </c>
      <c r="F744" s="136">
        <f t="shared" si="278"/>
        <v>0</v>
      </c>
      <c r="G744" s="176">
        <f t="shared" si="278"/>
        <v>0</v>
      </c>
      <c r="H744" s="137">
        <f t="shared" si="278"/>
        <v>0</v>
      </c>
      <c r="I744" s="138">
        <f t="shared" si="278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79">SUM(E746:E753)</f>
        <v>0</v>
      </c>
      <c r="F745" s="59">
        <f t="shared" si="279"/>
        <v>0</v>
      </c>
      <c r="G745" s="174">
        <f t="shared" si="279"/>
        <v>0</v>
      </c>
      <c r="H745" s="79">
        <f t="shared" si="279"/>
        <v>0</v>
      </c>
      <c r="I745" s="20">
        <f t="shared" si="279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0">SUM(D746:E746)</f>
        <v>0</v>
      </c>
      <c r="G746" s="172"/>
      <c r="H746" s="94"/>
      <c r="I746" s="25">
        <f t="shared" ref="I746:I753" si="281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0"/>
        <v>0</v>
      </c>
      <c r="G747" s="172"/>
      <c r="H747" s="94"/>
      <c r="I747" s="25">
        <f t="shared" si="281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0"/>
        <v>0</v>
      </c>
      <c r="G748" s="172"/>
      <c r="H748" s="94"/>
      <c r="I748" s="25">
        <f t="shared" si="281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0"/>
        <v>0</v>
      </c>
      <c r="G749" s="172"/>
      <c r="H749" s="94"/>
      <c r="I749" s="25">
        <f t="shared" si="281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0"/>
        <v>0</v>
      </c>
      <c r="G750" s="172"/>
      <c r="H750" s="94"/>
      <c r="I750" s="25">
        <f t="shared" si="281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0"/>
        <v>0</v>
      </c>
      <c r="G751" s="172"/>
      <c r="H751" s="94"/>
      <c r="I751" s="25">
        <f t="shared" si="281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0"/>
        <v>0</v>
      </c>
      <c r="G752" s="172"/>
      <c r="H752" s="94"/>
      <c r="I752" s="25">
        <f t="shared" si="281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0"/>
        <v>0</v>
      </c>
      <c r="G753" s="172"/>
      <c r="H753" s="94"/>
      <c r="I753" s="25">
        <f t="shared" si="281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2">SUM(E755:E763)</f>
        <v>0</v>
      </c>
      <c r="F754" s="59">
        <f t="shared" si="282"/>
        <v>0</v>
      </c>
      <c r="G754" s="174">
        <f t="shared" si="282"/>
        <v>0</v>
      </c>
      <c r="H754" s="79">
        <f t="shared" si="282"/>
        <v>0</v>
      </c>
      <c r="I754" s="20">
        <f t="shared" si="282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3">SUM(D755:E755)</f>
        <v>0</v>
      </c>
      <c r="G755" s="172"/>
      <c r="H755" s="94"/>
      <c r="I755" s="25">
        <f t="shared" ref="I755:I763" si="284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3"/>
        <v>0</v>
      </c>
      <c r="G756" s="172"/>
      <c r="H756" s="94"/>
      <c r="I756" s="25">
        <f t="shared" si="284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3"/>
        <v>0</v>
      </c>
      <c r="G757" s="172"/>
      <c r="H757" s="94"/>
      <c r="I757" s="25">
        <f t="shared" si="284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3"/>
        <v>0</v>
      </c>
      <c r="G758" s="172"/>
      <c r="H758" s="94"/>
      <c r="I758" s="25">
        <f t="shared" si="284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3"/>
        <v>0</v>
      </c>
      <c r="G759" s="172"/>
      <c r="H759" s="94"/>
      <c r="I759" s="25">
        <f t="shared" si="284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3"/>
        <v>0</v>
      </c>
      <c r="G760" s="172"/>
      <c r="H760" s="94"/>
      <c r="I760" s="25">
        <f t="shared" si="284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3"/>
        <v>0</v>
      </c>
      <c r="G761" s="172"/>
      <c r="H761" s="94"/>
      <c r="I761" s="25">
        <f t="shared" si="284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3"/>
        <v>0</v>
      </c>
      <c r="G762" s="172"/>
      <c r="H762" s="94"/>
      <c r="I762" s="25">
        <f t="shared" si="284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3"/>
        <v>0</v>
      </c>
      <c r="G763" s="172"/>
      <c r="H763" s="94"/>
      <c r="I763" s="25">
        <f t="shared" si="284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5">SUM(E765,E777)</f>
        <v>0</v>
      </c>
      <c r="F764" s="136">
        <f t="shared" si="285"/>
        <v>0</v>
      </c>
      <c r="G764" s="176">
        <f t="shared" si="285"/>
        <v>0</v>
      </c>
      <c r="H764" s="137">
        <f t="shared" si="285"/>
        <v>0</v>
      </c>
      <c r="I764" s="138">
        <f t="shared" si="285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6">SUM(E766:E776)</f>
        <v>0</v>
      </c>
      <c r="F765" s="59">
        <f t="shared" si="286"/>
        <v>0</v>
      </c>
      <c r="G765" s="174">
        <f t="shared" si="286"/>
        <v>0</v>
      </c>
      <c r="H765" s="79">
        <f t="shared" si="286"/>
        <v>0</v>
      </c>
      <c r="I765" s="20">
        <f t="shared" si="286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7">SUM(D766:E766)</f>
        <v>0</v>
      </c>
      <c r="G766" s="172"/>
      <c r="H766" s="94"/>
      <c r="I766" s="25">
        <f t="shared" ref="I766:I776" si="288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7"/>
        <v>0</v>
      </c>
      <c r="G767" s="172"/>
      <c r="H767" s="94"/>
      <c r="I767" s="25">
        <f t="shared" si="288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7"/>
        <v>0</v>
      </c>
      <c r="G768" s="172"/>
      <c r="H768" s="94"/>
      <c r="I768" s="25">
        <f t="shared" si="288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7"/>
        <v>0</v>
      </c>
      <c r="G769" s="172"/>
      <c r="H769" s="94"/>
      <c r="I769" s="25">
        <f t="shared" si="288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7"/>
        <v>0</v>
      </c>
      <c r="G770" s="172"/>
      <c r="H770" s="94"/>
      <c r="I770" s="25">
        <f t="shared" si="288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7"/>
        <v>0</v>
      </c>
      <c r="G771" s="172"/>
      <c r="H771" s="94"/>
      <c r="I771" s="25">
        <f t="shared" si="288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7"/>
        <v>0</v>
      </c>
      <c r="G772" s="172"/>
      <c r="H772" s="94"/>
      <c r="I772" s="25">
        <f t="shared" si="288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7"/>
        <v>0</v>
      </c>
      <c r="G773" s="172"/>
      <c r="H773" s="94"/>
      <c r="I773" s="25">
        <f t="shared" si="288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89">SUM(D774:E774)</f>
        <v>0</v>
      </c>
      <c r="G774" s="172"/>
      <c r="H774" s="94"/>
      <c r="I774" s="25">
        <f t="shared" ref="I774" si="290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7"/>
        <v>0</v>
      </c>
      <c r="G775" s="172"/>
      <c r="H775" s="94"/>
      <c r="I775" s="25">
        <f t="shared" si="288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7"/>
        <v>0</v>
      </c>
      <c r="G776" s="172"/>
      <c r="H776" s="94"/>
      <c r="I776" s="25">
        <f t="shared" si="288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1">SUM(E778:E788)</f>
        <v>0</v>
      </c>
      <c r="F777" s="59">
        <f t="shared" si="291"/>
        <v>0</v>
      </c>
      <c r="G777" s="174">
        <f t="shared" si="291"/>
        <v>0</v>
      </c>
      <c r="H777" s="79">
        <f t="shared" si="291"/>
        <v>0</v>
      </c>
      <c r="I777" s="20">
        <f t="shared" si="291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2">SUM(D778:E778)</f>
        <v>0</v>
      </c>
      <c r="G778" s="172"/>
      <c r="H778" s="94"/>
      <c r="I778" s="25">
        <f t="shared" ref="I778:I788" si="293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2"/>
        <v>0</v>
      </c>
      <c r="G779" s="172"/>
      <c r="H779" s="94"/>
      <c r="I779" s="25">
        <f t="shared" si="293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2"/>
        <v>0</v>
      </c>
      <c r="G780" s="172"/>
      <c r="H780" s="94"/>
      <c r="I780" s="25">
        <f t="shared" si="293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2"/>
        <v>0</v>
      </c>
      <c r="G781" s="172"/>
      <c r="H781" s="94"/>
      <c r="I781" s="25">
        <f t="shared" si="293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2"/>
        <v>0</v>
      </c>
      <c r="G782" s="172"/>
      <c r="H782" s="94"/>
      <c r="I782" s="25">
        <f t="shared" si="293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2"/>
        <v>0</v>
      </c>
      <c r="G783" s="172"/>
      <c r="H783" s="94"/>
      <c r="I783" s="25">
        <f t="shared" si="293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2"/>
        <v>0</v>
      </c>
      <c r="G784" s="172"/>
      <c r="H784" s="94"/>
      <c r="I784" s="25">
        <f t="shared" si="293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2"/>
        <v>0</v>
      </c>
      <c r="G785" s="172"/>
      <c r="H785" s="94"/>
      <c r="I785" s="25">
        <f t="shared" si="293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2"/>
        <v>0</v>
      </c>
      <c r="G786" s="172"/>
      <c r="H786" s="94"/>
      <c r="I786" s="25">
        <f t="shared" si="293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4">SUM(D787:E787)</f>
        <v>0</v>
      </c>
      <c r="G787" s="172"/>
      <c r="H787" s="94"/>
      <c r="I787" s="25">
        <f t="shared" ref="I787" si="295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2"/>
        <v>0</v>
      </c>
      <c r="G788" s="172"/>
      <c r="H788" s="94"/>
      <c r="I788" s="25">
        <f t="shared" si="293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6">SUM(E790,E800)</f>
        <v>0</v>
      </c>
      <c r="F789" s="136">
        <f t="shared" si="296"/>
        <v>0</v>
      </c>
      <c r="G789" s="176">
        <f t="shared" si="296"/>
        <v>0</v>
      </c>
      <c r="H789" s="137">
        <f t="shared" si="296"/>
        <v>0</v>
      </c>
      <c r="I789" s="138">
        <f t="shared" si="296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7">SUM(E791:E799)</f>
        <v>0</v>
      </c>
      <c r="F790" s="59">
        <f t="shared" si="297"/>
        <v>0</v>
      </c>
      <c r="G790" s="174">
        <f t="shared" si="297"/>
        <v>0</v>
      </c>
      <c r="H790" s="79">
        <f t="shared" si="297"/>
        <v>0</v>
      </c>
      <c r="I790" s="20">
        <f t="shared" si="297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8">SUM(D791:E791)</f>
        <v>0</v>
      </c>
      <c r="G791" s="172"/>
      <c r="H791" s="94"/>
      <c r="I791" s="25">
        <f t="shared" ref="I791:I799" si="299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8"/>
        <v>0</v>
      </c>
      <c r="G792" s="172"/>
      <c r="H792" s="94"/>
      <c r="I792" s="25">
        <f t="shared" si="299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8"/>
        <v>0</v>
      </c>
      <c r="G793" s="172"/>
      <c r="H793" s="94"/>
      <c r="I793" s="25">
        <f t="shared" si="299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8"/>
        <v>0</v>
      </c>
      <c r="G794" s="172"/>
      <c r="H794" s="94"/>
      <c r="I794" s="25">
        <f t="shared" si="299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8"/>
        <v>0</v>
      </c>
      <c r="G795" s="172"/>
      <c r="H795" s="94"/>
      <c r="I795" s="25">
        <f t="shared" si="299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8"/>
        <v>0</v>
      </c>
      <c r="G796" s="172"/>
      <c r="H796" s="94"/>
      <c r="I796" s="25">
        <f t="shared" si="299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8"/>
        <v>0</v>
      </c>
      <c r="G797" s="172"/>
      <c r="H797" s="94"/>
      <c r="I797" s="25">
        <f t="shared" si="299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8"/>
        <v>0</v>
      </c>
      <c r="G798" s="172"/>
      <c r="H798" s="94"/>
      <c r="I798" s="25">
        <f t="shared" si="299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8"/>
        <v>0</v>
      </c>
      <c r="G799" s="172"/>
      <c r="H799" s="94"/>
      <c r="I799" s="25">
        <f t="shared" si="299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0">SUM(E801:E810)</f>
        <v>0</v>
      </c>
      <c r="F800" s="59">
        <f t="shared" si="300"/>
        <v>0</v>
      </c>
      <c r="G800" s="174">
        <f t="shared" si="300"/>
        <v>0</v>
      </c>
      <c r="H800" s="79">
        <f t="shared" si="300"/>
        <v>0</v>
      </c>
      <c r="I800" s="20">
        <f t="shared" si="300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1">SUM(D801:E801)</f>
        <v>0</v>
      </c>
      <c r="G801" s="172"/>
      <c r="H801" s="94"/>
      <c r="I801" s="25">
        <f t="shared" ref="I801:I808" si="302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1"/>
        <v>0</v>
      </c>
      <c r="G802" s="172"/>
      <c r="H802" s="94"/>
      <c r="I802" s="25">
        <f t="shared" si="302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1"/>
        <v>0</v>
      </c>
      <c r="G803" s="172"/>
      <c r="H803" s="94"/>
      <c r="I803" s="25">
        <f t="shared" si="302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1"/>
        <v>0</v>
      </c>
      <c r="G804" s="172"/>
      <c r="H804" s="94"/>
      <c r="I804" s="25">
        <f t="shared" si="302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1"/>
        <v>0</v>
      </c>
      <c r="G805" s="172"/>
      <c r="H805" s="94"/>
      <c r="I805" s="25">
        <f t="shared" si="302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1"/>
        <v>0</v>
      </c>
      <c r="G806" s="172"/>
      <c r="H806" s="94"/>
      <c r="I806" s="25">
        <f t="shared" si="302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1"/>
        <v>0</v>
      </c>
      <c r="G807" s="172"/>
      <c r="H807" s="94"/>
      <c r="I807" s="25">
        <f t="shared" si="302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1"/>
        <v>0</v>
      </c>
      <c r="G808" s="172"/>
      <c r="H808" s="94"/>
      <c r="I808" s="25">
        <f t="shared" si="302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3">SUM(D810:E810)</f>
        <v>0</v>
      </c>
      <c r="G810" s="172"/>
      <c r="H810" s="94"/>
      <c r="I810" s="25">
        <f t="shared" ref="I810" si="304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5">SUM(E812,E819)</f>
        <v>0</v>
      </c>
      <c r="F811" s="136">
        <f t="shared" si="305"/>
        <v>0</v>
      </c>
      <c r="G811" s="176">
        <f t="shared" si="305"/>
        <v>0</v>
      </c>
      <c r="H811" s="137">
        <f t="shared" si="305"/>
        <v>0</v>
      </c>
      <c r="I811" s="138">
        <f t="shared" si="305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6">SUM(E813:E818)</f>
        <v>0</v>
      </c>
      <c r="F812" s="59">
        <f t="shared" si="306"/>
        <v>0</v>
      </c>
      <c r="G812" s="174">
        <f t="shared" si="306"/>
        <v>0</v>
      </c>
      <c r="H812" s="79">
        <f t="shared" si="306"/>
        <v>0</v>
      </c>
      <c r="I812" s="20">
        <f t="shared" si="306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7">SUM(D816:E816)</f>
        <v>0</v>
      </c>
      <c r="G816" s="172"/>
      <c r="H816" s="94"/>
      <c r="I816" s="25">
        <f t="shared" ref="I816:I818" si="308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7"/>
        <v>0</v>
      </c>
      <c r="G817" s="172"/>
      <c r="H817" s="94"/>
      <c r="I817" s="25">
        <f t="shared" si="308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7"/>
        <v>0</v>
      </c>
      <c r="G818" s="172"/>
      <c r="H818" s="94"/>
      <c r="I818" s="25">
        <f t="shared" si="308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09">SUM(E820:E825)</f>
        <v>0</v>
      </c>
      <c r="F819" s="59">
        <f t="shared" si="309"/>
        <v>0</v>
      </c>
      <c r="G819" s="174">
        <f t="shared" si="309"/>
        <v>0</v>
      </c>
      <c r="H819" s="79">
        <f t="shared" si="309"/>
        <v>0</v>
      </c>
      <c r="I819" s="20">
        <f t="shared" si="309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0">SUM(D823:E823)</f>
        <v>0</v>
      </c>
      <c r="G823" s="172"/>
      <c r="H823" s="94"/>
      <c r="I823" s="25">
        <f t="shared" ref="I823:I825" si="311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0"/>
        <v>0</v>
      </c>
      <c r="G824" s="172"/>
      <c r="H824" s="94"/>
      <c r="I824" s="25">
        <f t="shared" si="311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0"/>
        <v>0</v>
      </c>
      <c r="G825" s="172"/>
      <c r="H825" s="94"/>
      <c r="I825" s="25">
        <f t="shared" si="311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2">SUM(E827,E837)</f>
        <v>0</v>
      </c>
      <c r="F826" s="136">
        <f t="shared" si="312"/>
        <v>0</v>
      </c>
      <c r="G826" s="176">
        <f t="shared" si="312"/>
        <v>0</v>
      </c>
      <c r="H826" s="137">
        <f t="shared" si="312"/>
        <v>0</v>
      </c>
      <c r="I826" s="138">
        <f t="shared" si="312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3">SUM(E828:E836)</f>
        <v>0</v>
      </c>
      <c r="F827" s="59">
        <f t="shared" si="313"/>
        <v>0</v>
      </c>
      <c r="G827" s="174">
        <f t="shared" si="313"/>
        <v>0</v>
      </c>
      <c r="H827" s="79">
        <f t="shared" si="313"/>
        <v>0</v>
      </c>
      <c r="I827" s="20">
        <f t="shared" si="313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4">SUM(D828:E828)</f>
        <v>0</v>
      </c>
      <c r="G828" s="172"/>
      <c r="H828" s="94"/>
      <c r="I828" s="25">
        <f t="shared" ref="I828:I836" si="315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4"/>
        <v>0</v>
      </c>
      <c r="G829" s="172"/>
      <c r="H829" s="94"/>
      <c r="I829" s="25">
        <f t="shared" si="315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4"/>
        <v>0</v>
      </c>
      <c r="G830" s="172"/>
      <c r="H830" s="94"/>
      <c r="I830" s="25">
        <f t="shared" si="315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4"/>
        <v>0</v>
      </c>
      <c r="G831" s="172"/>
      <c r="H831" s="94"/>
      <c r="I831" s="25">
        <f t="shared" si="315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4"/>
        <v>0</v>
      </c>
      <c r="G832" s="172"/>
      <c r="H832" s="94"/>
      <c r="I832" s="25">
        <f t="shared" si="315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4"/>
        <v>0</v>
      </c>
      <c r="G833" s="172"/>
      <c r="H833" s="94"/>
      <c r="I833" s="25">
        <f t="shared" si="315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4"/>
        <v>0</v>
      </c>
      <c r="G834" s="172"/>
      <c r="H834" s="94"/>
      <c r="I834" s="25">
        <f t="shared" si="315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4"/>
        <v>0</v>
      </c>
      <c r="G835" s="172"/>
      <c r="H835" s="94"/>
      <c r="I835" s="25">
        <f t="shared" si="315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4"/>
        <v>0</v>
      </c>
      <c r="G836" s="172"/>
      <c r="H836" s="94"/>
      <c r="I836" s="25">
        <f t="shared" si="315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6">SUM(E838:E847)</f>
        <v>0</v>
      </c>
      <c r="F837" s="59">
        <f t="shared" si="316"/>
        <v>0</v>
      </c>
      <c r="G837" s="174">
        <f t="shared" si="316"/>
        <v>0</v>
      </c>
      <c r="H837" s="79">
        <f t="shared" si="316"/>
        <v>0</v>
      </c>
      <c r="I837" s="20">
        <f t="shared" si="316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7">SUM(D838:E838)</f>
        <v>0</v>
      </c>
      <c r="G838" s="172"/>
      <c r="H838" s="94"/>
      <c r="I838" s="25">
        <f t="shared" ref="I838:I845" si="318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7"/>
        <v>0</v>
      </c>
      <c r="G839" s="172"/>
      <c r="H839" s="94"/>
      <c r="I839" s="25">
        <f t="shared" si="318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7"/>
        <v>0</v>
      </c>
      <c r="G840" s="172"/>
      <c r="H840" s="94"/>
      <c r="I840" s="25">
        <f t="shared" si="318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7"/>
        <v>0</v>
      </c>
      <c r="G841" s="172"/>
      <c r="H841" s="94"/>
      <c r="I841" s="25">
        <f t="shared" si="318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7"/>
        <v>0</v>
      </c>
      <c r="G842" s="172"/>
      <c r="H842" s="94"/>
      <c r="I842" s="25">
        <f t="shared" si="318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7"/>
        <v>0</v>
      </c>
      <c r="G843" s="172"/>
      <c r="H843" s="94"/>
      <c r="I843" s="25">
        <f t="shared" si="318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7"/>
        <v>0</v>
      </c>
      <c r="G844" s="172"/>
      <c r="H844" s="94"/>
      <c r="I844" s="25">
        <f t="shared" si="318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7"/>
        <v>0</v>
      </c>
      <c r="G845" s="172"/>
      <c r="H845" s="94"/>
      <c r="I845" s="25">
        <f t="shared" si="318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19">SUM(D847:E847)</f>
        <v>0</v>
      </c>
      <c r="G847" s="172"/>
      <c r="H847" s="94"/>
      <c r="I847" s="25">
        <f t="shared" ref="I847" si="320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1">SUM(E849,E853,E857)</f>
        <v>0</v>
      </c>
      <c r="F848" s="136">
        <f t="shared" si="321"/>
        <v>0</v>
      </c>
      <c r="G848" s="176">
        <f t="shared" si="321"/>
        <v>0</v>
      </c>
      <c r="H848" s="137">
        <f t="shared" si="321"/>
        <v>0</v>
      </c>
      <c r="I848" s="138">
        <f t="shared" si="321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2">SUM(E850:E852)</f>
        <v>0</v>
      </c>
      <c r="F849" s="59">
        <f t="shared" si="322"/>
        <v>0</v>
      </c>
      <c r="G849" s="174">
        <f t="shared" si="322"/>
        <v>0</v>
      </c>
      <c r="H849" s="79">
        <f t="shared" si="322"/>
        <v>0</v>
      </c>
      <c r="I849" s="20">
        <f t="shared" si="322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3">SUM(D850:E850)</f>
        <v>0</v>
      </c>
      <c r="G850" s="172"/>
      <c r="H850" s="94"/>
      <c r="I850" s="25">
        <f t="shared" ref="I850:I852" si="324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3"/>
        <v>0</v>
      </c>
      <c r="G851" s="172"/>
      <c r="H851" s="94"/>
      <c r="I851" s="25">
        <f t="shared" si="324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3"/>
        <v>0</v>
      </c>
      <c r="G852" s="172"/>
      <c r="H852" s="94"/>
      <c r="I852" s="25">
        <f t="shared" si="324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5">SUM(E854:E856)</f>
        <v>0</v>
      </c>
      <c r="F853" s="59">
        <f t="shared" si="325"/>
        <v>0</v>
      </c>
      <c r="G853" s="174">
        <f t="shared" si="325"/>
        <v>0</v>
      </c>
      <c r="H853" s="79">
        <f t="shared" si="325"/>
        <v>0</v>
      </c>
      <c r="I853" s="20">
        <f t="shared" si="325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6">SUM(D854:E854)</f>
        <v>0</v>
      </c>
      <c r="G854" s="172"/>
      <c r="H854" s="94"/>
      <c r="I854" s="25">
        <f t="shared" ref="I854:I856" si="327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6"/>
        <v>0</v>
      </c>
      <c r="G855" s="172"/>
      <c r="H855" s="94"/>
      <c r="I855" s="25">
        <f t="shared" si="327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6"/>
        <v>0</v>
      </c>
      <c r="G856" s="172"/>
      <c r="H856" s="94"/>
      <c r="I856" s="25">
        <f t="shared" si="327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8">SUM(E858:E860)</f>
        <v>0</v>
      </c>
      <c r="F857" s="59">
        <f t="shared" si="328"/>
        <v>0</v>
      </c>
      <c r="G857" s="174">
        <f t="shared" si="328"/>
        <v>0</v>
      </c>
      <c r="H857" s="79">
        <f t="shared" si="328"/>
        <v>0</v>
      </c>
      <c r="I857" s="20">
        <f t="shared" si="328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29">SUM(D858:E858)</f>
        <v>0</v>
      </c>
      <c r="G858" s="172"/>
      <c r="H858" s="94"/>
      <c r="I858" s="25">
        <f t="shared" ref="I858:I860" si="330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29"/>
        <v>0</v>
      </c>
      <c r="G859" s="172"/>
      <c r="H859" s="94"/>
      <c r="I859" s="25">
        <f t="shared" si="330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29"/>
        <v>0</v>
      </c>
      <c r="G860" s="172"/>
      <c r="H860" s="94"/>
      <c r="I860" s="25">
        <f t="shared" si="330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1">SUM(E862,E872)</f>
        <v>0</v>
      </c>
      <c r="F861" s="136">
        <f t="shared" si="331"/>
        <v>0</v>
      </c>
      <c r="G861" s="176">
        <f t="shared" si="331"/>
        <v>0</v>
      </c>
      <c r="H861" s="137">
        <f t="shared" si="331"/>
        <v>0</v>
      </c>
      <c r="I861" s="138">
        <f t="shared" si="331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2">SUM(E863:E871)</f>
        <v>0</v>
      </c>
      <c r="F862" s="59">
        <f t="shared" si="332"/>
        <v>0</v>
      </c>
      <c r="G862" s="174">
        <f t="shared" si="332"/>
        <v>0</v>
      </c>
      <c r="H862" s="79">
        <f t="shared" si="332"/>
        <v>0</v>
      </c>
      <c r="I862" s="20">
        <f t="shared" si="332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3">SUM(D863:E863)</f>
        <v>0</v>
      </c>
      <c r="G863" s="172"/>
      <c r="H863" s="94"/>
      <c r="I863" s="25">
        <f t="shared" ref="I863:I871" si="334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3"/>
        <v>0</v>
      </c>
      <c r="G864" s="172"/>
      <c r="H864" s="94"/>
      <c r="I864" s="25">
        <f t="shared" si="334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3"/>
        <v>0</v>
      </c>
      <c r="G865" s="172"/>
      <c r="H865" s="94"/>
      <c r="I865" s="25">
        <f t="shared" si="334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3"/>
        <v>0</v>
      </c>
      <c r="G866" s="172"/>
      <c r="H866" s="94"/>
      <c r="I866" s="25">
        <f t="shared" si="334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3"/>
        <v>0</v>
      </c>
      <c r="G867" s="172"/>
      <c r="H867" s="94"/>
      <c r="I867" s="25">
        <f t="shared" si="334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3"/>
        <v>0</v>
      </c>
      <c r="G868" s="172"/>
      <c r="H868" s="94"/>
      <c r="I868" s="25">
        <f t="shared" si="334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3"/>
        <v>0</v>
      </c>
      <c r="G869" s="172"/>
      <c r="H869" s="94"/>
      <c r="I869" s="25">
        <f t="shared" si="334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3"/>
        <v>0</v>
      </c>
      <c r="G870" s="172"/>
      <c r="H870" s="94"/>
      <c r="I870" s="25">
        <f t="shared" si="334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3"/>
        <v>0</v>
      </c>
      <c r="G871" s="172"/>
      <c r="H871" s="94"/>
      <c r="I871" s="25">
        <f t="shared" si="334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5">SUM(E873:E882)</f>
        <v>0</v>
      </c>
      <c r="F872" s="59">
        <f t="shared" si="335"/>
        <v>0</v>
      </c>
      <c r="G872" s="174">
        <f t="shared" si="335"/>
        <v>0</v>
      </c>
      <c r="H872" s="79">
        <f t="shared" si="335"/>
        <v>0</v>
      </c>
      <c r="I872" s="20">
        <f t="shared" si="335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6">SUM(D873:E873)</f>
        <v>0</v>
      </c>
      <c r="G873" s="172"/>
      <c r="H873" s="94"/>
      <c r="I873" s="25">
        <f t="shared" ref="I873:I880" si="337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6"/>
        <v>0</v>
      </c>
      <c r="G874" s="172"/>
      <c r="H874" s="94"/>
      <c r="I874" s="25">
        <f t="shared" si="337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6"/>
        <v>0</v>
      </c>
      <c r="G875" s="172"/>
      <c r="H875" s="94"/>
      <c r="I875" s="25">
        <f t="shared" si="337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6"/>
        <v>0</v>
      </c>
      <c r="G876" s="172"/>
      <c r="H876" s="94"/>
      <c r="I876" s="25">
        <f t="shared" si="337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6"/>
        <v>0</v>
      </c>
      <c r="G877" s="172"/>
      <c r="H877" s="94"/>
      <c r="I877" s="25">
        <f t="shared" si="337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6"/>
        <v>0</v>
      </c>
      <c r="G878" s="172"/>
      <c r="H878" s="94"/>
      <c r="I878" s="25">
        <f t="shared" si="337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6"/>
        <v>0</v>
      </c>
      <c r="G879" s="172"/>
      <c r="H879" s="94"/>
      <c r="I879" s="25">
        <f t="shared" si="337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6"/>
        <v>0</v>
      </c>
      <c r="G880" s="172"/>
      <c r="H880" s="94"/>
      <c r="I880" s="25">
        <f t="shared" si="337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8">SUM(D882:E882)</f>
        <v>0</v>
      </c>
      <c r="G882" s="172"/>
      <c r="H882" s="94"/>
      <c r="I882" s="25">
        <f t="shared" ref="I882" si="339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0">SUM(E884,E894,E899)</f>
        <v>0</v>
      </c>
      <c r="F883" s="83">
        <f t="shared" si="340"/>
        <v>0</v>
      </c>
      <c r="G883" s="171">
        <f t="shared" si="340"/>
        <v>0</v>
      </c>
      <c r="H883" s="88">
        <f t="shared" si="340"/>
        <v>0</v>
      </c>
      <c r="I883" s="41">
        <f t="shared" si="340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1">SUM(E885:E893)</f>
        <v>0</v>
      </c>
      <c r="F884" s="59">
        <f t="shared" si="341"/>
        <v>0</v>
      </c>
      <c r="G884" s="174">
        <f t="shared" si="341"/>
        <v>0</v>
      </c>
      <c r="H884" s="79">
        <f t="shared" si="341"/>
        <v>0</v>
      </c>
      <c r="I884" s="20">
        <f t="shared" si="341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2">SUM(D885:E885)</f>
        <v>0</v>
      </c>
      <c r="G885" s="172"/>
      <c r="H885" s="94"/>
      <c r="I885" s="25">
        <f t="shared" ref="I885:I893" si="343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2"/>
        <v>0</v>
      </c>
      <c r="G886" s="172"/>
      <c r="H886" s="94"/>
      <c r="I886" s="25">
        <f t="shared" si="343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2"/>
        <v>0</v>
      </c>
      <c r="G887" s="172"/>
      <c r="H887" s="94"/>
      <c r="I887" s="25">
        <f t="shared" si="343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2"/>
        <v>0</v>
      </c>
      <c r="G888" s="172"/>
      <c r="H888" s="94"/>
      <c r="I888" s="25">
        <f t="shared" si="343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2"/>
        <v>0</v>
      </c>
      <c r="G889" s="172"/>
      <c r="H889" s="94"/>
      <c r="I889" s="25">
        <f t="shared" si="343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2"/>
        <v>0</v>
      </c>
      <c r="G890" s="172"/>
      <c r="H890" s="94"/>
      <c r="I890" s="25">
        <f t="shared" si="343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2"/>
        <v>0</v>
      </c>
      <c r="G891" s="172"/>
      <c r="H891" s="94"/>
      <c r="I891" s="25">
        <f t="shared" si="343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2"/>
        <v>0</v>
      </c>
      <c r="G892" s="172"/>
      <c r="H892" s="94"/>
      <c r="I892" s="25">
        <f t="shared" si="343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2"/>
        <v>0</v>
      </c>
      <c r="G893" s="172"/>
      <c r="H893" s="94"/>
      <c r="I893" s="25">
        <f t="shared" si="343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4">SUM(E895:E898)</f>
        <v>0</v>
      </c>
      <c r="F894" s="59">
        <f t="shared" si="344"/>
        <v>0</v>
      </c>
      <c r="G894" s="174">
        <f t="shared" si="344"/>
        <v>0</v>
      </c>
      <c r="H894" s="79">
        <f t="shared" si="344"/>
        <v>0</v>
      </c>
      <c r="I894" s="20">
        <f t="shared" si="344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5">SUM(E900:E908)</f>
        <v>0</v>
      </c>
      <c r="F899" s="59">
        <f t="shared" si="345"/>
        <v>0</v>
      </c>
      <c r="G899" s="174">
        <f t="shared" si="345"/>
        <v>0</v>
      </c>
      <c r="H899" s="79">
        <f t="shared" si="345"/>
        <v>0</v>
      </c>
      <c r="I899" s="20">
        <f t="shared" si="345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6">SUM(D900:E900)</f>
        <v>0</v>
      </c>
      <c r="G900" s="172"/>
      <c r="H900" s="94"/>
      <c r="I900" s="25">
        <f t="shared" ref="I900:I908" si="347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6"/>
        <v>0</v>
      </c>
      <c r="G901" s="172"/>
      <c r="H901" s="94"/>
      <c r="I901" s="25">
        <f t="shared" si="347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6"/>
        <v>0</v>
      </c>
      <c r="G902" s="172"/>
      <c r="H902" s="94"/>
      <c r="I902" s="25">
        <f t="shared" si="347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6"/>
        <v>0</v>
      </c>
      <c r="G903" s="172"/>
      <c r="H903" s="94"/>
      <c r="I903" s="25">
        <f t="shared" si="347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6"/>
        <v>0</v>
      </c>
      <c r="G904" s="172"/>
      <c r="H904" s="94"/>
      <c r="I904" s="25">
        <f t="shared" si="347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6"/>
        <v>0</v>
      </c>
      <c r="G905" s="172"/>
      <c r="H905" s="94"/>
      <c r="I905" s="25">
        <f t="shared" si="347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6"/>
        <v>0</v>
      </c>
      <c r="G906" s="172"/>
      <c r="H906" s="94"/>
      <c r="I906" s="25">
        <f t="shared" si="347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6"/>
        <v>0</v>
      </c>
      <c r="G907" s="172"/>
      <c r="H907" s="94"/>
      <c r="I907" s="25">
        <f t="shared" si="347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6"/>
        <v>0</v>
      </c>
      <c r="G908" s="172"/>
      <c r="H908" s="94"/>
      <c r="I908" s="25">
        <f t="shared" si="347"/>
        <v>0</v>
      </c>
    </row>
    <row r="911" spans="1:9" ht="15.75">
      <c r="A911" s="250" t="s">
        <v>62</v>
      </c>
      <c r="B911" s="251"/>
      <c r="C911" s="251"/>
      <c r="D911" s="42">
        <f t="shared" ref="D911:I911" si="348">SUM(D912:D917)</f>
        <v>638781.12</v>
      </c>
      <c r="E911" s="42">
        <f t="shared" si="348"/>
        <v>0</v>
      </c>
      <c r="F911" s="42">
        <f t="shared" si="348"/>
        <v>638781.12</v>
      </c>
      <c r="G911" s="42">
        <f t="shared" si="348"/>
        <v>208279.8</v>
      </c>
      <c r="H911" s="42">
        <f t="shared" si="348"/>
        <v>0</v>
      </c>
      <c r="I911" s="42">
        <f t="shared" si="348"/>
        <v>638781.12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32960.019999999997</v>
      </c>
      <c r="E912" s="43">
        <f t="shared" ref="E912:I912" si="349">SUM(E140,E243,E297,E318,E495,E498,E508,E521,E534)</f>
        <v>0</v>
      </c>
      <c r="F912" s="43">
        <f t="shared" si="349"/>
        <v>32960.019999999997</v>
      </c>
      <c r="G912" s="43">
        <f t="shared" si="349"/>
        <v>25331.52</v>
      </c>
      <c r="H912" s="43">
        <f t="shared" si="349"/>
        <v>0</v>
      </c>
      <c r="I912" s="43">
        <f t="shared" si="349"/>
        <v>32960.019999999997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0">SUM(E148,E249,E323)</f>
        <v>0</v>
      </c>
      <c r="F913" s="43">
        <f t="shared" si="350"/>
        <v>0</v>
      </c>
      <c r="G913" s="43">
        <f t="shared" si="350"/>
        <v>0</v>
      </c>
      <c r="H913" s="43">
        <f t="shared" si="350"/>
        <v>0</v>
      </c>
      <c r="I913" s="43">
        <f t="shared" si="350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1">SUM(E312)</f>
        <v>0</v>
      </c>
      <c r="F914" s="43">
        <f t="shared" si="351"/>
        <v>0</v>
      </c>
      <c r="G914" s="43">
        <f t="shared" si="351"/>
        <v>0</v>
      </c>
      <c r="H914" s="43">
        <f t="shared" si="351"/>
        <v>0</v>
      </c>
      <c r="I914" s="43">
        <f t="shared" si="351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593935</v>
      </c>
      <c r="E915" s="43">
        <f t="shared" ref="E915:I915" si="352">SUM(E57,E121,E167,E328,E538)</f>
        <v>0</v>
      </c>
      <c r="F915" s="43">
        <f t="shared" si="352"/>
        <v>593935</v>
      </c>
      <c r="G915" s="43">
        <f t="shared" si="352"/>
        <v>173454.92</v>
      </c>
      <c r="H915" s="43">
        <f t="shared" si="352"/>
        <v>0</v>
      </c>
      <c r="I915" s="43">
        <f t="shared" si="352"/>
        <v>593935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3">SUM(E204,E585)</f>
        <v>0</v>
      </c>
      <c r="F916" s="43">
        <f t="shared" si="353"/>
        <v>0</v>
      </c>
      <c r="G916" s="43">
        <f t="shared" si="353"/>
        <v>0</v>
      </c>
      <c r="H916" s="43">
        <f t="shared" si="353"/>
        <v>0</v>
      </c>
      <c r="I916" s="43">
        <f t="shared" si="353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11886.1</v>
      </c>
      <c r="E917" s="43">
        <f t="shared" ref="E917:I917" si="354">SUM(E514,E527,E333,E587)</f>
        <v>0</v>
      </c>
      <c r="F917" s="43">
        <f t="shared" si="354"/>
        <v>11886.1</v>
      </c>
      <c r="G917" s="43">
        <f t="shared" si="354"/>
        <v>9493.3599999999988</v>
      </c>
      <c r="H917" s="43">
        <f t="shared" si="354"/>
        <v>0</v>
      </c>
      <c r="I917" s="43">
        <f t="shared" si="354"/>
        <v>11886.1</v>
      </c>
    </row>
    <row r="918" spans="1:11" ht="48">
      <c r="A918" s="254" t="s">
        <v>63</v>
      </c>
      <c r="B918" s="255"/>
      <c r="C918" s="255"/>
      <c r="D918" s="43">
        <f t="shared" ref="D918" si="355">SUM(D919:D925)</f>
        <v>5983036.1899999995</v>
      </c>
      <c r="E918" s="43">
        <f t="shared" ref="E918:I918" si="356">SUM(E919:E925)</f>
        <v>0</v>
      </c>
      <c r="F918" s="43">
        <f t="shared" si="356"/>
        <v>5983036.1899999995</v>
      </c>
      <c r="G918" s="43">
        <f t="shared" si="356"/>
        <v>3215148.62</v>
      </c>
      <c r="H918" s="43">
        <f t="shared" si="356"/>
        <v>0</v>
      </c>
      <c r="I918" s="43">
        <f t="shared" si="356"/>
        <v>5983036.1899999995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100</v>
      </c>
      <c r="E919" s="19">
        <f t="shared" ref="E919:I919" si="357">SUM(E44,E115,E152,E253,E541)</f>
        <v>0</v>
      </c>
      <c r="F919" s="19">
        <f t="shared" si="357"/>
        <v>100</v>
      </c>
      <c r="G919" s="19">
        <f t="shared" si="357"/>
        <v>610</v>
      </c>
      <c r="H919" s="19">
        <f t="shared" si="357"/>
        <v>0</v>
      </c>
      <c r="I919" s="19">
        <f t="shared" si="357"/>
        <v>100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8">SUM(E64,E177,E261,E299,E383,E421,E458,E552,E589,E596,E617,E637,E657,E680,E703,E725,E745,E765,E790,E812,E827,E849,E862,E884)</f>
        <v>0</v>
      </c>
      <c r="F920" s="19">
        <f t="shared" si="358"/>
        <v>0</v>
      </c>
      <c r="G920" s="19">
        <f t="shared" si="358"/>
        <v>12649.970000000001</v>
      </c>
      <c r="H920" s="19">
        <f t="shared" si="358"/>
        <v>0</v>
      </c>
      <c r="I920" s="19">
        <f t="shared" si="358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74400</v>
      </c>
      <c r="E921" s="19">
        <f t="shared" ref="E921:I921" si="359">SUM(E77,E127,E191,E269,E306)</f>
        <v>0</v>
      </c>
      <c r="F921" s="19">
        <f t="shared" si="359"/>
        <v>74400</v>
      </c>
      <c r="G921" s="19">
        <f t="shared" si="359"/>
        <v>0</v>
      </c>
      <c r="H921" s="19">
        <f t="shared" si="359"/>
        <v>0</v>
      </c>
      <c r="I921" s="19">
        <f t="shared" si="359"/>
        <v>74400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5878536.1899999995</v>
      </c>
      <c r="E922" s="19">
        <f t="shared" ref="E922:I922" si="360">SUM(E90,E133,E206,E308,E277,E294,E591,E337,E350,E395,E853,E894,E433,E470)</f>
        <v>0</v>
      </c>
      <c r="F922" s="19">
        <f t="shared" si="360"/>
        <v>5878536.1899999995</v>
      </c>
      <c r="G922" s="19">
        <f t="shared" si="360"/>
        <v>3201888.65</v>
      </c>
      <c r="H922" s="19">
        <f t="shared" si="360"/>
        <v>0</v>
      </c>
      <c r="I922" s="19">
        <f t="shared" si="360"/>
        <v>5878536.1899999995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1">SUM(E343,E367,E405,E445,E482,E563,E593,E606,E626,E646,E668,E691,E714,E734,E754,E777,E800,E819,E837,E857,E872,E899)</f>
        <v>0</v>
      </c>
      <c r="F923" s="19">
        <f t="shared" si="361"/>
        <v>0</v>
      </c>
      <c r="G923" s="19">
        <f t="shared" si="361"/>
        <v>0</v>
      </c>
      <c r="H923" s="19">
        <f t="shared" si="361"/>
        <v>0</v>
      </c>
      <c r="I923" s="19">
        <f t="shared" si="361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30000</v>
      </c>
      <c r="E924" s="19">
        <f t="shared" ref="E924:I924" si="362">SUM(E102,E220,E285,E574)</f>
        <v>0</v>
      </c>
      <c r="F924" s="19">
        <f t="shared" si="362"/>
        <v>30000</v>
      </c>
      <c r="G924" s="19">
        <f t="shared" si="362"/>
        <v>0</v>
      </c>
      <c r="H924" s="19">
        <f t="shared" si="362"/>
        <v>0</v>
      </c>
      <c r="I924" s="19">
        <f t="shared" si="362"/>
        <v>30000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3">SUM(E233)</f>
        <v>0</v>
      </c>
      <c r="F925" s="19">
        <f t="shared" si="363"/>
        <v>0</v>
      </c>
      <c r="G925" s="19">
        <f t="shared" si="363"/>
        <v>0</v>
      </c>
      <c r="H925" s="19">
        <f t="shared" si="363"/>
        <v>0</v>
      </c>
      <c r="I925" s="19">
        <f t="shared" si="363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4">+D911+D918</f>
        <v>6621817.3099999996</v>
      </c>
      <c r="E926" s="44">
        <f t="shared" si="364"/>
        <v>0</v>
      </c>
      <c r="F926" s="44">
        <f t="shared" si="364"/>
        <v>6621817.3099999996</v>
      </c>
      <c r="G926" s="44">
        <f t="shared" si="364"/>
        <v>3423428.42</v>
      </c>
      <c r="H926" s="44">
        <f t="shared" si="364"/>
        <v>0</v>
      </c>
      <c r="I926" s="44">
        <f t="shared" si="364"/>
        <v>6621817.3099999996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K927"/>
  <sheetViews>
    <sheetView topLeftCell="A76" zoomScale="125" workbookViewId="0">
      <selection activeCell="B3" sqref="B3:F3"/>
    </sheetView>
  </sheetViews>
  <sheetFormatPr defaultRowHeight="15"/>
  <cols>
    <col min="1" max="2" width="5.42578125" customWidth="1"/>
    <col min="3" max="3" width="38" customWidth="1"/>
    <col min="4" max="4" width="12.140625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86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TINA UJEVIĆA, VRGORAC</v>
      </c>
      <c r="C7" s="260"/>
      <c r="D7" s="13">
        <f>SUM(D8)</f>
        <v>4592010</v>
      </c>
      <c r="E7" s="13">
        <f t="shared" ref="E7:I8" si="0">SUM(E8)</f>
        <v>0</v>
      </c>
      <c r="F7" s="164">
        <f t="shared" si="0"/>
        <v>4592010</v>
      </c>
      <c r="G7" s="14">
        <f t="shared" si="0"/>
        <v>2663650.56</v>
      </c>
      <c r="H7" s="229">
        <f t="shared" si="0"/>
        <v>0</v>
      </c>
      <c r="I7" s="77">
        <f t="shared" si="0"/>
        <v>4592010</v>
      </c>
    </row>
    <row r="8" spans="1:9">
      <c r="A8" s="261" t="s">
        <v>7</v>
      </c>
      <c r="B8" s="262"/>
      <c r="C8" s="15" t="s">
        <v>8</v>
      </c>
      <c r="D8" s="16">
        <f>SUM(D9)</f>
        <v>4592010</v>
      </c>
      <c r="E8" s="16">
        <f t="shared" si="0"/>
        <v>0</v>
      </c>
      <c r="F8" s="82">
        <f t="shared" si="0"/>
        <v>4592010</v>
      </c>
      <c r="G8" s="17">
        <f t="shared" si="0"/>
        <v>2663650.56</v>
      </c>
      <c r="H8" s="170">
        <f t="shared" si="0"/>
        <v>0</v>
      </c>
      <c r="I8" s="17">
        <f t="shared" si="0"/>
        <v>4592010</v>
      </c>
    </row>
    <row r="9" spans="1:9">
      <c r="A9" s="261" t="s">
        <v>9</v>
      </c>
      <c r="B9" s="262"/>
      <c r="C9" s="15" t="s">
        <v>10</v>
      </c>
      <c r="D9" s="16">
        <f>SUM(D10,D18,D22,D26,D30,D33)</f>
        <v>4592010</v>
      </c>
      <c r="E9" s="16">
        <f t="shared" ref="E9:I9" si="1">SUM(E10,E18,E22,E26,E30,E33)</f>
        <v>0</v>
      </c>
      <c r="F9" s="82">
        <f t="shared" si="1"/>
        <v>4592010</v>
      </c>
      <c r="G9" s="17">
        <f t="shared" si="1"/>
        <v>2663650.56</v>
      </c>
      <c r="H9" s="170">
        <f t="shared" si="1"/>
        <v>0</v>
      </c>
      <c r="I9" s="17">
        <f t="shared" si="1"/>
        <v>4592010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5010</v>
      </c>
      <c r="E10" s="19">
        <f t="shared" ref="E10:I10" si="2">SUM(E11:E17)</f>
        <v>0</v>
      </c>
      <c r="F10" s="59">
        <f t="shared" si="2"/>
        <v>5010</v>
      </c>
      <c r="G10" s="20">
        <f t="shared" si="2"/>
        <v>1.07</v>
      </c>
      <c r="H10" s="230">
        <f t="shared" si="2"/>
        <v>0</v>
      </c>
      <c r="I10" s="20">
        <f t="shared" si="2"/>
        <v>5010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298</v>
      </c>
      <c r="B13" s="22">
        <v>641</v>
      </c>
      <c r="C13" s="23" t="s">
        <v>12</v>
      </c>
      <c r="D13" s="24">
        <v>10</v>
      </c>
      <c r="E13" s="47"/>
      <c r="F13" s="84">
        <f>SUM(D13:E13)</f>
        <v>10</v>
      </c>
      <c r="G13" s="25">
        <v>1.07</v>
      </c>
      <c r="H13" s="185"/>
      <c r="I13" s="25">
        <f t="shared" si="4"/>
        <v>10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299</v>
      </c>
      <c r="B15" s="22">
        <v>661</v>
      </c>
      <c r="C15" s="23" t="s">
        <v>15</v>
      </c>
      <c r="D15" s="24">
        <v>5000</v>
      </c>
      <c r="E15" s="47"/>
      <c r="F15" s="84">
        <f>SUM(D15:E15)</f>
        <v>5000</v>
      </c>
      <c r="G15" s="25">
        <v>0</v>
      </c>
      <c r="H15" s="185"/>
      <c r="I15" s="25">
        <f t="shared" si="4"/>
        <v>5000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2000</v>
      </c>
      <c r="E18" s="19">
        <f t="shared" ref="E18:I18" si="5">SUM(E19:E21)</f>
        <v>0</v>
      </c>
      <c r="F18" s="59">
        <f t="shared" si="5"/>
        <v>2000</v>
      </c>
      <c r="G18" s="20">
        <f t="shared" si="5"/>
        <v>2520</v>
      </c>
      <c r="H18" s="230">
        <f t="shared" si="5"/>
        <v>0</v>
      </c>
      <c r="I18" s="20">
        <f t="shared" si="5"/>
        <v>2000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300</v>
      </c>
      <c r="B20" s="22">
        <v>652</v>
      </c>
      <c r="C20" s="23" t="s">
        <v>14</v>
      </c>
      <c r="D20" s="24">
        <v>2000</v>
      </c>
      <c r="E20" s="47"/>
      <c r="F20" s="84">
        <f>SUM(D20:E20)</f>
        <v>2000</v>
      </c>
      <c r="G20" s="25">
        <v>2520</v>
      </c>
      <c r="H20" s="185"/>
      <c r="I20" s="25">
        <f>+F20+H20</f>
        <v>2000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4580000</v>
      </c>
      <c r="E22" s="19">
        <f t="shared" ref="E22:I22" si="6">SUM(E23:E25)</f>
        <v>0</v>
      </c>
      <c r="F22" s="59">
        <f t="shared" si="6"/>
        <v>4580000</v>
      </c>
      <c r="G22" s="20">
        <f t="shared" si="6"/>
        <v>2653129.4900000002</v>
      </c>
      <c r="H22" s="230">
        <f t="shared" si="6"/>
        <v>0</v>
      </c>
      <c r="I22" s="20">
        <f t="shared" si="6"/>
        <v>4580000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301</v>
      </c>
      <c r="B24" s="22">
        <v>636</v>
      </c>
      <c r="C24" s="23" t="s">
        <v>18</v>
      </c>
      <c r="D24" s="24">
        <v>4580000</v>
      </c>
      <c r="E24" s="47"/>
      <c r="F24" s="84">
        <f>SUM(D24:E24)</f>
        <v>4580000</v>
      </c>
      <c r="G24" s="25">
        <v>2653129.4900000002</v>
      </c>
      <c r="H24" s="185"/>
      <c r="I24" s="25">
        <f>+F24+H24</f>
        <v>4580000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5000</v>
      </c>
      <c r="E30" s="19">
        <f t="shared" ref="E30:I30" si="8">SUM(E31:E32)</f>
        <v>0</v>
      </c>
      <c r="F30" s="59">
        <f t="shared" si="8"/>
        <v>5000</v>
      </c>
      <c r="G30" s="20">
        <f t="shared" si="8"/>
        <v>8000</v>
      </c>
      <c r="H30" s="230">
        <f t="shared" si="8"/>
        <v>0</v>
      </c>
      <c r="I30" s="20">
        <f t="shared" si="8"/>
        <v>5000</v>
      </c>
    </row>
    <row r="31" spans="1:9" s="26" customFormat="1" ht="24">
      <c r="A31" s="21" t="s">
        <v>302</v>
      </c>
      <c r="B31" s="22">
        <v>663</v>
      </c>
      <c r="C31" s="23" t="s">
        <v>21</v>
      </c>
      <c r="D31" s="24">
        <v>5000</v>
      </c>
      <c r="E31" s="47"/>
      <c r="F31" s="84">
        <f>SUM(D31:E31)</f>
        <v>5000</v>
      </c>
      <c r="G31" s="25">
        <v>8000</v>
      </c>
      <c r="H31" s="185"/>
      <c r="I31" s="25">
        <f>+F31+H31</f>
        <v>5000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TINA UJEVIĆA, VRGORAC</v>
      </c>
      <c r="C39" s="260"/>
      <c r="D39" s="38">
        <f>SUM(D40)</f>
        <v>5272143.13</v>
      </c>
      <c r="E39" s="38">
        <f t="shared" ref="E39:I41" si="11">SUM(E40)</f>
        <v>0</v>
      </c>
      <c r="F39" s="81">
        <f t="shared" si="11"/>
        <v>5272143.13</v>
      </c>
      <c r="G39" s="168">
        <f t="shared" si="11"/>
        <v>2904141.8</v>
      </c>
      <c r="H39" s="93">
        <f t="shared" si="11"/>
        <v>0</v>
      </c>
      <c r="I39" s="147">
        <f t="shared" si="11"/>
        <v>5272143.13</v>
      </c>
    </row>
    <row r="40" spans="1:9" ht="24.75">
      <c r="A40" s="261" t="s">
        <v>108</v>
      </c>
      <c r="B40" s="262"/>
      <c r="C40" s="15" t="s">
        <v>109</v>
      </c>
      <c r="D40" s="16">
        <f>SUM(D41)</f>
        <v>5272143.13</v>
      </c>
      <c r="E40" s="16">
        <f t="shared" si="11"/>
        <v>0</v>
      </c>
      <c r="F40" s="82">
        <f t="shared" si="11"/>
        <v>5272143.13</v>
      </c>
      <c r="G40" s="169">
        <f t="shared" si="11"/>
        <v>2904141.8</v>
      </c>
      <c r="H40" s="78">
        <f t="shared" si="11"/>
        <v>0</v>
      </c>
      <c r="I40" s="17">
        <f t="shared" si="11"/>
        <v>5272143.13</v>
      </c>
    </row>
    <row r="41" spans="1:9">
      <c r="A41" s="261" t="s">
        <v>25</v>
      </c>
      <c r="B41" s="262"/>
      <c r="C41" s="15" t="s">
        <v>26</v>
      </c>
      <c r="D41" s="16">
        <f>SUM(D42)</f>
        <v>5272143.13</v>
      </c>
      <c r="E41" s="16">
        <f t="shared" si="11"/>
        <v>0</v>
      </c>
      <c r="F41" s="16">
        <f t="shared" si="11"/>
        <v>5272143.13</v>
      </c>
      <c r="G41" s="170">
        <f t="shared" si="11"/>
        <v>2904141.8</v>
      </c>
      <c r="H41" s="78">
        <f t="shared" si="11"/>
        <v>0</v>
      </c>
      <c r="I41" s="17">
        <f t="shared" si="11"/>
        <v>5272143.13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5272143.13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5272143.13</v>
      </c>
      <c r="G42" s="104">
        <f t="shared" si="12"/>
        <v>2904141.8</v>
      </c>
      <c r="H42" s="104">
        <f t="shared" si="12"/>
        <v>0</v>
      </c>
      <c r="I42" s="104">
        <f t="shared" si="12"/>
        <v>5272143.13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5229047</v>
      </c>
      <c r="E43" s="40">
        <f t="shared" ref="E43:I43" si="13">SUM(E44,E57,E64,E77,E90,E102)</f>
        <v>0</v>
      </c>
      <c r="F43" s="83">
        <f t="shared" si="13"/>
        <v>5229047</v>
      </c>
      <c r="G43" s="171">
        <f t="shared" si="13"/>
        <v>2870449.68</v>
      </c>
      <c r="H43" s="88">
        <f t="shared" si="13"/>
        <v>0</v>
      </c>
      <c r="I43" s="41">
        <f t="shared" si="13"/>
        <v>5229047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5010</v>
      </c>
      <c r="E44" s="19">
        <f t="shared" ref="E44:I44" si="14">SUM(E45:E56)</f>
        <v>0</v>
      </c>
      <c r="F44" s="59">
        <f t="shared" si="14"/>
        <v>5010</v>
      </c>
      <c r="G44" s="174">
        <f t="shared" si="14"/>
        <v>0</v>
      </c>
      <c r="H44" s="79">
        <f t="shared" si="14"/>
        <v>0</v>
      </c>
      <c r="I44" s="20">
        <f t="shared" si="14"/>
        <v>5010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1004</v>
      </c>
      <c r="B49" s="22">
        <v>322</v>
      </c>
      <c r="C49" s="23" t="s">
        <v>34</v>
      </c>
      <c r="D49" s="24">
        <v>5010</v>
      </c>
      <c r="E49" s="47"/>
      <c r="F49" s="84">
        <f t="shared" si="15"/>
        <v>5010</v>
      </c>
      <c r="G49" s="172"/>
      <c r="H49" s="94"/>
      <c r="I49" s="25">
        <f t="shared" si="16"/>
        <v>5010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637037</v>
      </c>
      <c r="E57" s="43">
        <f t="shared" ref="E57:I57" si="18">SUM(E58:E63)</f>
        <v>0</v>
      </c>
      <c r="F57" s="58">
        <f t="shared" si="18"/>
        <v>637037</v>
      </c>
      <c r="G57" s="173">
        <f t="shared" si="18"/>
        <v>208262.16</v>
      </c>
      <c r="H57" s="89">
        <f t="shared" si="18"/>
        <v>0</v>
      </c>
      <c r="I57" s="56">
        <f t="shared" si="18"/>
        <v>637037</v>
      </c>
    </row>
    <row r="58" spans="1:10" ht="22.5" customHeight="1">
      <c r="A58" s="21" t="s">
        <v>1005</v>
      </c>
      <c r="B58" s="22">
        <v>321</v>
      </c>
      <c r="C58" s="23" t="s">
        <v>33</v>
      </c>
      <c r="D58" s="24">
        <v>250000</v>
      </c>
      <c r="E58" s="47"/>
      <c r="F58" s="84">
        <f t="shared" ref="F58:F63" si="19">SUM(D58:E58)</f>
        <v>250000</v>
      </c>
      <c r="G58" s="172">
        <v>77940.240000000005</v>
      </c>
      <c r="H58" s="94"/>
      <c r="I58" s="25">
        <f>+F58+H58</f>
        <v>250000</v>
      </c>
      <c r="J58" s="49"/>
    </row>
    <row r="59" spans="1:10" s="26" customFormat="1" ht="12">
      <c r="A59" s="21" t="s">
        <v>1006</v>
      </c>
      <c r="B59" s="22">
        <v>322</v>
      </c>
      <c r="C59" s="23" t="s">
        <v>34</v>
      </c>
      <c r="D59" s="24">
        <v>194037</v>
      </c>
      <c r="E59" s="47"/>
      <c r="F59" s="84">
        <f t="shared" si="19"/>
        <v>194037</v>
      </c>
      <c r="G59" s="172">
        <v>66977.75</v>
      </c>
      <c r="H59" s="94"/>
      <c r="I59" s="25">
        <f t="shared" ref="I59:I63" si="20">+F59+H59</f>
        <v>194037</v>
      </c>
    </row>
    <row r="60" spans="1:10" s="26" customFormat="1" ht="12">
      <c r="A60" s="21" t="s">
        <v>1007</v>
      </c>
      <c r="B60" s="22">
        <v>323</v>
      </c>
      <c r="C60" s="23" t="s">
        <v>28</v>
      </c>
      <c r="D60" s="24">
        <v>170000</v>
      </c>
      <c r="E60" s="47"/>
      <c r="F60" s="84">
        <f t="shared" si="19"/>
        <v>170000</v>
      </c>
      <c r="G60" s="172">
        <v>54567.39</v>
      </c>
      <c r="H60" s="94"/>
      <c r="I60" s="25">
        <f t="shared" si="20"/>
        <v>170000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1008</v>
      </c>
      <c r="B62" s="22">
        <v>329</v>
      </c>
      <c r="C62" s="23" t="s">
        <v>38</v>
      </c>
      <c r="D62" s="24">
        <v>20000</v>
      </c>
      <c r="E62" s="47"/>
      <c r="F62" s="84">
        <f t="shared" si="19"/>
        <v>20000</v>
      </c>
      <c r="G62" s="172">
        <v>7623.88</v>
      </c>
      <c r="H62" s="94"/>
      <c r="I62" s="25">
        <f t="shared" si="20"/>
        <v>20000</v>
      </c>
    </row>
    <row r="63" spans="1:10" s="26" customFormat="1" ht="12">
      <c r="A63" s="21" t="s">
        <v>1009</v>
      </c>
      <c r="B63" s="22">
        <v>343</v>
      </c>
      <c r="C63" s="23" t="s">
        <v>39</v>
      </c>
      <c r="D63" s="24">
        <v>3000</v>
      </c>
      <c r="E63" s="47"/>
      <c r="F63" s="84">
        <f t="shared" si="19"/>
        <v>3000</v>
      </c>
      <c r="G63" s="172">
        <v>1152.9000000000001</v>
      </c>
      <c r="H63" s="94"/>
      <c r="I63" s="25">
        <f t="shared" si="20"/>
        <v>3000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2358.0300000000002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 t="s">
        <v>1598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845.72</v>
      </c>
      <c r="H69" s="94"/>
      <c r="I69" s="25">
        <f t="shared" si="23"/>
        <v>0</v>
      </c>
    </row>
    <row r="70" spans="1:11" s="26" customFormat="1" ht="12">
      <c r="A70" s="21" t="s">
        <v>1599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1512.3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1600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0.01</v>
      </c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2000</v>
      </c>
      <c r="E77" s="19">
        <f t="shared" ref="E77:I77" si="25">SUM(E78:E89)</f>
        <v>0</v>
      </c>
      <c r="F77" s="59">
        <f t="shared" si="25"/>
        <v>2000</v>
      </c>
      <c r="G77" s="174">
        <f t="shared" si="25"/>
        <v>0</v>
      </c>
      <c r="H77" s="79">
        <f t="shared" si="25"/>
        <v>0</v>
      </c>
      <c r="I77" s="20">
        <f t="shared" si="25"/>
        <v>2000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 t="s">
        <v>1010</v>
      </c>
      <c r="B82" s="22">
        <v>322</v>
      </c>
      <c r="C82" s="23" t="s">
        <v>34</v>
      </c>
      <c r="D82" s="24">
        <v>2000</v>
      </c>
      <c r="E82" s="47"/>
      <c r="F82" s="84">
        <f t="shared" si="26"/>
        <v>2000</v>
      </c>
      <c r="G82" s="172">
        <v>0</v>
      </c>
      <c r="H82" s="94"/>
      <c r="I82" s="25">
        <f t="shared" si="27"/>
        <v>2000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4580000</v>
      </c>
      <c r="E90" s="19">
        <f t="shared" ref="E90:I90" si="29">SUM(E91:E101)</f>
        <v>0</v>
      </c>
      <c r="F90" s="59">
        <f t="shared" si="29"/>
        <v>4580000</v>
      </c>
      <c r="G90" s="174">
        <f t="shared" si="29"/>
        <v>2651829.4900000002</v>
      </c>
      <c r="H90" s="79">
        <f t="shared" si="29"/>
        <v>0</v>
      </c>
      <c r="I90" s="20">
        <f t="shared" si="29"/>
        <v>4580000</v>
      </c>
    </row>
    <row r="91" spans="1:9">
      <c r="A91" s="21" t="s">
        <v>1011</v>
      </c>
      <c r="B91" s="22">
        <v>311</v>
      </c>
      <c r="C91" s="23" t="s">
        <v>35</v>
      </c>
      <c r="D91" s="24">
        <v>3000000</v>
      </c>
      <c r="E91" s="47"/>
      <c r="F91" s="84">
        <f t="shared" ref="F91:F101" si="30">SUM(D91:E91)</f>
        <v>3000000</v>
      </c>
      <c r="G91" s="172">
        <v>2191403.81</v>
      </c>
      <c r="H91" s="94"/>
      <c r="I91" s="25">
        <f>+F91+H91</f>
        <v>3000000</v>
      </c>
    </row>
    <row r="92" spans="1:9" s="26" customFormat="1" ht="12">
      <c r="A92" s="21" t="s">
        <v>1012</v>
      </c>
      <c r="B92" s="22">
        <v>312</v>
      </c>
      <c r="C92" s="23" t="s">
        <v>44</v>
      </c>
      <c r="D92" s="24">
        <v>180000</v>
      </c>
      <c r="E92" s="47"/>
      <c r="F92" s="84">
        <f t="shared" si="30"/>
        <v>180000</v>
      </c>
      <c r="G92" s="172">
        <v>95189.02</v>
      </c>
      <c r="H92" s="94"/>
      <c r="I92" s="25">
        <f t="shared" ref="I92:I101" si="31">+F92+H92</f>
        <v>180000</v>
      </c>
    </row>
    <row r="93" spans="1:9" s="26" customFormat="1" ht="12">
      <c r="A93" s="21" t="s">
        <v>1013</v>
      </c>
      <c r="B93" s="22">
        <v>313</v>
      </c>
      <c r="C93" s="23" t="s">
        <v>36</v>
      </c>
      <c r="D93" s="24">
        <v>1400000</v>
      </c>
      <c r="E93" s="47"/>
      <c r="F93" s="84">
        <f t="shared" si="30"/>
        <v>1400000</v>
      </c>
      <c r="G93" s="172">
        <v>361581.58</v>
      </c>
      <c r="H93" s="94"/>
      <c r="I93" s="25">
        <f t="shared" si="31"/>
        <v>1400000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 t="s">
        <v>1601</v>
      </c>
      <c r="B97" s="22">
        <v>324</v>
      </c>
      <c r="C97" s="23" t="s">
        <v>37</v>
      </c>
      <c r="D97" s="24"/>
      <c r="E97" s="47"/>
      <c r="F97" s="84">
        <f t="shared" si="30"/>
        <v>0</v>
      </c>
      <c r="G97" s="172">
        <v>3655.08</v>
      </c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5000</v>
      </c>
      <c r="E102" s="19">
        <f t="shared" ref="E102:I102" si="32">SUM(E103:E113)</f>
        <v>0</v>
      </c>
      <c r="F102" s="59">
        <f t="shared" si="32"/>
        <v>5000</v>
      </c>
      <c r="G102" s="174">
        <f t="shared" si="32"/>
        <v>8000</v>
      </c>
      <c r="H102" s="79">
        <f t="shared" si="32"/>
        <v>0</v>
      </c>
      <c r="I102" s="20">
        <f t="shared" si="32"/>
        <v>5000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 t="s">
        <v>1014</v>
      </c>
      <c r="B113" s="22">
        <v>381</v>
      </c>
      <c r="C113" s="23" t="s">
        <v>58</v>
      </c>
      <c r="D113" s="24">
        <v>5000</v>
      </c>
      <c r="E113" s="47"/>
      <c r="F113" s="84">
        <f>+D113+E113</f>
        <v>5000</v>
      </c>
      <c r="G113" s="172">
        <v>8000</v>
      </c>
      <c r="H113" s="94"/>
      <c r="I113" s="25">
        <f t="shared" si="34"/>
        <v>5000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0</v>
      </c>
      <c r="E139" s="40">
        <f t="shared" ref="E139:I139" si="45">SUM(E140,E148,E152,E167,E177,E191,E204,E206,E220,E233)</f>
        <v>0</v>
      </c>
      <c r="F139" s="40">
        <f t="shared" si="45"/>
        <v>0</v>
      </c>
      <c r="G139" s="40">
        <f t="shared" si="45"/>
        <v>895.11</v>
      </c>
      <c r="H139" s="40">
        <f t="shared" si="45"/>
        <v>0</v>
      </c>
      <c r="I139" s="41">
        <f t="shared" si="45"/>
        <v>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895.11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 t="s">
        <v>1602</v>
      </c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>
        <v>895.11</v>
      </c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38096.130000000005</v>
      </c>
      <c r="E507" s="40">
        <f t="shared" ref="E507:I507" si="168">SUM(E508,E514)</f>
        <v>0</v>
      </c>
      <c r="F507" s="83">
        <f t="shared" si="168"/>
        <v>38096.130000000005</v>
      </c>
      <c r="G507" s="171">
        <f t="shared" si="168"/>
        <v>29797.010000000002</v>
      </c>
      <c r="H507" s="88">
        <f t="shared" si="168"/>
        <v>0</v>
      </c>
      <c r="I507" s="41">
        <f t="shared" si="168"/>
        <v>38096.130000000005</v>
      </c>
    </row>
    <row r="508" spans="1:9">
      <c r="A508" s="246" t="s">
        <v>11</v>
      </c>
      <c r="B508" s="247"/>
      <c r="C508" s="55" t="s">
        <v>117</v>
      </c>
      <c r="D508" s="43">
        <f>SUM(D509:D513)</f>
        <v>26732.05</v>
      </c>
      <c r="E508" s="43">
        <f t="shared" ref="E508:I508" si="169">SUM(E509:E513)</f>
        <v>0</v>
      </c>
      <c r="F508" s="58">
        <f t="shared" si="169"/>
        <v>26732.05</v>
      </c>
      <c r="G508" s="173">
        <f t="shared" si="169"/>
        <v>20908.570000000003</v>
      </c>
      <c r="H508" s="89">
        <f t="shared" si="169"/>
        <v>0</v>
      </c>
      <c r="I508" s="56">
        <f t="shared" si="169"/>
        <v>26732.05</v>
      </c>
    </row>
    <row r="509" spans="1:9" s="26" customFormat="1" ht="12">
      <c r="A509" s="21" t="s">
        <v>1017</v>
      </c>
      <c r="B509" s="22">
        <v>311</v>
      </c>
      <c r="C509" s="23" t="s">
        <v>35</v>
      </c>
      <c r="D509" s="24">
        <v>20386.099999999999</v>
      </c>
      <c r="E509" s="47"/>
      <c r="F509" s="84">
        <f>SUM(D509:E509)</f>
        <v>20386.099999999999</v>
      </c>
      <c r="G509" s="172">
        <v>17104.02</v>
      </c>
      <c r="H509" s="94"/>
      <c r="I509" s="25">
        <f>+F509+H509</f>
        <v>20386.099999999999</v>
      </c>
    </row>
    <row r="510" spans="1:9" s="26" customFormat="1" ht="12">
      <c r="A510" s="21" t="s">
        <v>1018</v>
      </c>
      <c r="B510" s="22">
        <v>312</v>
      </c>
      <c r="C510" s="23" t="s">
        <v>44</v>
      </c>
      <c r="D510" s="24">
        <v>210.51</v>
      </c>
      <c r="E510" s="47"/>
      <c r="F510" s="84">
        <f>SUM(D510:E510)</f>
        <v>210.51</v>
      </c>
      <c r="G510" s="172">
        <v>0</v>
      </c>
      <c r="H510" s="94"/>
      <c r="I510" s="25">
        <f t="shared" ref="I510:I513" si="170">+F510+H510</f>
        <v>210.51</v>
      </c>
    </row>
    <row r="511" spans="1:9" s="26" customFormat="1" ht="12">
      <c r="A511" s="21" t="s">
        <v>1019</v>
      </c>
      <c r="B511" s="22">
        <v>313</v>
      </c>
      <c r="C511" s="23" t="s">
        <v>36</v>
      </c>
      <c r="D511" s="24">
        <v>3363.72</v>
      </c>
      <c r="E511" s="47"/>
      <c r="F511" s="84">
        <f>SUM(D511:E511)</f>
        <v>3363.72</v>
      </c>
      <c r="G511" s="172">
        <v>2822.17</v>
      </c>
      <c r="H511" s="94"/>
      <c r="I511" s="25">
        <f t="shared" si="170"/>
        <v>3363.72</v>
      </c>
    </row>
    <row r="512" spans="1:9" s="26" customFormat="1" ht="12">
      <c r="A512" s="21" t="s">
        <v>1020</v>
      </c>
      <c r="B512" s="22">
        <v>321</v>
      </c>
      <c r="C512" s="23" t="s">
        <v>33</v>
      </c>
      <c r="D512" s="24">
        <v>2771.72</v>
      </c>
      <c r="E512" s="47"/>
      <c r="F512" s="84">
        <f>SUM(D512:E512)</f>
        <v>2771.72</v>
      </c>
      <c r="G512" s="172">
        <v>982.38</v>
      </c>
      <c r="H512" s="94"/>
      <c r="I512" s="25">
        <f t="shared" si="170"/>
        <v>2771.72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11364.080000000002</v>
      </c>
      <c r="E514" s="43">
        <f t="shared" ref="E514:I514" si="171">SUM(E515:E519)</f>
        <v>0</v>
      </c>
      <c r="F514" s="58">
        <f t="shared" si="171"/>
        <v>11364.080000000002</v>
      </c>
      <c r="G514" s="173">
        <f t="shared" si="171"/>
        <v>8888.44</v>
      </c>
      <c r="H514" s="89">
        <f t="shared" si="171"/>
        <v>0</v>
      </c>
      <c r="I514" s="56">
        <f t="shared" si="171"/>
        <v>11364.080000000002</v>
      </c>
    </row>
    <row r="515" spans="1:9" s="26" customFormat="1" ht="12">
      <c r="A515" s="21" t="s">
        <v>1021</v>
      </c>
      <c r="B515" s="22">
        <v>311</v>
      </c>
      <c r="C515" s="23" t="s">
        <v>35</v>
      </c>
      <c r="D515" s="24">
        <v>8666.35</v>
      </c>
      <c r="E515" s="47"/>
      <c r="F515" s="84">
        <f>SUM(D515:E515)</f>
        <v>8666.35</v>
      </c>
      <c r="G515" s="172">
        <v>7271.1</v>
      </c>
      <c r="H515" s="94"/>
      <c r="I515" s="25">
        <f>+F515+H515</f>
        <v>8666.35</v>
      </c>
    </row>
    <row r="516" spans="1:9" s="26" customFormat="1" ht="12">
      <c r="A516" s="21" t="s">
        <v>1022</v>
      </c>
      <c r="B516" s="22">
        <v>312</v>
      </c>
      <c r="C516" s="23" t="s">
        <v>44</v>
      </c>
      <c r="D516" s="24">
        <v>89.49</v>
      </c>
      <c r="E516" s="47"/>
      <c r="F516" s="84">
        <f>SUM(D516:E516)</f>
        <v>89.49</v>
      </c>
      <c r="G516" s="172">
        <v>0</v>
      </c>
      <c r="H516" s="94"/>
      <c r="I516" s="25">
        <f t="shared" ref="I516:I519" si="172">+F516+H516</f>
        <v>89.49</v>
      </c>
    </row>
    <row r="517" spans="1:9" s="26" customFormat="1" ht="12">
      <c r="A517" s="21" t="s">
        <v>1023</v>
      </c>
      <c r="B517" s="22">
        <v>313</v>
      </c>
      <c r="C517" s="23" t="s">
        <v>36</v>
      </c>
      <c r="D517" s="24">
        <v>1429.95</v>
      </c>
      <c r="E517" s="47"/>
      <c r="F517" s="84">
        <f>SUM(D517:E517)</f>
        <v>1429.95</v>
      </c>
      <c r="G517" s="172">
        <v>1199.72</v>
      </c>
      <c r="H517" s="94"/>
      <c r="I517" s="25">
        <f t="shared" si="172"/>
        <v>1429.95</v>
      </c>
    </row>
    <row r="518" spans="1:9" s="26" customFormat="1" ht="12">
      <c r="A518" s="21" t="s">
        <v>1024</v>
      </c>
      <c r="B518" s="22">
        <v>321</v>
      </c>
      <c r="C518" s="23" t="s">
        <v>33</v>
      </c>
      <c r="D518" s="24">
        <v>1178.29</v>
      </c>
      <c r="E518" s="47"/>
      <c r="F518" s="84">
        <f>SUM(D518:E518)</f>
        <v>1178.29</v>
      </c>
      <c r="G518" s="172">
        <v>417.62</v>
      </c>
      <c r="H518" s="94"/>
      <c r="I518" s="25">
        <f t="shared" si="172"/>
        <v>1178.29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1017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1018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1019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1020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1021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1022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1023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1024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1015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1016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680133.13</v>
      </c>
      <c r="E911" s="42">
        <f t="shared" si="349"/>
        <v>0</v>
      </c>
      <c r="F911" s="42">
        <f t="shared" si="349"/>
        <v>680133.13</v>
      </c>
      <c r="G911" s="42">
        <f t="shared" si="349"/>
        <v>241059.17</v>
      </c>
      <c r="H911" s="42">
        <f t="shared" si="349"/>
        <v>0</v>
      </c>
      <c r="I911" s="42">
        <f t="shared" si="349"/>
        <v>680133.13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31732.05</v>
      </c>
      <c r="E912" s="43">
        <f t="shared" ref="E912:I912" si="350">SUM(E140,E243,E297,E318,E495,E498,E508,E521,E534)</f>
        <v>0</v>
      </c>
      <c r="F912" s="43">
        <f t="shared" si="350"/>
        <v>31732.05</v>
      </c>
      <c r="G912" s="43">
        <f t="shared" si="350"/>
        <v>23908.570000000003</v>
      </c>
      <c r="H912" s="43">
        <f t="shared" si="350"/>
        <v>0</v>
      </c>
      <c r="I912" s="43">
        <f t="shared" si="350"/>
        <v>31732.05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637037</v>
      </c>
      <c r="E915" s="43">
        <f t="shared" ref="E915:I915" si="353">SUM(E57,E121,E167,E328,E538)</f>
        <v>0</v>
      </c>
      <c r="F915" s="43">
        <f t="shared" si="353"/>
        <v>637037</v>
      </c>
      <c r="G915" s="43">
        <f t="shared" si="353"/>
        <v>208262.16</v>
      </c>
      <c r="H915" s="43">
        <f t="shared" si="353"/>
        <v>0</v>
      </c>
      <c r="I915" s="43">
        <f t="shared" si="353"/>
        <v>637037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11364.080000000002</v>
      </c>
      <c r="E917" s="43">
        <f t="shared" ref="E917:I917" si="355">SUM(E514,E527,E333,E587)</f>
        <v>0</v>
      </c>
      <c r="F917" s="43">
        <f t="shared" si="355"/>
        <v>11364.080000000002</v>
      </c>
      <c r="G917" s="43">
        <f t="shared" si="355"/>
        <v>8888.44</v>
      </c>
      <c r="H917" s="43">
        <f t="shared" si="355"/>
        <v>0</v>
      </c>
      <c r="I917" s="43">
        <f t="shared" si="355"/>
        <v>11364.080000000002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4592010</v>
      </c>
      <c r="E918" s="43">
        <f t="shared" ref="E918:I918" si="357">SUM(E919:E925)</f>
        <v>0</v>
      </c>
      <c r="F918" s="43">
        <f t="shared" si="357"/>
        <v>4592010</v>
      </c>
      <c r="G918" s="43">
        <f t="shared" si="357"/>
        <v>2663082.6300000004</v>
      </c>
      <c r="H918" s="43">
        <f t="shared" si="357"/>
        <v>0</v>
      </c>
      <c r="I918" s="43">
        <f t="shared" si="357"/>
        <v>4592010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5010</v>
      </c>
      <c r="E919" s="19">
        <f t="shared" ref="E919:I919" si="358">SUM(E44,E115,E152,E253,E541)</f>
        <v>0</v>
      </c>
      <c r="F919" s="19">
        <f t="shared" si="358"/>
        <v>5010</v>
      </c>
      <c r="G919" s="19">
        <f t="shared" si="358"/>
        <v>0</v>
      </c>
      <c r="H919" s="19">
        <f t="shared" si="358"/>
        <v>0</v>
      </c>
      <c r="I919" s="19">
        <f t="shared" si="358"/>
        <v>5010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3253.1400000000003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2000</v>
      </c>
      <c r="E921" s="19">
        <f t="shared" ref="E921:I921" si="360">SUM(E77,E127,E191,E269,E306)</f>
        <v>0</v>
      </c>
      <c r="F921" s="19">
        <f t="shared" si="360"/>
        <v>2000</v>
      </c>
      <c r="G921" s="19">
        <f t="shared" si="360"/>
        <v>0</v>
      </c>
      <c r="H921" s="19">
        <f t="shared" si="360"/>
        <v>0</v>
      </c>
      <c r="I921" s="19">
        <f t="shared" si="360"/>
        <v>2000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4580000</v>
      </c>
      <c r="E922" s="19">
        <f t="shared" ref="E922:I922" si="361">SUM(E90,E133,E206,E308,E277,E294,E591,E337,E350,E395,E853,E894,E433,E470)</f>
        <v>0</v>
      </c>
      <c r="F922" s="19">
        <f t="shared" si="361"/>
        <v>4580000</v>
      </c>
      <c r="G922" s="19">
        <f t="shared" si="361"/>
        <v>2651829.4900000002</v>
      </c>
      <c r="H922" s="19">
        <f t="shared" si="361"/>
        <v>0</v>
      </c>
      <c r="I922" s="19">
        <f t="shared" si="361"/>
        <v>4580000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5000</v>
      </c>
      <c r="E924" s="19">
        <f t="shared" ref="E924:I924" si="363">SUM(E102,E220,E285,E574)</f>
        <v>0</v>
      </c>
      <c r="F924" s="19">
        <f t="shared" si="363"/>
        <v>5000</v>
      </c>
      <c r="G924" s="19">
        <f t="shared" si="363"/>
        <v>8000</v>
      </c>
      <c r="H924" s="19">
        <f t="shared" si="363"/>
        <v>0</v>
      </c>
      <c r="I924" s="19">
        <f t="shared" si="363"/>
        <v>5000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5272143.13</v>
      </c>
      <c r="E926" s="44">
        <f t="shared" si="365"/>
        <v>0</v>
      </c>
      <c r="F926" s="44">
        <f t="shared" si="365"/>
        <v>5272143.13</v>
      </c>
      <c r="G926" s="44">
        <f t="shared" si="365"/>
        <v>2904141.8000000003</v>
      </c>
      <c r="H926" s="44">
        <f t="shared" si="365"/>
        <v>0</v>
      </c>
      <c r="I926" s="44">
        <f t="shared" si="365"/>
        <v>5272143.13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K927"/>
  <sheetViews>
    <sheetView topLeftCell="A86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87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I. GIMNAZIJA, SPLIT</v>
      </c>
      <c r="C7" s="260"/>
      <c r="D7" s="13">
        <f>SUM(D8)</f>
        <v>8842275</v>
      </c>
      <c r="E7" s="13">
        <f t="shared" ref="E7:I8" si="0">SUM(E8)</f>
        <v>0</v>
      </c>
      <c r="F7" s="164">
        <f t="shared" si="0"/>
        <v>8842275</v>
      </c>
      <c r="G7" s="14">
        <f t="shared" si="0"/>
        <v>4666186.4700000007</v>
      </c>
      <c r="H7" s="229">
        <f t="shared" si="0"/>
        <v>0</v>
      </c>
      <c r="I7" s="77">
        <f t="shared" si="0"/>
        <v>8842275</v>
      </c>
    </row>
    <row r="8" spans="1:9">
      <c r="A8" s="261" t="s">
        <v>7</v>
      </c>
      <c r="B8" s="262"/>
      <c r="C8" s="15" t="s">
        <v>8</v>
      </c>
      <c r="D8" s="16">
        <f>SUM(D9)</f>
        <v>8842275</v>
      </c>
      <c r="E8" s="16">
        <f t="shared" si="0"/>
        <v>0</v>
      </c>
      <c r="F8" s="82">
        <f t="shared" si="0"/>
        <v>8842275</v>
      </c>
      <c r="G8" s="17">
        <f t="shared" si="0"/>
        <v>4666186.4700000007</v>
      </c>
      <c r="H8" s="170">
        <f t="shared" si="0"/>
        <v>0</v>
      </c>
      <c r="I8" s="17">
        <f t="shared" si="0"/>
        <v>8842275</v>
      </c>
    </row>
    <row r="9" spans="1:9">
      <c r="A9" s="261" t="s">
        <v>9</v>
      </c>
      <c r="B9" s="262"/>
      <c r="C9" s="15" t="s">
        <v>10</v>
      </c>
      <c r="D9" s="16">
        <f>SUM(D10,D18,D22,D26,D30,D33)</f>
        <v>8842275</v>
      </c>
      <c r="E9" s="16">
        <f t="shared" ref="E9:I9" si="1">SUM(E10,E18,E22,E26,E30,E33)</f>
        <v>0</v>
      </c>
      <c r="F9" s="82">
        <f t="shared" si="1"/>
        <v>8842275</v>
      </c>
      <c r="G9" s="17">
        <f t="shared" si="1"/>
        <v>4666186.4700000007</v>
      </c>
      <c r="H9" s="170">
        <f t="shared" si="1"/>
        <v>0</v>
      </c>
      <c r="I9" s="17">
        <f t="shared" si="1"/>
        <v>8842275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50</v>
      </c>
      <c r="E10" s="19">
        <f t="shared" ref="E10:I10" si="2">SUM(E11:E17)</f>
        <v>0</v>
      </c>
      <c r="F10" s="59">
        <f t="shared" si="2"/>
        <v>50</v>
      </c>
      <c r="G10" s="20">
        <f t="shared" si="2"/>
        <v>2502.6999999999998</v>
      </c>
      <c r="H10" s="230">
        <f t="shared" si="2"/>
        <v>0</v>
      </c>
      <c r="I10" s="20">
        <f t="shared" si="2"/>
        <v>50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303</v>
      </c>
      <c r="B13" s="22">
        <v>641</v>
      </c>
      <c r="C13" s="23" t="s">
        <v>12</v>
      </c>
      <c r="D13" s="24">
        <v>50</v>
      </c>
      <c r="E13" s="47"/>
      <c r="F13" s="84">
        <f>SUM(D13:E13)</f>
        <v>50</v>
      </c>
      <c r="G13" s="25">
        <v>2.7</v>
      </c>
      <c r="H13" s="185"/>
      <c r="I13" s="25">
        <f t="shared" si="4"/>
        <v>50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1671</v>
      </c>
      <c r="B15" s="22">
        <v>661</v>
      </c>
      <c r="C15" s="23" t="s">
        <v>15</v>
      </c>
      <c r="D15" s="24"/>
      <c r="E15" s="47"/>
      <c r="F15" s="84">
        <f>SUM(D15:E15)</f>
        <v>0</v>
      </c>
      <c r="G15" s="25">
        <v>2500</v>
      </c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20600</v>
      </c>
      <c r="E18" s="19">
        <f t="shared" ref="E18:I18" si="5">SUM(E19:E21)</f>
        <v>0</v>
      </c>
      <c r="F18" s="59">
        <f t="shared" si="5"/>
        <v>20600</v>
      </c>
      <c r="G18" s="20">
        <f t="shared" si="5"/>
        <v>1172.29</v>
      </c>
      <c r="H18" s="230">
        <f t="shared" si="5"/>
        <v>0</v>
      </c>
      <c r="I18" s="20">
        <f t="shared" si="5"/>
        <v>20600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304</v>
      </c>
      <c r="B20" s="22">
        <v>652</v>
      </c>
      <c r="C20" s="23" t="s">
        <v>14</v>
      </c>
      <c r="D20" s="24">
        <v>20600</v>
      </c>
      <c r="E20" s="47"/>
      <c r="F20" s="84">
        <f>SUM(D20:E20)</f>
        <v>20600</v>
      </c>
      <c r="G20" s="25">
        <v>1172.29</v>
      </c>
      <c r="H20" s="185"/>
      <c r="I20" s="25">
        <f>+F20+H20</f>
        <v>20600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8740425</v>
      </c>
      <c r="E22" s="19">
        <f t="shared" ref="E22:I22" si="6">SUM(E23:E25)</f>
        <v>0</v>
      </c>
      <c r="F22" s="59">
        <f t="shared" si="6"/>
        <v>8740425</v>
      </c>
      <c r="G22" s="20">
        <f t="shared" si="6"/>
        <v>4660951.4800000004</v>
      </c>
      <c r="H22" s="230">
        <f t="shared" si="6"/>
        <v>0</v>
      </c>
      <c r="I22" s="20">
        <f t="shared" si="6"/>
        <v>8740425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305</v>
      </c>
      <c r="B24" s="22">
        <v>636</v>
      </c>
      <c r="C24" s="23" t="s">
        <v>18</v>
      </c>
      <c r="D24" s="24">
        <v>8740425</v>
      </c>
      <c r="E24" s="47"/>
      <c r="F24" s="84">
        <f>SUM(D24:E24)</f>
        <v>8740425</v>
      </c>
      <c r="G24" s="25">
        <v>4660951.4800000004</v>
      </c>
      <c r="H24" s="185"/>
      <c r="I24" s="25">
        <f>+F24+H24</f>
        <v>8740425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78000</v>
      </c>
      <c r="E30" s="19">
        <f t="shared" ref="E30:I30" si="8">SUM(E31:E32)</f>
        <v>0</v>
      </c>
      <c r="F30" s="59">
        <f t="shared" si="8"/>
        <v>78000</v>
      </c>
      <c r="G30" s="20">
        <f t="shared" si="8"/>
        <v>0</v>
      </c>
      <c r="H30" s="230">
        <f t="shared" si="8"/>
        <v>0</v>
      </c>
      <c r="I30" s="20">
        <f t="shared" si="8"/>
        <v>78000</v>
      </c>
    </row>
    <row r="31" spans="1:9" s="26" customFormat="1" ht="24">
      <c r="A31" s="21" t="s">
        <v>306</v>
      </c>
      <c r="B31" s="22">
        <v>663</v>
      </c>
      <c r="C31" s="23" t="s">
        <v>21</v>
      </c>
      <c r="D31" s="24">
        <v>78000</v>
      </c>
      <c r="E31" s="47"/>
      <c r="F31" s="84">
        <f>SUM(D31:E31)</f>
        <v>78000</v>
      </c>
      <c r="G31" s="25">
        <v>0</v>
      </c>
      <c r="H31" s="185"/>
      <c r="I31" s="25">
        <f>+F31+H31</f>
        <v>78000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3200</v>
      </c>
      <c r="E33" s="19">
        <f t="shared" ref="E33:I33" si="9">SUM(E34:E35)</f>
        <v>0</v>
      </c>
      <c r="F33" s="59">
        <f t="shared" si="9"/>
        <v>3200</v>
      </c>
      <c r="G33" s="20">
        <f t="shared" si="9"/>
        <v>1560</v>
      </c>
      <c r="H33" s="230">
        <f t="shared" si="9"/>
        <v>0</v>
      </c>
      <c r="I33" s="20">
        <f t="shared" si="9"/>
        <v>3200</v>
      </c>
    </row>
    <row r="34" spans="1:9" s="26" customFormat="1" ht="12">
      <c r="A34" s="21" t="s">
        <v>307</v>
      </c>
      <c r="B34" s="22">
        <v>721</v>
      </c>
      <c r="C34" s="23" t="s">
        <v>22</v>
      </c>
      <c r="D34" s="24">
        <v>3200</v>
      </c>
      <c r="E34" s="47"/>
      <c r="F34" s="84">
        <f>SUM(D34:E34)</f>
        <v>3200</v>
      </c>
      <c r="G34" s="25">
        <v>1560</v>
      </c>
      <c r="H34" s="185"/>
      <c r="I34" s="25">
        <f>+F34+H34</f>
        <v>3200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I. GIMNAZIJA, SPLIT</v>
      </c>
      <c r="C39" s="260"/>
      <c r="D39" s="38">
        <f>SUM(D40)</f>
        <v>9542358</v>
      </c>
      <c r="E39" s="38">
        <f t="shared" ref="E39:I41" si="11">SUM(E40)</f>
        <v>0</v>
      </c>
      <c r="F39" s="81">
        <f t="shared" si="11"/>
        <v>9542358</v>
      </c>
      <c r="G39" s="168">
        <f t="shared" si="11"/>
        <v>4991190.4700000007</v>
      </c>
      <c r="H39" s="93">
        <f t="shared" si="11"/>
        <v>0</v>
      </c>
      <c r="I39" s="147">
        <f t="shared" si="11"/>
        <v>9542358</v>
      </c>
    </row>
    <row r="40" spans="1:9" ht="24.75">
      <c r="A40" s="261" t="s">
        <v>108</v>
      </c>
      <c r="B40" s="262"/>
      <c r="C40" s="15" t="s">
        <v>109</v>
      </c>
      <c r="D40" s="16">
        <f>SUM(D41)</f>
        <v>9542358</v>
      </c>
      <c r="E40" s="16">
        <f t="shared" si="11"/>
        <v>0</v>
      </c>
      <c r="F40" s="82">
        <f t="shared" si="11"/>
        <v>9542358</v>
      </c>
      <c r="G40" s="169">
        <f t="shared" si="11"/>
        <v>4991190.4700000007</v>
      </c>
      <c r="H40" s="78">
        <f t="shared" si="11"/>
        <v>0</v>
      </c>
      <c r="I40" s="17">
        <f t="shared" si="11"/>
        <v>9542358</v>
      </c>
    </row>
    <row r="41" spans="1:9">
      <c r="A41" s="261" t="s">
        <v>25</v>
      </c>
      <c r="B41" s="262"/>
      <c r="C41" s="15" t="s">
        <v>26</v>
      </c>
      <c r="D41" s="16">
        <f>SUM(D42)</f>
        <v>9542358</v>
      </c>
      <c r="E41" s="16">
        <f t="shared" si="11"/>
        <v>0</v>
      </c>
      <c r="F41" s="16">
        <f t="shared" si="11"/>
        <v>9542358</v>
      </c>
      <c r="G41" s="170">
        <f t="shared" si="11"/>
        <v>4991190.4700000007</v>
      </c>
      <c r="H41" s="78">
        <f t="shared" si="11"/>
        <v>0</v>
      </c>
      <c r="I41" s="17">
        <f t="shared" si="11"/>
        <v>9542358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9542358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9542358</v>
      </c>
      <c r="G42" s="104">
        <f t="shared" si="12"/>
        <v>4991190.4700000007</v>
      </c>
      <c r="H42" s="104">
        <f t="shared" si="12"/>
        <v>0</v>
      </c>
      <c r="I42" s="104">
        <f t="shared" si="12"/>
        <v>9542358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9529158</v>
      </c>
      <c r="E43" s="40">
        <f t="shared" ref="E43:I43" si="13">SUM(E44,E57,E64,E77,E90,E102)</f>
        <v>0</v>
      </c>
      <c r="F43" s="83">
        <f t="shared" si="13"/>
        <v>9529158</v>
      </c>
      <c r="G43" s="171">
        <f t="shared" si="13"/>
        <v>4987890.4400000004</v>
      </c>
      <c r="H43" s="88">
        <f t="shared" si="13"/>
        <v>0</v>
      </c>
      <c r="I43" s="41">
        <f t="shared" si="13"/>
        <v>9529158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50</v>
      </c>
      <c r="E44" s="19">
        <f t="shared" ref="E44:I44" si="14">SUM(E45:E56)</f>
        <v>0</v>
      </c>
      <c r="F44" s="59">
        <f t="shared" si="14"/>
        <v>50</v>
      </c>
      <c r="G44" s="174">
        <f t="shared" si="14"/>
        <v>2500</v>
      </c>
      <c r="H44" s="79">
        <f t="shared" si="14"/>
        <v>0</v>
      </c>
      <c r="I44" s="20">
        <f t="shared" si="14"/>
        <v>50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1025</v>
      </c>
      <c r="B49" s="22">
        <v>322</v>
      </c>
      <c r="C49" s="23" t="s">
        <v>34</v>
      </c>
      <c r="D49" s="24">
        <v>50</v>
      </c>
      <c r="E49" s="47"/>
      <c r="F49" s="84">
        <f t="shared" si="15"/>
        <v>50</v>
      </c>
      <c r="G49" s="172">
        <v>0</v>
      </c>
      <c r="H49" s="94"/>
      <c r="I49" s="25">
        <f t="shared" si="16"/>
        <v>50</v>
      </c>
    </row>
    <row r="50" spans="1:10" s="26" customFormat="1" ht="12">
      <c r="A50" s="21" t="s">
        <v>1672</v>
      </c>
      <c r="B50" s="22">
        <v>323</v>
      </c>
      <c r="C50" s="23" t="s">
        <v>28</v>
      </c>
      <c r="D50" s="24"/>
      <c r="E50" s="47"/>
      <c r="F50" s="84">
        <f t="shared" si="15"/>
        <v>0</v>
      </c>
      <c r="G50" s="172">
        <v>2500</v>
      </c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14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690083</v>
      </c>
      <c r="E57" s="43">
        <f t="shared" ref="E57:I57" si="18">SUM(E58:E63)</f>
        <v>0</v>
      </c>
      <c r="F57" s="58">
        <f t="shared" si="18"/>
        <v>690083</v>
      </c>
      <c r="G57" s="173">
        <f t="shared" si="18"/>
        <v>323404.06</v>
      </c>
      <c r="H57" s="89">
        <f t="shared" si="18"/>
        <v>0</v>
      </c>
      <c r="I57" s="56">
        <f t="shared" si="18"/>
        <v>690083</v>
      </c>
    </row>
    <row r="58" spans="1:10" ht="22.5" customHeight="1">
      <c r="A58" s="21" t="s">
        <v>1026</v>
      </c>
      <c r="B58" s="22">
        <v>321</v>
      </c>
      <c r="C58" s="23" t="s">
        <v>33</v>
      </c>
      <c r="D58" s="24">
        <v>159080</v>
      </c>
      <c r="E58" s="47"/>
      <c r="F58" s="84">
        <f t="shared" ref="F58:F63" si="19">SUM(D58:E58)</f>
        <v>159080</v>
      </c>
      <c r="G58" s="172">
        <v>55685</v>
      </c>
      <c r="H58" s="94"/>
      <c r="I58" s="25">
        <f>+F58+H58</f>
        <v>159080</v>
      </c>
      <c r="J58" s="49"/>
    </row>
    <row r="59" spans="1:10" s="26" customFormat="1" ht="12">
      <c r="A59" s="21" t="s">
        <v>1027</v>
      </c>
      <c r="B59" s="22">
        <v>322</v>
      </c>
      <c r="C59" s="23" t="s">
        <v>34</v>
      </c>
      <c r="D59" s="24">
        <v>288150</v>
      </c>
      <c r="E59" s="47"/>
      <c r="F59" s="84">
        <f t="shared" si="19"/>
        <v>288150</v>
      </c>
      <c r="G59" s="172">
        <v>125832.98</v>
      </c>
      <c r="H59" s="94"/>
      <c r="I59" s="25">
        <f t="shared" ref="I59:I63" si="20">+F59+H59</f>
        <v>288150</v>
      </c>
    </row>
    <row r="60" spans="1:10" s="26" customFormat="1" ht="12">
      <c r="A60" s="21" t="s">
        <v>1028</v>
      </c>
      <c r="B60" s="22">
        <v>323</v>
      </c>
      <c r="C60" s="23" t="s">
        <v>28</v>
      </c>
      <c r="D60" s="24">
        <v>207503</v>
      </c>
      <c r="E60" s="47"/>
      <c r="F60" s="84">
        <f t="shared" si="19"/>
        <v>207503</v>
      </c>
      <c r="G60" s="172">
        <v>131890</v>
      </c>
      <c r="H60" s="94"/>
      <c r="I60" s="25">
        <f t="shared" si="20"/>
        <v>207503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1029</v>
      </c>
      <c r="B62" s="22">
        <v>329</v>
      </c>
      <c r="C62" s="23" t="s">
        <v>38</v>
      </c>
      <c r="D62" s="24">
        <v>27350</v>
      </c>
      <c r="E62" s="47"/>
      <c r="F62" s="84">
        <f t="shared" si="19"/>
        <v>27350</v>
      </c>
      <c r="G62" s="172">
        <v>7832.59</v>
      </c>
      <c r="H62" s="94"/>
      <c r="I62" s="25">
        <f t="shared" si="20"/>
        <v>27350</v>
      </c>
    </row>
    <row r="63" spans="1:10" s="26" customFormat="1" ht="12">
      <c r="A63" s="21" t="s">
        <v>1030</v>
      </c>
      <c r="B63" s="22">
        <v>343</v>
      </c>
      <c r="C63" s="23" t="s">
        <v>39</v>
      </c>
      <c r="D63" s="24">
        <v>8000</v>
      </c>
      <c r="E63" s="47"/>
      <c r="F63" s="84">
        <f t="shared" si="19"/>
        <v>8000</v>
      </c>
      <c r="G63" s="172">
        <v>2163.4899999999998</v>
      </c>
      <c r="H63" s="94"/>
      <c r="I63" s="25">
        <f t="shared" si="20"/>
        <v>8000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6143.9699999999993</v>
      </c>
      <c r="H64" s="79">
        <f t="shared" si="21"/>
        <v>0</v>
      </c>
      <c r="I64" s="20">
        <f t="shared" si="21"/>
        <v>0</v>
      </c>
    </row>
    <row r="65" spans="1:11" ht="26.25" customHeight="1">
      <c r="A65" s="21" t="s">
        <v>1673</v>
      </c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>
        <v>741.63</v>
      </c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 t="s">
        <v>1674</v>
      </c>
      <c r="B67" s="22">
        <v>313</v>
      </c>
      <c r="C67" s="23" t="s">
        <v>36</v>
      </c>
      <c r="D67" s="24"/>
      <c r="E67" s="47"/>
      <c r="F67" s="84">
        <f t="shared" si="22"/>
        <v>0</v>
      </c>
      <c r="G67" s="172">
        <v>122.37</v>
      </c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 t="s">
        <v>1675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45</v>
      </c>
      <c r="H69" s="94"/>
      <c r="I69" s="25">
        <f t="shared" si="23"/>
        <v>0</v>
      </c>
    </row>
    <row r="70" spans="1:11" s="26" customFormat="1" ht="12">
      <c r="A70" s="21" t="s">
        <v>1676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3077.64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1677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2157.33</v>
      </c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20600</v>
      </c>
      <c r="E77" s="19">
        <f t="shared" ref="E77:I77" si="25">SUM(E78:E89)</f>
        <v>0</v>
      </c>
      <c r="F77" s="59">
        <f t="shared" si="25"/>
        <v>20600</v>
      </c>
      <c r="G77" s="174">
        <f t="shared" si="25"/>
        <v>486</v>
      </c>
      <c r="H77" s="79">
        <f t="shared" si="25"/>
        <v>0</v>
      </c>
      <c r="I77" s="20">
        <f t="shared" si="25"/>
        <v>20600</v>
      </c>
    </row>
    <row r="78" spans="1:11">
      <c r="A78" s="21" t="s">
        <v>1031</v>
      </c>
      <c r="B78" s="22">
        <v>311</v>
      </c>
      <c r="C78" s="23" t="s">
        <v>35</v>
      </c>
      <c r="D78" s="24">
        <v>4000</v>
      </c>
      <c r="E78" s="47"/>
      <c r="F78" s="84">
        <f t="shared" ref="F78:F88" si="26">SUM(D78:E78)</f>
        <v>4000</v>
      </c>
      <c r="G78" s="172">
        <v>0</v>
      </c>
      <c r="H78" s="94"/>
      <c r="I78" s="25">
        <f>+F78+H78</f>
        <v>4000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 t="s">
        <v>1032</v>
      </c>
      <c r="B80" s="22">
        <v>313</v>
      </c>
      <c r="C80" s="23" t="s">
        <v>36</v>
      </c>
      <c r="D80" s="24">
        <v>600</v>
      </c>
      <c r="E80" s="47"/>
      <c r="F80" s="84">
        <f t="shared" si="26"/>
        <v>600</v>
      </c>
      <c r="G80" s="172">
        <v>0</v>
      </c>
      <c r="H80" s="94"/>
      <c r="I80" s="25">
        <f t="shared" si="27"/>
        <v>600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 t="s">
        <v>1033</v>
      </c>
      <c r="B83" s="22">
        <v>323</v>
      </c>
      <c r="C83" s="23" t="s">
        <v>28</v>
      </c>
      <c r="D83" s="24">
        <v>13000</v>
      </c>
      <c r="E83" s="47"/>
      <c r="F83" s="84">
        <f t="shared" si="26"/>
        <v>13000</v>
      </c>
      <c r="G83" s="172">
        <v>486</v>
      </c>
      <c r="H83" s="94"/>
      <c r="I83" s="25">
        <f t="shared" si="27"/>
        <v>13000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1034</v>
      </c>
      <c r="B85" s="22">
        <v>329</v>
      </c>
      <c r="C85" s="23" t="s">
        <v>38</v>
      </c>
      <c r="D85" s="24">
        <v>3000</v>
      </c>
      <c r="E85" s="47"/>
      <c r="F85" s="84">
        <f t="shared" si="26"/>
        <v>3000</v>
      </c>
      <c r="G85" s="172">
        <v>0</v>
      </c>
      <c r="H85" s="94"/>
      <c r="I85" s="25">
        <f t="shared" si="27"/>
        <v>3000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8740425</v>
      </c>
      <c r="E90" s="19">
        <f t="shared" ref="E90:I90" si="29">SUM(E91:E101)</f>
        <v>0</v>
      </c>
      <c r="F90" s="59">
        <f t="shared" si="29"/>
        <v>8740425</v>
      </c>
      <c r="G90" s="174">
        <f t="shared" si="29"/>
        <v>4655356.41</v>
      </c>
      <c r="H90" s="79">
        <f t="shared" si="29"/>
        <v>0</v>
      </c>
      <c r="I90" s="20">
        <f t="shared" si="29"/>
        <v>8740425</v>
      </c>
    </row>
    <row r="91" spans="1:9">
      <c r="A91" s="21" t="s">
        <v>1035</v>
      </c>
      <c r="B91" s="22">
        <v>311</v>
      </c>
      <c r="C91" s="23" t="s">
        <v>35</v>
      </c>
      <c r="D91" s="24">
        <v>7245000</v>
      </c>
      <c r="E91" s="47"/>
      <c r="F91" s="84">
        <f t="shared" ref="F91:F101" si="30">SUM(D91:E91)</f>
        <v>7245000</v>
      </c>
      <c r="G91" s="172">
        <v>3869127.8</v>
      </c>
      <c r="H91" s="94"/>
      <c r="I91" s="25">
        <f>+F91+H91</f>
        <v>7245000</v>
      </c>
    </row>
    <row r="92" spans="1:9" s="26" customFormat="1" ht="12">
      <c r="A92" s="21" t="s">
        <v>1036</v>
      </c>
      <c r="B92" s="22">
        <v>312</v>
      </c>
      <c r="C92" s="23" t="s">
        <v>44</v>
      </c>
      <c r="D92" s="24">
        <v>300000</v>
      </c>
      <c r="E92" s="47"/>
      <c r="F92" s="84">
        <f t="shared" si="30"/>
        <v>300000</v>
      </c>
      <c r="G92" s="172">
        <v>110793.85</v>
      </c>
      <c r="H92" s="94"/>
      <c r="I92" s="25">
        <f t="shared" ref="I92:I101" si="31">+F92+H92</f>
        <v>300000</v>
      </c>
    </row>
    <row r="93" spans="1:9" s="26" customFormat="1" ht="12">
      <c r="A93" s="21" t="s">
        <v>1037</v>
      </c>
      <c r="B93" s="22">
        <v>313</v>
      </c>
      <c r="C93" s="23" t="s">
        <v>36</v>
      </c>
      <c r="D93" s="24">
        <v>1195425</v>
      </c>
      <c r="E93" s="47"/>
      <c r="F93" s="84">
        <f t="shared" si="30"/>
        <v>1195425</v>
      </c>
      <c r="G93" s="172">
        <v>638606.51</v>
      </c>
      <c r="H93" s="94"/>
      <c r="I93" s="25">
        <f t="shared" si="31"/>
        <v>1195425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1678</v>
      </c>
      <c r="B96" s="22">
        <v>323</v>
      </c>
      <c r="C96" s="23" t="s">
        <v>28</v>
      </c>
      <c r="D96" s="24"/>
      <c r="E96" s="47"/>
      <c r="F96" s="84">
        <f t="shared" si="30"/>
        <v>0</v>
      </c>
      <c r="G96" s="172">
        <v>14182.13</v>
      </c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1679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12875</v>
      </c>
      <c r="H98" s="94"/>
      <c r="I98" s="25">
        <f t="shared" si="31"/>
        <v>0</v>
      </c>
      <c r="J98" s="130"/>
    </row>
    <row r="99" spans="1:10" s="26" customFormat="1" ht="12">
      <c r="A99" s="21" t="s">
        <v>1680</v>
      </c>
      <c r="B99" s="22">
        <v>343</v>
      </c>
      <c r="C99" s="23" t="s">
        <v>39</v>
      </c>
      <c r="D99" s="24"/>
      <c r="E99" s="47"/>
      <c r="F99" s="84">
        <f t="shared" si="30"/>
        <v>0</v>
      </c>
      <c r="G99" s="172">
        <v>9771.1200000000008</v>
      </c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78000</v>
      </c>
      <c r="E102" s="19">
        <f t="shared" ref="E102:I102" si="32">SUM(E103:E113)</f>
        <v>0</v>
      </c>
      <c r="F102" s="59">
        <f t="shared" si="32"/>
        <v>78000</v>
      </c>
      <c r="G102" s="174">
        <f t="shared" si="32"/>
        <v>0</v>
      </c>
      <c r="H102" s="79">
        <f t="shared" si="32"/>
        <v>0</v>
      </c>
      <c r="I102" s="20">
        <f t="shared" si="32"/>
        <v>78000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1038</v>
      </c>
      <c r="B106" s="22">
        <v>321</v>
      </c>
      <c r="C106" s="23" t="s">
        <v>33</v>
      </c>
      <c r="D106" s="24">
        <v>55000</v>
      </c>
      <c r="E106" s="47"/>
      <c r="F106" s="84">
        <f t="shared" si="33"/>
        <v>55000</v>
      </c>
      <c r="G106" s="172"/>
      <c r="H106" s="94"/>
      <c r="I106" s="25">
        <f t="shared" si="34"/>
        <v>55000</v>
      </c>
    </row>
    <row r="107" spans="1:10">
      <c r="A107" s="21" t="s">
        <v>1039</v>
      </c>
      <c r="B107" s="22">
        <v>322</v>
      </c>
      <c r="C107" s="23" t="s">
        <v>34</v>
      </c>
      <c r="D107" s="24">
        <v>10000</v>
      </c>
      <c r="E107" s="47"/>
      <c r="F107" s="84">
        <f t="shared" si="33"/>
        <v>10000</v>
      </c>
      <c r="G107" s="172"/>
      <c r="H107" s="94"/>
      <c r="I107" s="25">
        <f t="shared" si="34"/>
        <v>10000</v>
      </c>
    </row>
    <row r="108" spans="1:10" s="26" customFormat="1" ht="12">
      <c r="A108" s="21" t="s">
        <v>1040</v>
      </c>
      <c r="B108" s="22">
        <v>323</v>
      </c>
      <c r="C108" s="23" t="s">
        <v>28</v>
      </c>
      <c r="D108" s="24">
        <v>7000</v>
      </c>
      <c r="E108" s="47"/>
      <c r="F108" s="84">
        <f t="shared" si="33"/>
        <v>7000</v>
      </c>
      <c r="G108" s="172"/>
      <c r="H108" s="94"/>
      <c r="I108" s="25">
        <f t="shared" si="34"/>
        <v>7000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1041</v>
      </c>
      <c r="B110" s="22">
        <v>329</v>
      </c>
      <c r="C110" s="23" t="s">
        <v>38</v>
      </c>
      <c r="D110" s="24">
        <v>6000</v>
      </c>
      <c r="E110" s="47"/>
      <c r="F110" s="84">
        <f t="shared" si="33"/>
        <v>6000</v>
      </c>
      <c r="G110" s="172"/>
      <c r="H110" s="94"/>
      <c r="I110" s="25">
        <f t="shared" si="34"/>
        <v>6000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3200</v>
      </c>
      <c r="E139" s="40">
        <f t="shared" ref="E139:I139" si="45">SUM(E140,E148,E152,E167,E177,E191,E204,E206,E220,E233)</f>
        <v>0</v>
      </c>
      <c r="F139" s="40">
        <f t="shared" si="45"/>
        <v>3200</v>
      </c>
      <c r="G139" s="40">
        <f t="shared" si="45"/>
        <v>412.53</v>
      </c>
      <c r="H139" s="40">
        <f t="shared" si="45"/>
        <v>0</v>
      </c>
      <c r="I139" s="41">
        <f t="shared" si="45"/>
        <v>3200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412.53</v>
      </c>
      <c r="H177" s="79">
        <f t="shared" si="60"/>
        <v>0</v>
      </c>
      <c r="I177" s="20">
        <f t="shared" si="60"/>
        <v>0</v>
      </c>
    </row>
    <row r="178" spans="1:9">
      <c r="A178" s="21" t="s">
        <v>1681</v>
      </c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>
        <v>412.53</v>
      </c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3200</v>
      </c>
      <c r="E233" s="19">
        <f t="shared" ref="E233:I233" si="75">SUM(E234:E241)</f>
        <v>0</v>
      </c>
      <c r="F233" s="59">
        <f t="shared" si="75"/>
        <v>3200</v>
      </c>
      <c r="G233" s="174">
        <f t="shared" si="75"/>
        <v>0</v>
      </c>
      <c r="H233" s="79">
        <f t="shared" si="75"/>
        <v>0</v>
      </c>
      <c r="I233" s="20">
        <f t="shared" si="75"/>
        <v>3200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 t="s">
        <v>1042</v>
      </c>
      <c r="B236" s="22">
        <v>422</v>
      </c>
      <c r="C236" s="23" t="s">
        <v>29</v>
      </c>
      <c r="D236" s="24">
        <v>3200</v>
      </c>
      <c r="E236" s="47"/>
      <c r="F236" s="84">
        <f t="shared" si="76"/>
        <v>3200</v>
      </c>
      <c r="G236" s="172"/>
      <c r="H236" s="94"/>
      <c r="I236" s="25">
        <f t="shared" si="77"/>
        <v>3200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10000</v>
      </c>
      <c r="E533" s="40">
        <f t="shared" ref="E533:I533" si="190">SUM(E534,E538)</f>
        <v>0</v>
      </c>
      <c r="F533" s="83">
        <f t="shared" si="190"/>
        <v>10000</v>
      </c>
      <c r="G533" s="171">
        <f t="shared" si="190"/>
        <v>2887.5</v>
      </c>
      <c r="H533" s="88">
        <f t="shared" si="190"/>
        <v>0</v>
      </c>
      <c r="I533" s="41">
        <f t="shared" si="190"/>
        <v>10000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21"/>
      <c r="B535" s="22">
        <v>311</v>
      </c>
      <c r="C535" s="23" t="s">
        <v>35</v>
      </c>
      <c r="D535" s="24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:F537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10000</v>
      </c>
      <c r="E538" s="43">
        <f t="shared" ref="E538:I538" si="194">SUM(E539:E539)</f>
        <v>0</v>
      </c>
      <c r="F538" s="58">
        <f t="shared" si="194"/>
        <v>10000</v>
      </c>
      <c r="G538" s="173">
        <f t="shared" si="194"/>
        <v>2887.5</v>
      </c>
      <c r="H538" s="89">
        <f t="shared" si="194"/>
        <v>0</v>
      </c>
      <c r="I538" s="56">
        <f t="shared" si="194"/>
        <v>10000</v>
      </c>
    </row>
    <row r="539" spans="1:9">
      <c r="A539" s="21" t="s">
        <v>1043</v>
      </c>
      <c r="B539" s="22">
        <v>323</v>
      </c>
      <c r="C539" s="23" t="s">
        <v>28</v>
      </c>
      <c r="D539" s="24">
        <v>10000</v>
      </c>
      <c r="E539" s="47"/>
      <c r="F539" s="84">
        <f>SUM(D539:E539)</f>
        <v>10000</v>
      </c>
      <c r="G539" s="172">
        <v>2887.5</v>
      </c>
      <c r="H539" s="94"/>
      <c r="I539" s="25">
        <f>+F539+H539</f>
        <v>10000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700083</v>
      </c>
      <c r="E911" s="42">
        <f t="shared" si="349"/>
        <v>0</v>
      </c>
      <c r="F911" s="42">
        <f t="shared" si="349"/>
        <v>700083</v>
      </c>
      <c r="G911" s="42">
        <f t="shared" si="349"/>
        <v>326291.56</v>
      </c>
      <c r="H911" s="42">
        <f t="shared" si="349"/>
        <v>0</v>
      </c>
      <c r="I911" s="42">
        <f t="shared" si="349"/>
        <v>700083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0</v>
      </c>
      <c r="E912" s="43">
        <f t="shared" ref="E912:I912" si="350">SUM(E140,E243,E297,E318,E495,E498,E508,E521,E534)</f>
        <v>0</v>
      </c>
      <c r="F912" s="43">
        <f t="shared" si="350"/>
        <v>0</v>
      </c>
      <c r="G912" s="43">
        <f t="shared" si="350"/>
        <v>0</v>
      </c>
      <c r="H912" s="43">
        <f t="shared" si="350"/>
        <v>0</v>
      </c>
      <c r="I912" s="43">
        <f t="shared" si="350"/>
        <v>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700083</v>
      </c>
      <c r="E915" s="43">
        <f t="shared" ref="E915:I915" si="353">SUM(E57,E121,E167,E328,E538)</f>
        <v>0</v>
      </c>
      <c r="F915" s="43">
        <f t="shared" si="353"/>
        <v>700083</v>
      </c>
      <c r="G915" s="43">
        <f t="shared" si="353"/>
        <v>326291.56</v>
      </c>
      <c r="H915" s="43">
        <f t="shared" si="353"/>
        <v>0</v>
      </c>
      <c r="I915" s="43">
        <f t="shared" si="353"/>
        <v>700083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8842275</v>
      </c>
      <c r="E918" s="43">
        <f t="shared" ref="E918:I918" si="357">SUM(E919:E925)</f>
        <v>0</v>
      </c>
      <c r="F918" s="43">
        <f t="shared" si="357"/>
        <v>8842275</v>
      </c>
      <c r="G918" s="43">
        <f t="shared" si="357"/>
        <v>4664898.91</v>
      </c>
      <c r="H918" s="43">
        <f t="shared" si="357"/>
        <v>0</v>
      </c>
      <c r="I918" s="43">
        <f t="shared" si="357"/>
        <v>8842275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50</v>
      </c>
      <c r="E919" s="19">
        <f t="shared" ref="E919:I919" si="358">SUM(E44,E115,E152,E253,E541)</f>
        <v>0</v>
      </c>
      <c r="F919" s="19">
        <f t="shared" si="358"/>
        <v>50</v>
      </c>
      <c r="G919" s="19">
        <f t="shared" si="358"/>
        <v>2500</v>
      </c>
      <c r="H919" s="19">
        <f t="shared" si="358"/>
        <v>0</v>
      </c>
      <c r="I919" s="19">
        <f t="shared" si="358"/>
        <v>50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6556.4999999999991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20600</v>
      </c>
      <c r="E921" s="19">
        <f t="shared" ref="E921:I921" si="360">SUM(E77,E127,E191,E269,E306)</f>
        <v>0</v>
      </c>
      <c r="F921" s="19">
        <f t="shared" si="360"/>
        <v>20600</v>
      </c>
      <c r="G921" s="19">
        <f t="shared" si="360"/>
        <v>486</v>
      </c>
      <c r="H921" s="19">
        <f t="shared" si="360"/>
        <v>0</v>
      </c>
      <c r="I921" s="19">
        <f t="shared" si="360"/>
        <v>20600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8740425</v>
      </c>
      <c r="E922" s="19">
        <f t="shared" ref="E922:I922" si="361">SUM(E90,E133,E206,E308,E277,E294,E591,E337,E350,E395,E853,E894,E433,E470)</f>
        <v>0</v>
      </c>
      <c r="F922" s="19">
        <f t="shared" si="361"/>
        <v>8740425</v>
      </c>
      <c r="G922" s="19">
        <f t="shared" si="361"/>
        <v>4655356.41</v>
      </c>
      <c r="H922" s="19">
        <f t="shared" si="361"/>
        <v>0</v>
      </c>
      <c r="I922" s="19">
        <f t="shared" si="361"/>
        <v>8740425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78000</v>
      </c>
      <c r="E924" s="19">
        <f t="shared" ref="E924:I924" si="363">SUM(E102,E220,E285,E574)</f>
        <v>0</v>
      </c>
      <c r="F924" s="19">
        <f t="shared" si="363"/>
        <v>78000</v>
      </c>
      <c r="G924" s="19">
        <f t="shared" si="363"/>
        <v>0</v>
      </c>
      <c r="H924" s="19">
        <f t="shared" si="363"/>
        <v>0</v>
      </c>
      <c r="I924" s="19">
        <f t="shared" si="363"/>
        <v>78000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3200</v>
      </c>
      <c r="E925" s="19">
        <f t="shared" ref="E925:I925" si="364">SUM(E233)</f>
        <v>0</v>
      </c>
      <c r="F925" s="19">
        <f t="shared" si="364"/>
        <v>3200</v>
      </c>
      <c r="G925" s="19">
        <f t="shared" si="364"/>
        <v>0</v>
      </c>
      <c r="H925" s="19">
        <f t="shared" si="364"/>
        <v>0</v>
      </c>
      <c r="I925" s="19">
        <f t="shared" si="364"/>
        <v>3200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9542358</v>
      </c>
      <c r="E926" s="44">
        <f t="shared" si="365"/>
        <v>0</v>
      </c>
      <c r="F926" s="44">
        <f t="shared" si="365"/>
        <v>9542358</v>
      </c>
      <c r="G926" s="44">
        <f t="shared" si="365"/>
        <v>4991190.47</v>
      </c>
      <c r="H926" s="44">
        <f t="shared" si="365"/>
        <v>0</v>
      </c>
      <c r="I926" s="44">
        <f t="shared" si="365"/>
        <v>9542358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1:K927"/>
  <sheetViews>
    <sheetView topLeftCell="A72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88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GIMNAZIJA DINKA ŠIMUNOVIĆA, SINJ</v>
      </c>
      <c r="C7" s="260"/>
      <c r="D7" s="13">
        <f>SUM(D8)</f>
        <v>4653300</v>
      </c>
      <c r="E7" s="13">
        <f t="shared" ref="E7:I8" si="0">SUM(E8)</f>
        <v>0</v>
      </c>
      <c r="F7" s="164">
        <f t="shared" si="0"/>
        <v>4653300</v>
      </c>
      <c r="G7" s="14">
        <f t="shared" si="0"/>
        <v>2314279.8600000003</v>
      </c>
      <c r="H7" s="229">
        <f t="shared" si="0"/>
        <v>0</v>
      </c>
      <c r="I7" s="77">
        <f t="shared" si="0"/>
        <v>4653300</v>
      </c>
    </row>
    <row r="8" spans="1:9">
      <c r="A8" s="261" t="s">
        <v>7</v>
      </c>
      <c r="B8" s="262"/>
      <c r="C8" s="15" t="s">
        <v>8</v>
      </c>
      <c r="D8" s="16">
        <f>SUM(D9)</f>
        <v>4653300</v>
      </c>
      <c r="E8" s="16">
        <f t="shared" si="0"/>
        <v>0</v>
      </c>
      <c r="F8" s="82">
        <f t="shared" si="0"/>
        <v>4653300</v>
      </c>
      <c r="G8" s="17">
        <f t="shared" si="0"/>
        <v>2314279.8600000003</v>
      </c>
      <c r="H8" s="170">
        <f t="shared" si="0"/>
        <v>0</v>
      </c>
      <c r="I8" s="17">
        <f t="shared" si="0"/>
        <v>4653300</v>
      </c>
    </row>
    <row r="9" spans="1:9">
      <c r="A9" s="261" t="s">
        <v>9</v>
      </c>
      <c r="B9" s="262"/>
      <c r="C9" s="15" t="s">
        <v>10</v>
      </c>
      <c r="D9" s="16">
        <f>SUM(D10,D18,D22,D26,D30,D33)</f>
        <v>4653300</v>
      </c>
      <c r="E9" s="16">
        <f t="shared" ref="E9:I9" si="1">SUM(E10,E18,E22,E26,E30,E33)</f>
        <v>0</v>
      </c>
      <c r="F9" s="82">
        <f t="shared" si="1"/>
        <v>4653300</v>
      </c>
      <c r="G9" s="17">
        <f t="shared" si="1"/>
        <v>2314279.8600000003</v>
      </c>
      <c r="H9" s="170">
        <f t="shared" si="1"/>
        <v>0</v>
      </c>
      <c r="I9" s="17">
        <f t="shared" si="1"/>
        <v>4653300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5300</v>
      </c>
      <c r="E10" s="19">
        <f t="shared" ref="E10:I10" si="2">SUM(E11:E17)</f>
        <v>0</v>
      </c>
      <c r="F10" s="59">
        <f t="shared" si="2"/>
        <v>5300</v>
      </c>
      <c r="G10" s="20">
        <f t="shared" si="2"/>
        <v>1052.8699999999999</v>
      </c>
      <c r="H10" s="230">
        <f t="shared" si="2"/>
        <v>0</v>
      </c>
      <c r="I10" s="20">
        <f t="shared" si="2"/>
        <v>5300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308</v>
      </c>
      <c r="B13" s="22">
        <v>641</v>
      </c>
      <c r="C13" s="23" t="s">
        <v>12</v>
      </c>
      <c r="D13" s="24">
        <v>50</v>
      </c>
      <c r="E13" s="47"/>
      <c r="F13" s="84">
        <f>SUM(D13:E13)</f>
        <v>50</v>
      </c>
      <c r="G13" s="25">
        <v>2.87</v>
      </c>
      <c r="H13" s="185"/>
      <c r="I13" s="25">
        <f t="shared" si="4"/>
        <v>50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309</v>
      </c>
      <c r="B15" s="22">
        <v>661</v>
      </c>
      <c r="C15" s="23" t="s">
        <v>15</v>
      </c>
      <c r="D15" s="24">
        <v>5250</v>
      </c>
      <c r="E15" s="47"/>
      <c r="F15" s="84">
        <f>SUM(D15:E15)</f>
        <v>5250</v>
      </c>
      <c r="G15" s="25">
        <v>1050</v>
      </c>
      <c r="H15" s="185"/>
      <c r="I15" s="25">
        <f t="shared" si="4"/>
        <v>5250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76000</v>
      </c>
      <c r="E18" s="19">
        <f t="shared" ref="E18:I18" si="5">SUM(E19:E21)</f>
        <v>0</v>
      </c>
      <c r="F18" s="59">
        <f t="shared" si="5"/>
        <v>76000</v>
      </c>
      <c r="G18" s="20">
        <f t="shared" si="5"/>
        <v>0</v>
      </c>
      <c r="H18" s="230">
        <f t="shared" si="5"/>
        <v>0</v>
      </c>
      <c r="I18" s="20">
        <f t="shared" si="5"/>
        <v>76000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310</v>
      </c>
      <c r="B20" s="22">
        <v>652</v>
      </c>
      <c r="C20" s="23" t="s">
        <v>14</v>
      </c>
      <c r="D20" s="24">
        <v>76000</v>
      </c>
      <c r="E20" s="47"/>
      <c r="F20" s="84">
        <f>SUM(D20:E20)</f>
        <v>76000</v>
      </c>
      <c r="G20" s="25">
        <v>0</v>
      </c>
      <c r="H20" s="185"/>
      <c r="I20" s="25">
        <f>+F20+H20</f>
        <v>76000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4541000</v>
      </c>
      <c r="E22" s="19">
        <f t="shared" ref="E22:I22" si="6">SUM(E23:E25)</f>
        <v>0</v>
      </c>
      <c r="F22" s="59">
        <f t="shared" si="6"/>
        <v>4541000</v>
      </c>
      <c r="G22" s="20">
        <f t="shared" si="6"/>
        <v>2308128.9900000002</v>
      </c>
      <c r="H22" s="230">
        <f t="shared" si="6"/>
        <v>0</v>
      </c>
      <c r="I22" s="20">
        <f t="shared" si="6"/>
        <v>4541000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311</v>
      </c>
      <c r="B24" s="22">
        <v>636</v>
      </c>
      <c r="C24" s="23" t="s">
        <v>18</v>
      </c>
      <c r="D24" s="24">
        <v>4541000</v>
      </c>
      <c r="E24" s="47"/>
      <c r="F24" s="84">
        <f>SUM(D24:E24)</f>
        <v>4541000</v>
      </c>
      <c r="G24" s="25">
        <v>2308128.9900000002</v>
      </c>
      <c r="H24" s="185"/>
      <c r="I24" s="25">
        <f>+F24+H24</f>
        <v>4541000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30000</v>
      </c>
      <c r="E30" s="19">
        <f t="shared" ref="E30:I30" si="8">SUM(E31:E32)</f>
        <v>0</v>
      </c>
      <c r="F30" s="59">
        <f t="shared" si="8"/>
        <v>30000</v>
      </c>
      <c r="G30" s="20">
        <f t="shared" si="8"/>
        <v>4748</v>
      </c>
      <c r="H30" s="230">
        <f t="shared" si="8"/>
        <v>0</v>
      </c>
      <c r="I30" s="20">
        <f t="shared" si="8"/>
        <v>30000</v>
      </c>
    </row>
    <row r="31" spans="1:9" s="26" customFormat="1" ht="24">
      <c r="A31" s="21" t="s">
        <v>312</v>
      </c>
      <c r="B31" s="22">
        <v>663</v>
      </c>
      <c r="C31" s="23" t="s">
        <v>21</v>
      </c>
      <c r="D31" s="24">
        <v>30000</v>
      </c>
      <c r="E31" s="47"/>
      <c r="F31" s="84">
        <f>SUM(D31:E31)</f>
        <v>30000</v>
      </c>
      <c r="G31" s="25">
        <v>4748</v>
      </c>
      <c r="H31" s="185"/>
      <c r="I31" s="25">
        <f>+F31+H31</f>
        <v>30000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1000</v>
      </c>
      <c r="E33" s="19">
        <f t="shared" ref="E33:I33" si="9">SUM(E34:E35)</f>
        <v>0</v>
      </c>
      <c r="F33" s="59">
        <f t="shared" si="9"/>
        <v>1000</v>
      </c>
      <c r="G33" s="20">
        <f t="shared" si="9"/>
        <v>350</v>
      </c>
      <c r="H33" s="230">
        <f t="shared" si="9"/>
        <v>0</v>
      </c>
      <c r="I33" s="20">
        <f t="shared" si="9"/>
        <v>1000</v>
      </c>
    </row>
    <row r="34" spans="1:9" s="26" customFormat="1" ht="12">
      <c r="A34" s="21" t="s">
        <v>313</v>
      </c>
      <c r="B34" s="22">
        <v>721</v>
      </c>
      <c r="C34" s="23" t="s">
        <v>22</v>
      </c>
      <c r="D34" s="24">
        <v>1000</v>
      </c>
      <c r="E34" s="47"/>
      <c r="F34" s="84">
        <f>SUM(D34:E34)</f>
        <v>1000</v>
      </c>
      <c r="G34" s="25">
        <v>350</v>
      </c>
      <c r="H34" s="185"/>
      <c r="I34" s="25">
        <f>+F34+H34</f>
        <v>1000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GIMNAZIJA DINKA ŠIMUNOVIĆA, SINJ</v>
      </c>
      <c r="C39" s="260"/>
      <c r="D39" s="38">
        <f>SUM(D40)</f>
        <v>5279670</v>
      </c>
      <c r="E39" s="38">
        <f t="shared" ref="E39:I41" si="11">SUM(E40)</f>
        <v>0</v>
      </c>
      <c r="F39" s="81">
        <f t="shared" si="11"/>
        <v>5279670</v>
      </c>
      <c r="G39" s="168">
        <f t="shared" si="11"/>
        <v>2476829.1599999997</v>
      </c>
      <c r="H39" s="93">
        <f t="shared" si="11"/>
        <v>0</v>
      </c>
      <c r="I39" s="147">
        <f t="shared" si="11"/>
        <v>5279670</v>
      </c>
    </row>
    <row r="40" spans="1:9" ht="24.75">
      <c r="A40" s="261" t="s">
        <v>108</v>
      </c>
      <c r="B40" s="262"/>
      <c r="C40" s="15" t="s">
        <v>109</v>
      </c>
      <c r="D40" s="16">
        <f>SUM(D41)</f>
        <v>5279670</v>
      </c>
      <c r="E40" s="16">
        <f t="shared" si="11"/>
        <v>0</v>
      </c>
      <c r="F40" s="82">
        <f t="shared" si="11"/>
        <v>5279670</v>
      </c>
      <c r="G40" s="169">
        <f t="shared" si="11"/>
        <v>2476829.1599999997</v>
      </c>
      <c r="H40" s="78">
        <f t="shared" si="11"/>
        <v>0</v>
      </c>
      <c r="I40" s="17">
        <f t="shared" si="11"/>
        <v>5279670</v>
      </c>
    </row>
    <row r="41" spans="1:9">
      <c r="A41" s="261" t="s">
        <v>25</v>
      </c>
      <c r="B41" s="262"/>
      <c r="C41" s="15" t="s">
        <v>26</v>
      </c>
      <c r="D41" s="16">
        <f>SUM(D42)</f>
        <v>5279670</v>
      </c>
      <c r="E41" s="16">
        <f t="shared" si="11"/>
        <v>0</v>
      </c>
      <c r="F41" s="16">
        <f t="shared" si="11"/>
        <v>5279670</v>
      </c>
      <c r="G41" s="170">
        <f t="shared" si="11"/>
        <v>2476829.1599999997</v>
      </c>
      <c r="H41" s="78">
        <f t="shared" si="11"/>
        <v>0</v>
      </c>
      <c r="I41" s="17">
        <f t="shared" si="11"/>
        <v>5279670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5279670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5279670</v>
      </c>
      <c r="G42" s="104">
        <f t="shared" si="12"/>
        <v>2476829.1599999997</v>
      </c>
      <c r="H42" s="104">
        <f t="shared" si="12"/>
        <v>0</v>
      </c>
      <c r="I42" s="104">
        <f t="shared" si="12"/>
        <v>5279670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5136370</v>
      </c>
      <c r="E43" s="40">
        <f t="shared" ref="E43:I43" si="13">SUM(E44,E57,E64,E77,E90,E102)</f>
        <v>0</v>
      </c>
      <c r="F43" s="83">
        <f t="shared" si="13"/>
        <v>5136370</v>
      </c>
      <c r="G43" s="171">
        <f t="shared" si="13"/>
        <v>2468616.6599999997</v>
      </c>
      <c r="H43" s="88">
        <f t="shared" si="13"/>
        <v>0</v>
      </c>
      <c r="I43" s="41">
        <f t="shared" si="13"/>
        <v>5136370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0</v>
      </c>
      <c r="E44" s="19">
        <f t="shared" ref="E44:I44" si="14">SUM(E45:E56)</f>
        <v>0</v>
      </c>
      <c r="F44" s="59">
        <f t="shared" si="14"/>
        <v>0</v>
      </c>
      <c r="G44" s="174">
        <f t="shared" si="14"/>
        <v>0</v>
      </c>
      <c r="H44" s="79">
        <f t="shared" si="14"/>
        <v>0</v>
      </c>
      <c r="I44" s="20">
        <f t="shared" si="14"/>
        <v>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616370</v>
      </c>
      <c r="E57" s="43">
        <f t="shared" ref="E57:I57" si="18">SUM(E58:E63)</f>
        <v>0</v>
      </c>
      <c r="F57" s="58">
        <f t="shared" si="18"/>
        <v>616370</v>
      </c>
      <c r="G57" s="173">
        <f t="shared" si="18"/>
        <v>167850.16999999998</v>
      </c>
      <c r="H57" s="89">
        <f t="shared" si="18"/>
        <v>0</v>
      </c>
      <c r="I57" s="56">
        <f t="shared" si="18"/>
        <v>616370</v>
      </c>
    </row>
    <row r="58" spans="1:10" ht="22.5" customHeight="1">
      <c r="A58" s="21" t="s">
        <v>1044</v>
      </c>
      <c r="B58" s="22">
        <v>321</v>
      </c>
      <c r="C58" s="23" t="s">
        <v>33</v>
      </c>
      <c r="D58" s="24">
        <v>140000</v>
      </c>
      <c r="E58" s="47"/>
      <c r="F58" s="84">
        <f t="shared" ref="F58:F63" si="19">SUM(D58:E58)</f>
        <v>140000</v>
      </c>
      <c r="G58" s="172">
        <v>45471.7</v>
      </c>
      <c r="H58" s="94"/>
      <c r="I58" s="25">
        <f>+F58+H58</f>
        <v>140000</v>
      </c>
      <c r="J58" s="49"/>
    </row>
    <row r="59" spans="1:10" s="26" customFormat="1" ht="12">
      <c r="A59" s="21" t="s">
        <v>1045</v>
      </c>
      <c r="B59" s="22">
        <v>322</v>
      </c>
      <c r="C59" s="23" t="s">
        <v>34</v>
      </c>
      <c r="D59" s="24">
        <v>362000</v>
      </c>
      <c r="E59" s="47"/>
      <c r="F59" s="84">
        <f t="shared" si="19"/>
        <v>362000</v>
      </c>
      <c r="G59" s="172">
        <v>82240.289999999994</v>
      </c>
      <c r="H59" s="94"/>
      <c r="I59" s="25">
        <f t="shared" ref="I59:I63" si="20">+F59+H59</f>
        <v>362000</v>
      </c>
    </row>
    <row r="60" spans="1:10" s="26" customFormat="1" ht="12">
      <c r="A60" s="21" t="s">
        <v>1046</v>
      </c>
      <c r="B60" s="22">
        <v>323</v>
      </c>
      <c r="C60" s="23" t="s">
        <v>28</v>
      </c>
      <c r="D60" s="24">
        <v>100370</v>
      </c>
      <c r="E60" s="47"/>
      <c r="F60" s="84">
        <f t="shared" si="19"/>
        <v>100370</v>
      </c>
      <c r="G60" s="172">
        <v>34633.82</v>
      </c>
      <c r="H60" s="94"/>
      <c r="I60" s="25">
        <f t="shared" si="20"/>
        <v>100370</v>
      </c>
    </row>
    <row r="61" spans="1:10" s="26" customFormat="1" ht="24">
      <c r="A61" s="21" t="s">
        <v>1047</v>
      </c>
      <c r="B61" s="22">
        <v>324</v>
      </c>
      <c r="C61" s="23" t="s">
        <v>37</v>
      </c>
      <c r="D61" s="24">
        <v>3000</v>
      </c>
      <c r="E61" s="47"/>
      <c r="F61" s="84">
        <f t="shared" si="19"/>
        <v>3000</v>
      </c>
      <c r="G61" s="172">
        <v>0</v>
      </c>
      <c r="H61" s="94"/>
      <c r="I61" s="25">
        <f t="shared" si="20"/>
        <v>3000</v>
      </c>
    </row>
    <row r="62" spans="1:10" s="26" customFormat="1" ht="12">
      <c r="A62" s="21" t="s">
        <v>1048</v>
      </c>
      <c r="B62" s="22">
        <v>329</v>
      </c>
      <c r="C62" s="23" t="s">
        <v>38</v>
      </c>
      <c r="D62" s="24">
        <v>3000</v>
      </c>
      <c r="E62" s="47"/>
      <c r="F62" s="84">
        <f t="shared" si="19"/>
        <v>3000</v>
      </c>
      <c r="G62" s="172">
        <v>2421</v>
      </c>
      <c r="H62" s="94"/>
      <c r="I62" s="25">
        <f t="shared" si="20"/>
        <v>3000</v>
      </c>
    </row>
    <row r="63" spans="1:10" s="26" customFormat="1" ht="12">
      <c r="A63" s="21" t="s">
        <v>1049</v>
      </c>
      <c r="B63" s="22">
        <v>343</v>
      </c>
      <c r="C63" s="23" t="s">
        <v>39</v>
      </c>
      <c r="D63" s="24">
        <v>8000</v>
      </c>
      <c r="E63" s="47"/>
      <c r="F63" s="84">
        <f t="shared" si="19"/>
        <v>8000</v>
      </c>
      <c r="G63" s="172">
        <v>3083.36</v>
      </c>
      <c r="H63" s="94"/>
      <c r="I63" s="25">
        <f t="shared" si="20"/>
        <v>8000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4520000</v>
      </c>
      <c r="E90" s="19">
        <f t="shared" ref="E90:I90" si="29">SUM(E91:E101)</f>
        <v>0</v>
      </c>
      <c r="F90" s="59">
        <f t="shared" si="29"/>
        <v>4520000</v>
      </c>
      <c r="G90" s="174">
        <f t="shared" si="29"/>
        <v>2300766.4899999998</v>
      </c>
      <c r="H90" s="79">
        <f t="shared" si="29"/>
        <v>0</v>
      </c>
      <c r="I90" s="20">
        <f t="shared" si="29"/>
        <v>4520000</v>
      </c>
    </row>
    <row r="91" spans="1:9">
      <c r="A91" s="21" t="s">
        <v>1050</v>
      </c>
      <c r="B91" s="22">
        <v>311</v>
      </c>
      <c r="C91" s="23" t="s">
        <v>35</v>
      </c>
      <c r="D91" s="24">
        <v>3760000</v>
      </c>
      <c r="E91" s="47"/>
      <c r="F91" s="84">
        <f t="shared" ref="F91:F101" si="30">SUM(D91:E91)</f>
        <v>3760000</v>
      </c>
      <c r="G91" s="172">
        <v>1919008.68</v>
      </c>
      <c r="H91" s="94"/>
      <c r="I91" s="25">
        <f>+F91+H91</f>
        <v>3760000</v>
      </c>
    </row>
    <row r="92" spans="1:9" s="26" customFormat="1" ht="12">
      <c r="A92" s="21" t="s">
        <v>1051</v>
      </c>
      <c r="B92" s="22">
        <v>312</v>
      </c>
      <c r="C92" s="23" t="s">
        <v>44</v>
      </c>
      <c r="D92" s="24">
        <v>140000</v>
      </c>
      <c r="E92" s="47"/>
      <c r="F92" s="84">
        <f t="shared" si="30"/>
        <v>140000</v>
      </c>
      <c r="G92" s="172">
        <v>65121.440000000002</v>
      </c>
      <c r="H92" s="94"/>
      <c r="I92" s="25">
        <f t="shared" ref="I92:I101" si="31">+F92+H92</f>
        <v>140000</v>
      </c>
    </row>
    <row r="93" spans="1:9" s="26" customFormat="1" ht="12">
      <c r="A93" s="21" t="s">
        <v>1052</v>
      </c>
      <c r="B93" s="22">
        <v>313</v>
      </c>
      <c r="C93" s="23" t="s">
        <v>36</v>
      </c>
      <c r="D93" s="24">
        <v>620000</v>
      </c>
      <c r="E93" s="47"/>
      <c r="F93" s="84">
        <f t="shared" si="30"/>
        <v>620000</v>
      </c>
      <c r="G93" s="172">
        <v>316636.37</v>
      </c>
      <c r="H93" s="94"/>
      <c r="I93" s="25">
        <f t="shared" si="31"/>
        <v>620000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6300</v>
      </c>
      <c r="E139" s="40">
        <f t="shared" ref="E139:I139" si="45">SUM(E140,E148,E152,E167,E177,E191,E204,E206,E220,E233)</f>
        <v>0</v>
      </c>
      <c r="F139" s="40">
        <f t="shared" si="45"/>
        <v>6300</v>
      </c>
      <c r="G139" s="40">
        <f t="shared" si="45"/>
        <v>0</v>
      </c>
      <c r="H139" s="40">
        <f t="shared" si="45"/>
        <v>0</v>
      </c>
      <c r="I139" s="41">
        <f t="shared" si="45"/>
        <v>6300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5300</v>
      </c>
      <c r="E152" s="19">
        <f t="shared" ref="E152:I152" si="51">SUM(E153:E166)</f>
        <v>0</v>
      </c>
      <c r="F152" s="59">
        <f t="shared" si="51"/>
        <v>5300</v>
      </c>
      <c r="G152" s="174">
        <f t="shared" si="51"/>
        <v>0</v>
      </c>
      <c r="H152" s="79">
        <f t="shared" si="51"/>
        <v>0</v>
      </c>
      <c r="I152" s="20">
        <f t="shared" si="51"/>
        <v>5300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1053</v>
      </c>
      <c r="B158" s="22">
        <v>422</v>
      </c>
      <c r="C158" s="23" t="s">
        <v>29</v>
      </c>
      <c r="D158" s="24">
        <v>5300</v>
      </c>
      <c r="E158" s="47"/>
      <c r="F158" s="84">
        <f t="shared" si="52"/>
        <v>5300</v>
      </c>
      <c r="G158" s="172"/>
      <c r="H158" s="94"/>
      <c r="I158" s="25">
        <f t="shared" si="53"/>
        <v>5300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1000</v>
      </c>
      <c r="E233" s="19">
        <f t="shared" ref="E233:I233" si="75">SUM(E234:E241)</f>
        <v>0</v>
      </c>
      <c r="F233" s="59">
        <f t="shared" si="75"/>
        <v>1000</v>
      </c>
      <c r="G233" s="174">
        <f t="shared" si="75"/>
        <v>0</v>
      </c>
      <c r="H233" s="79">
        <f t="shared" si="75"/>
        <v>0</v>
      </c>
      <c r="I233" s="20">
        <f t="shared" si="75"/>
        <v>1000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 t="s">
        <v>1054</v>
      </c>
      <c r="B236" s="22">
        <v>422</v>
      </c>
      <c r="C236" s="23" t="s">
        <v>29</v>
      </c>
      <c r="D236" s="24">
        <v>1000</v>
      </c>
      <c r="E236" s="47"/>
      <c r="F236" s="84">
        <f>SUM(D236:E236)</f>
        <v>1000</v>
      </c>
      <c r="G236" s="172"/>
      <c r="H236" s="94"/>
      <c r="I236" s="25">
        <f t="shared" si="77"/>
        <v>1000</v>
      </c>
    </row>
    <row r="237" spans="1:9" s="26" customFormat="1" ht="24">
      <c r="A237" s="141"/>
      <c r="B237" s="22">
        <v>424</v>
      </c>
      <c r="C237" s="23" t="s">
        <v>45</v>
      </c>
      <c r="D237" s="148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127000</v>
      </c>
      <c r="E242" s="40">
        <f t="shared" ref="E242:I242" si="78">SUM(E243,E261,E253,E269,E277,E285,E249)</f>
        <v>0</v>
      </c>
      <c r="F242" s="83">
        <f t="shared" si="78"/>
        <v>127000</v>
      </c>
      <c r="G242" s="171">
        <f t="shared" si="78"/>
        <v>5062.5</v>
      </c>
      <c r="H242" s="88">
        <f t="shared" si="78"/>
        <v>0</v>
      </c>
      <c r="I242" s="41">
        <f t="shared" si="78"/>
        <v>127000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76000</v>
      </c>
      <c r="E269" s="19">
        <f t="shared" ref="E269:I269" si="90">SUM(E270:E276)</f>
        <v>0</v>
      </c>
      <c r="F269" s="59">
        <f t="shared" si="90"/>
        <v>76000</v>
      </c>
      <c r="G269" s="174">
        <f t="shared" si="90"/>
        <v>0</v>
      </c>
      <c r="H269" s="79">
        <f t="shared" si="90"/>
        <v>0</v>
      </c>
      <c r="I269" s="20">
        <f t="shared" si="90"/>
        <v>76000</v>
      </c>
    </row>
    <row r="270" spans="1:9">
      <c r="A270" s="21" t="s">
        <v>1055</v>
      </c>
      <c r="B270" s="22">
        <v>321</v>
      </c>
      <c r="C270" s="23" t="s">
        <v>33</v>
      </c>
      <c r="D270" s="24">
        <v>26000</v>
      </c>
      <c r="E270" s="47"/>
      <c r="F270" s="84">
        <f>SUM(D270:E270)</f>
        <v>26000</v>
      </c>
      <c r="G270" s="172"/>
      <c r="H270" s="94"/>
      <c r="I270" s="25">
        <f>+F270+H270</f>
        <v>26000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 t="s">
        <v>1056</v>
      </c>
      <c r="B274" s="22">
        <v>329</v>
      </c>
      <c r="C274" s="23" t="s">
        <v>38</v>
      </c>
      <c r="D274" s="24">
        <v>50000</v>
      </c>
      <c r="E274" s="47"/>
      <c r="F274" s="84">
        <f>SUM(D274:E274)</f>
        <v>50000</v>
      </c>
      <c r="G274" s="172"/>
      <c r="H274" s="94"/>
      <c r="I274" s="25">
        <f t="shared" si="91"/>
        <v>50000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21000</v>
      </c>
      <c r="E277" s="19">
        <f t="shared" ref="E277:I277" si="93">SUM(E278:E284)</f>
        <v>0</v>
      </c>
      <c r="F277" s="59">
        <f t="shared" si="93"/>
        <v>21000</v>
      </c>
      <c r="G277" s="174">
        <f t="shared" si="93"/>
        <v>5062.5</v>
      </c>
      <c r="H277" s="79">
        <f t="shared" si="93"/>
        <v>0</v>
      </c>
      <c r="I277" s="20">
        <f t="shared" si="93"/>
        <v>21000</v>
      </c>
    </row>
    <row r="278" spans="1:9">
      <c r="A278" s="21" t="s">
        <v>1057</v>
      </c>
      <c r="B278" s="22">
        <v>321</v>
      </c>
      <c r="C278" s="23" t="s">
        <v>33</v>
      </c>
      <c r="D278" s="24">
        <v>1000</v>
      </c>
      <c r="E278" s="47"/>
      <c r="F278" s="84">
        <f>SUM(D278:E278)</f>
        <v>1000</v>
      </c>
      <c r="G278" s="172"/>
      <c r="H278" s="94"/>
      <c r="I278" s="25">
        <f>+F278+H278</f>
        <v>1000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 t="s">
        <v>1058</v>
      </c>
      <c r="B282" s="22">
        <v>329</v>
      </c>
      <c r="C282" s="23" t="s">
        <v>38</v>
      </c>
      <c r="D282" s="24">
        <v>20000</v>
      </c>
      <c r="E282" s="47"/>
      <c r="F282" s="84">
        <f>SUM(D282:E282)</f>
        <v>20000</v>
      </c>
      <c r="G282" s="172">
        <v>5062.5</v>
      </c>
      <c r="H282" s="94"/>
      <c r="I282" s="25">
        <f t="shared" si="94"/>
        <v>20000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30000</v>
      </c>
      <c r="E285" s="19">
        <f t="shared" ref="E285:I285" si="96">SUM(E286:E292)</f>
        <v>0</v>
      </c>
      <c r="F285" s="59">
        <f t="shared" si="96"/>
        <v>30000</v>
      </c>
      <c r="G285" s="174">
        <f t="shared" si="96"/>
        <v>0</v>
      </c>
      <c r="H285" s="79">
        <f t="shared" si="96"/>
        <v>0</v>
      </c>
      <c r="I285" s="20">
        <f t="shared" si="96"/>
        <v>30000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 t="s">
        <v>1059</v>
      </c>
      <c r="B290" s="22">
        <v>329</v>
      </c>
      <c r="C290" s="23" t="s">
        <v>38</v>
      </c>
      <c r="D290" s="24">
        <v>30000</v>
      </c>
      <c r="E290" s="47"/>
      <c r="F290" s="84">
        <f t="shared" si="97"/>
        <v>30000</v>
      </c>
      <c r="G290" s="172"/>
      <c r="H290" s="94"/>
      <c r="I290" s="25">
        <f t="shared" si="98"/>
        <v>30000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10000</v>
      </c>
      <c r="E533" s="40">
        <f t="shared" ref="E533:I533" si="190">SUM(E534,E538)</f>
        <v>0</v>
      </c>
      <c r="F533" s="83">
        <f t="shared" si="190"/>
        <v>10000</v>
      </c>
      <c r="G533" s="171">
        <f t="shared" si="190"/>
        <v>3150</v>
      </c>
      <c r="H533" s="88">
        <f t="shared" si="190"/>
        <v>0</v>
      </c>
      <c r="I533" s="41">
        <f t="shared" si="190"/>
        <v>10000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151"/>
      <c r="B535" s="22">
        <v>311</v>
      </c>
      <c r="C535" s="23" t="s">
        <v>35</v>
      </c>
      <c r="D535" s="149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>SUM(D537:E537)</f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10000</v>
      </c>
      <c r="E538" s="43">
        <f t="shared" ref="E538:I538" si="194">SUM(E539:E539)</f>
        <v>0</v>
      </c>
      <c r="F538" s="58">
        <f t="shared" si="194"/>
        <v>10000</v>
      </c>
      <c r="G538" s="173">
        <f t="shared" si="194"/>
        <v>3150</v>
      </c>
      <c r="H538" s="89">
        <f t="shared" si="194"/>
        <v>0</v>
      </c>
      <c r="I538" s="56">
        <f t="shared" si="194"/>
        <v>10000</v>
      </c>
    </row>
    <row r="539" spans="1:9">
      <c r="A539" s="21" t="s">
        <v>1060</v>
      </c>
      <c r="B539" s="22">
        <v>323</v>
      </c>
      <c r="C539" s="23" t="s">
        <v>28</v>
      </c>
      <c r="D539" s="24">
        <v>10000</v>
      </c>
      <c r="E539" s="47"/>
      <c r="F539" s="84">
        <f>SUM(D539:E539)</f>
        <v>10000</v>
      </c>
      <c r="G539" s="172">
        <v>3150</v>
      </c>
      <c r="H539" s="94"/>
      <c r="I539" s="25">
        <f>+F539+H539</f>
        <v>10000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626370</v>
      </c>
      <c r="E911" s="42">
        <f t="shared" si="349"/>
        <v>0</v>
      </c>
      <c r="F911" s="42">
        <f t="shared" si="349"/>
        <v>626370</v>
      </c>
      <c r="G911" s="42">
        <f t="shared" si="349"/>
        <v>171000.16999999998</v>
      </c>
      <c r="H911" s="42">
        <f t="shared" si="349"/>
        <v>0</v>
      </c>
      <c r="I911" s="42">
        <f t="shared" si="349"/>
        <v>626370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0</v>
      </c>
      <c r="E912" s="43">
        <f t="shared" ref="E912:I912" si="350">SUM(E140,E243,E297,E318,E495,E498,E508,E521,E534)</f>
        <v>0</v>
      </c>
      <c r="F912" s="43">
        <f t="shared" si="350"/>
        <v>0</v>
      </c>
      <c r="G912" s="43">
        <f t="shared" si="350"/>
        <v>0</v>
      </c>
      <c r="H912" s="43">
        <f t="shared" si="350"/>
        <v>0</v>
      </c>
      <c r="I912" s="43">
        <f t="shared" si="350"/>
        <v>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626370</v>
      </c>
      <c r="E915" s="43">
        <f t="shared" ref="E915:I915" si="353">SUM(E57,E121,E167,E328,E538)</f>
        <v>0</v>
      </c>
      <c r="F915" s="43">
        <f t="shared" si="353"/>
        <v>626370</v>
      </c>
      <c r="G915" s="43">
        <f t="shared" si="353"/>
        <v>171000.16999999998</v>
      </c>
      <c r="H915" s="43">
        <f t="shared" si="353"/>
        <v>0</v>
      </c>
      <c r="I915" s="43">
        <f t="shared" si="353"/>
        <v>626370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4653300</v>
      </c>
      <c r="E918" s="43">
        <f t="shared" ref="E918:I918" si="357">SUM(E919:E925)</f>
        <v>0</v>
      </c>
      <c r="F918" s="43">
        <f t="shared" si="357"/>
        <v>4653300</v>
      </c>
      <c r="G918" s="43">
        <f t="shared" si="357"/>
        <v>2305828.9899999998</v>
      </c>
      <c r="H918" s="43">
        <f t="shared" si="357"/>
        <v>0</v>
      </c>
      <c r="I918" s="43">
        <f t="shared" si="357"/>
        <v>4653300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5300</v>
      </c>
      <c r="E919" s="19">
        <f t="shared" ref="E919:I919" si="358">SUM(E44,E115,E152,E253,E541)</f>
        <v>0</v>
      </c>
      <c r="F919" s="19">
        <f t="shared" si="358"/>
        <v>5300</v>
      </c>
      <c r="G919" s="19">
        <f t="shared" si="358"/>
        <v>0</v>
      </c>
      <c r="H919" s="19">
        <f t="shared" si="358"/>
        <v>0</v>
      </c>
      <c r="I919" s="19">
        <f t="shared" si="358"/>
        <v>5300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76000</v>
      </c>
      <c r="E921" s="19">
        <f t="shared" ref="E921:I921" si="360">SUM(E77,E127,E191,E269,E306)</f>
        <v>0</v>
      </c>
      <c r="F921" s="19">
        <f t="shared" si="360"/>
        <v>76000</v>
      </c>
      <c r="G921" s="19">
        <f t="shared" si="360"/>
        <v>0</v>
      </c>
      <c r="H921" s="19">
        <f t="shared" si="360"/>
        <v>0</v>
      </c>
      <c r="I921" s="19">
        <f t="shared" si="360"/>
        <v>76000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4541000</v>
      </c>
      <c r="E922" s="19">
        <f t="shared" ref="E922:I922" si="361">SUM(E90,E133,E206,E308,E277,E294,E591,E337,E350,E395,E853,E894,E433,E470)</f>
        <v>0</v>
      </c>
      <c r="F922" s="19">
        <f t="shared" si="361"/>
        <v>4541000</v>
      </c>
      <c r="G922" s="19">
        <f t="shared" si="361"/>
        <v>2305828.9899999998</v>
      </c>
      <c r="H922" s="19">
        <f t="shared" si="361"/>
        <v>0</v>
      </c>
      <c r="I922" s="19">
        <f t="shared" si="361"/>
        <v>4541000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30000</v>
      </c>
      <c r="E924" s="19">
        <f t="shared" ref="E924:I924" si="363">SUM(E102,E220,E285,E574)</f>
        <v>0</v>
      </c>
      <c r="F924" s="19">
        <f t="shared" si="363"/>
        <v>30000</v>
      </c>
      <c r="G924" s="19">
        <f t="shared" si="363"/>
        <v>0</v>
      </c>
      <c r="H924" s="19">
        <f t="shared" si="363"/>
        <v>0</v>
      </c>
      <c r="I924" s="19">
        <f t="shared" si="363"/>
        <v>30000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1000</v>
      </c>
      <c r="E925" s="19">
        <f t="shared" ref="E925:I925" si="364">SUM(E233)</f>
        <v>0</v>
      </c>
      <c r="F925" s="19">
        <f t="shared" si="364"/>
        <v>1000</v>
      </c>
      <c r="G925" s="19">
        <f t="shared" si="364"/>
        <v>0</v>
      </c>
      <c r="H925" s="19">
        <f t="shared" si="364"/>
        <v>0</v>
      </c>
      <c r="I925" s="19">
        <f t="shared" si="364"/>
        <v>1000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5279670</v>
      </c>
      <c r="E926" s="44">
        <f t="shared" si="365"/>
        <v>0</v>
      </c>
      <c r="F926" s="44">
        <f t="shared" si="365"/>
        <v>5279670</v>
      </c>
      <c r="G926" s="44">
        <f t="shared" si="365"/>
        <v>2476829.1599999997</v>
      </c>
      <c r="H926" s="44">
        <f t="shared" si="365"/>
        <v>0</v>
      </c>
      <c r="I926" s="44">
        <f t="shared" si="365"/>
        <v>5279670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K927"/>
  <sheetViews>
    <sheetView topLeftCell="A71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5.28515625" customWidth="1"/>
    <col min="7" max="7" width="14.5703125" customWidth="1"/>
    <col min="8" max="8" width="12.5703125" customWidth="1"/>
    <col min="9" max="9" width="13.7109375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89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TEHNIČKA I INDUSTRIJSKA ŠKOLA RUĐERA BOŠKOVIĆA, SINJ</v>
      </c>
      <c r="C7" s="260"/>
      <c r="D7" s="13">
        <f>SUM(D8)</f>
        <v>9681410</v>
      </c>
      <c r="E7" s="13">
        <f t="shared" ref="E7:I8" si="0">SUM(E8)</f>
        <v>0</v>
      </c>
      <c r="F7" s="164">
        <f t="shared" si="0"/>
        <v>9681410</v>
      </c>
      <c r="G7" s="14">
        <f t="shared" si="0"/>
        <v>4594624.8899999997</v>
      </c>
      <c r="H7" s="229">
        <f t="shared" si="0"/>
        <v>0</v>
      </c>
      <c r="I7" s="77">
        <f t="shared" si="0"/>
        <v>9681410</v>
      </c>
    </row>
    <row r="8" spans="1:9">
      <c r="A8" s="261" t="s">
        <v>7</v>
      </c>
      <c r="B8" s="262"/>
      <c r="C8" s="15" t="s">
        <v>8</v>
      </c>
      <c r="D8" s="16">
        <f>SUM(D9)</f>
        <v>9681410</v>
      </c>
      <c r="E8" s="16">
        <f t="shared" si="0"/>
        <v>0</v>
      </c>
      <c r="F8" s="82">
        <f t="shared" si="0"/>
        <v>9681410</v>
      </c>
      <c r="G8" s="17">
        <f t="shared" si="0"/>
        <v>4594624.8899999997</v>
      </c>
      <c r="H8" s="170">
        <f t="shared" si="0"/>
        <v>0</v>
      </c>
      <c r="I8" s="17">
        <f t="shared" si="0"/>
        <v>9681410</v>
      </c>
    </row>
    <row r="9" spans="1:9">
      <c r="A9" s="261" t="s">
        <v>9</v>
      </c>
      <c r="B9" s="262"/>
      <c r="C9" s="15" t="s">
        <v>10</v>
      </c>
      <c r="D9" s="16">
        <f>SUM(D10,D18,D22,D26,D30,D33)</f>
        <v>9681410</v>
      </c>
      <c r="E9" s="16">
        <f t="shared" ref="E9:I9" si="1">SUM(E10,E18,E22,E26,E30,E33)</f>
        <v>0</v>
      </c>
      <c r="F9" s="82">
        <f t="shared" si="1"/>
        <v>9681410</v>
      </c>
      <c r="G9" s="17">
        <f t="shared" si="1"/>
        <v>4594624.8899999997</v>
      </c>
      <c r="H9" s="170">
        <f t="shared" si="1"/>
        <v>0</v>
      </c>
      <c r="I9" s="17">
        <f t="shared" si="1"/>
        <v>9681410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14500</v>
      </c>
      <c r="E10" s="19">
        <f t="shared" ref="E10:I10" si="2">SUM(E11:E17)</f>
        <v>0</v>
      </c>
      <c r="F10" s="59">
        <f t="shared" si="2"/>
        <v>14500</v>
      </c>
      <c r="G10" s="20">
        <f t="shared" si="2"/>
        <v>4235.29</v>
      </c>
      <c r="H10" s="230">
        <f t="shared" si="2"/>
        <v>0</v>
      </c>
      <c r="I10" s="20">
        <f t="shared" si="2"/>
        <v>14500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314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5.29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315</v>
      </c>
      <c r="B15" s="22">
        <v>661</v>
      </c>
      <c r="C15" s="23" t="s">
        <v>15</v>
      </c>
      <c r="D15" s="24">
        <v>14400</v>
      </c>
      <c r="E15" s="47"/>
      <c r="F15" s="84">
        <f>SUM(D15:E15)</f>
        <v>14400</v>
      </c>
      <c r="G15" s="25">
        <v>4230</v>
      </c>
      <c r="H15" s="185"/>
      <c r="I15" s="25">
        <f t="shared" si="4"/>
        <v>14400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57000</v>
      </c>
      <c r="E18" s="19">
        <f t="shared" ref="E18:I18" si="5">SUM(E19:E21)</f>
        <v>0</v>
      </c>
      <c r="F18" s="59">
        <f t="shared" si="5"/>
        <v>57000</v>
      </c>
      <c r="G18" s="20">
        <f t="shared" si="5"/>
        <v>0</v>
      </c>
      <c r="H18" s="230">
        <f t="shared" si="5"/>
        <v>0</v>
      </c>
      <c r="I18" s="20">
        <f t="shared" si="5"/>
        <v>57000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316</v>
      </c>
      <c r="B20" s="22">
        <v>652</v>
      </c>
      <c r="C20" s="23" t="s">
        <v>14</v>
      </c>
      <c r="D20" s="24">
        <v>57000</v>
      </c>
      <c r="E20" s="47"/>
      <c r="F20" s="84">
        <f>SUM(D20:E20)</f>
        <v>57000</v>
      </c>
      <c r="G20" s="25">
        <v>0</v>
      </c>
      <c r="H20" s="185"/>
      <c r="I20" s="25">
        <f>+F20+H20</f>
        <v>57000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9609250</v>
      </c>
      <c r="E22" s="19">
        <f t="shared" ref="E22:I22" si="6">SUM(E23:E25)</f>
        <v>0</v>
      </c>
      <c r="F22" s="59">
        <f t="shared" si="6"/>
        <v>9609250</v>
      </c>
      <c r="G22" s="20">
        <f t="shared" si="6"/>
        <v>4585975.21</v>
      </c>
      <c r="H22" s="230">
        <f t="shared" si="6"/>
        <v>0</v>
      </c>
      <c r="I22" s="20">
        <f t="shared" si="6"/>
        <v>9609250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317</v>
      </c>
      <c r="B24" s="22">
        <v>636</v>
      </c>
      <c r="C24" s="23" t="s">
        <v>18</v>
      </c>
      <c r="D24" s="24">
        <v>9609250</v>
      </c>
      <c r="E24" s="47"/>
      <c r="F24" s="84">
        <f>SUM(D24:E24)</f>
        <v>9609250</v>
      </c>
      <c r="G24" s="25">
        <v>4585975.21</v>
      </c>
      <c r="H24" s="185"/>
      <c r="I24" s="25">
        <f>+F24+H24</f>
        <v>9609250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/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660</v>
      </c>
      <c r="E33" s="19">
        <f t="shared" ref="E33:I33" si="9">SUM(E34:E35)</f>
        <v>0</v>
      </c>
      <c r="F33" s="59">
        <f t="shared" si="9"/>
        <v>660</v>
      </c>
      <c r="G33" s="20">
        <f t="shared" si="9"/>
        <v>4414.3900000000003</v>
      </c>
      <c r="H33" s="230">
        <f t="shared" si="9"/>
        <v>0</v>
      </c>
      <c r="I33" s="20">
        <f t="shared" si="9"/>
        <v>660</v>
      </c>
    </row>
    <row r="34" spans="1:9" s="26" customFormat="1" ht="12">
      <c r="A34" s="21" t="s">
        <v>318</v>
      </c>
      <c r="B34" s="22">
        <v>721</v>
      </c>
      <c r="C34" s="23" t="s">
        <v>22</v>
      </c>
      <c r="D34" s="24">
        <v>660</v>
      </c>
      <c r="E34" s="47"/>
      <c r="F34" s="84">
        <f>SUM(D34:E34)</f>
        <v>660</v>
      </c>
      <c r="G34" s="25">
        <v>4414.3900000000003</v>
      </c>
      <c r="H34" s="185"/>
      <c r="I34" s="25">
        <f>+F34+H34</f>
        <v>660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TEHNIČKA I INDUSTRIJSKA ŠKOLA RUĐERA BOŠKOVIĆA, SINJ</v>
      </c>
      <c r="C39" s="260"/>
      <c r="D39" s="38">
        <f>SUM(D40)</f>
        <v>11412271.119999999</v>
      </c>
      <c r="E39" s="38">
        <f t="shared" ref="E39:I41" si="11">SUM(E40)</f>
        <v>0</v>
      </c>
      <c r="F39" s="81">
        <f t="shared" si="11"/>
        <v>11412271.119999999</v>
      </c>
      <c r="G39" s="168">
        <f t="shared" si="11"/>
        <v>4957652.5999999996</v>
      </c>
      <c r="H39" s="93">
        <f t="shared" si="11"/>
        <v>0</v>
      </c>
      <c r="I39" s="147">
        <f t="shared" si="11"/>
        <v>11412271.119999999</v>
      </c>
    </row>
    <row r="40" spans="1:9" ht="24.75">
      <c r="A40" s="261" t="s">
        <v>108</v>
      </c>
      <c r="B40" s="262"/>
      <c r="C40" s="15" t="s">
        <v>109</v>
      </c>
      <c r="D40" s="16">
        <f>SUM(D41)</f>
        <v>11412271.119999999</v>
      </c>
      <c r="E40" s="16">
        <f t="shared" si="11"/>
        <v>0</v>
      </c>
      <c r="F40" s="82">
        <f t="shared" si="11"/>
        <v>11412271.119999999</v>
      </c>
      <c r="G40" s="169">
        <f t="shared" si="11"/>
        <v>4957652.5999999996</v>
      </c>
      <c r="H40" s="78">
        <f t="shared" si="11"/>
        <v>0</v>
      </c>
      <c r="I40" s="17">
        <f t="shared" si="11"/>
        <v>11412271.119999999</v>
      </c>
    </row>
    <row r="41" spans="1:9">
      <c r="A41" s="261" t="s">
        <v>25</v>
      </c>
      <c r="B41" s="262"/>
      <c r="C41" s="15" t="s">
        <v>26</v>
      </c>
      <c r="D41" s="16">
        <f>SUM(D42)</f>
        <v>11412271.119999999</v>
      </c>
      <c r="E41" s="16">
        <f t="shared" si="11"/>
        <v>0</v>
      </c>
      <c r="F41" s="16">
        <f t="shared" si="11"/>
        <v>11412271.119999999</v>
      </c>
      <c r="G41" s="170">
        <f t="shared" si="11"/>
        <v>4957652.5999999996</v>
      </c>
      <c r="H41" s="78">
        <f t="shared" si="11"/>
        <v>0</v>
      </c>
      <c r="I41" s="17">
        <f t="shared" si="11"/>
        <v>11412271.119999999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11412271.119999999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11412271.119999999</v>
      </c>
      <c r="G42" s="104">
        <f t="shared" si="12"/>
        <v>4957652.5999999996</v>
      </c>
      <c r="H42" s="104">
        <f t="shared" si="12"/>
        <v>0</v>
      </c>
      <c r="I42" s="104">
        <f t="shared" si="12"/>
        <v>11412271.119999999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10538065</v>
      </c>
      <c r="E43" s="40">
        <f t="shared" ref="E43:I43" si="13">SUM(E44,E57,E64,E77,E90,E102)</f>
        <v>0</v>
      </c>
      <c r="F43" s="83">
        <f t="shared" si="13"/>
        <v>10538065</v>
      </c>
      <c r="G43" s="171">
        <f t="shared" si="13"/>
        <v>4901980.3499999996</v>
      </c>
      <c r="H43" s="88">
        <f t="shared" si="13"/>
        <v>0</v>
      </c>
      <c r="I43" s="41">
        <f t="shared" si="13"/>
        <v>10538065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0</v>
      </c>
      <c r="E44" s="19">
        <f t="shared" ref="E44:I44" si="14">SUM(E45:E56)</f>
        <v>0</v>
      </c>
      <c r="F44" s="59">
        <f t="shared" si="14"/>
        <v>0</v>
      </c>
      <c r="G44" s="174">
        <f t="shared" si="14"/>
        <v>0</v>
      </c>
      <c r="H44" s="79">
        <f t="shared" si="14"/>
        <v>0</v>
      </c>
      <c r="I44" s="20">
        <f t="shared" si="14"/>
        <v>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938815</v>
      </c>
      <c r="E57" s="43">
        <f t="shared" ref="E57:I57" si="18">SUM(E58:E63)</f>
        <v>0</v>
      </c>
      <c r="F57" s="58">
        <f t="shared" si="18"/>
        <v>938815</v>
      </c>
      <c r="G57" s="173">
        <f t="shared" si="18"/>
        <v>345567.63999999996</v>
      </c>
      <c r="H57" s="89">
        <f t="shared" si="18"/>
        <v>0</v>
      </c>
      <c r="I57" s="56">
        <f t="shared" si="18"/>
        <v>938815</v>
      </c>
    </row>
    <row r="58" spans="1:10" ht="22.5" customHeight="1">
      <c r="A58" s="21" t="s">
        <v>1061</v>
      </c>
      <c r="B58" s="22">
        <v>321</v>
      </c>
      <c r="C58" s="23" t="s">
        <v>33</v>
      </c>
      <c r="D58" s="24">
        <v>258500</v>
      </c>
      <c r="E58" s="47"/>
      <c r="F58" s="84">
        <f t="shared" ref="F58:F63" si="19">SUM(D58:E58)</f>
        <v>258500</v>
      </c>
      <c r="G58" s="172">
        <v>99032.52</v>
      </c>
      <c r="H58" s="94"/>
      <c r="I58" s="25">
        <f>+F58+H58</f>
        <v>258500</v>
      </c>
      <c r="J58" s="49"/>
    </row>
    <row r="59" spans="1:10" s="26" customFormat="1" ht="12">
      <c r="A59" s="21" t="s">
        <v>1062</v>
      </c>
      <c r="B59" s="22">
        <v>322</v>
      </c>
      <c r="C59" s="23" t="s">
        <v>34</v>
      </c>
      <c r="D59" s="24">
        <v>373500</v>
      </c>
      <c r="E59" s="47"/>
      <c r="F59" s="84">
        <f t="shared" si="19"/>
        <v>373500</v>
      </c>
      <c r="G59" s="172">
        <v>191639.41</v>
      </c>
      <c r="H59" s="94"/>
      <c r="I59" s="25">
        <f t="shared" ref="I59:I63" si="20">+F59+H59</f>
        <v>373500</v>
      </c>
    </row>
    <row r="60" spans="1:10" s="26" customFormat="1" ht="12">
      <c r="A60" s="21" t="s">
        <v>1063</v>
      </c>
      <c r="B60" s="22">
        <v>323</v>
      </c>
      <c r="C60" s="23" t="s">
        <v>28</v>
      </c>
      <c r="D60" s="24">
        <v>294815</v>
      </c>
      <c r="E60" s="47"/>
      <c r="F60" s="84">
        <f t="shared" si="19"/>
        <v>294815</v>
      </c>
      <c r="G60" s="172">
        <v>48851.03</v>
      </c>
      <c r="H60" s="94"/>
      <c r="I60" s="25">
        <f t="shared" si="20"/>
        <v>294815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1064</v>
      </c>
      <c r="B62" s="22">
        <v>329</v>
      </c>
      <c r="C62" s="23" t="s">
        <v>38</v>
      </c>
      <c r="D62" s="24">
        <v>7000</v>
      </c>
      <c r="E62" s="47"/>
      <c r="F62" s="84">
        <f t="shared" si="19"/>
        <v>7000</v>
      </c>
      <c r="G62" s="172">
        <v>4539.47</v>
      </c>
      <c r="H62" s="94"/>
      <c r="I62" s="25">
        <f t="shared" si="20"/>
        <v>7000</v>
      </c>
    </row>
    <row r="63" spans="1:10" s="26" customFormat="1" ht="12">
      <c r="A63" s="21" t="s">
        <v>1065</v>
      </c>
      <c r="B63" s="22">
        <v>343</v>
      </c>
      <c r="C63" s="23" t="s">
        <v>39</v>
      </c>
      <c r="D63" s="24">
        <v>5000</v>
      </c>
      <c r="E63" s="47"/>
      <c r="F63" s="84">
        <f t="shared" si="19"/>
        <v>5000</v>
      </c>
      <c r="G63" s="172">
        <v>1505.21</v>
      </c>
      <c r="H63" s="94"/>
      <c r="I63" s="25">
        <f t="shared" si="20"/>
        <v>5000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9599250</v>
      </c>
      <c r="E90" s="19">
        <f t="shared" ref="E90:I90" si="29">SUM(E91:E101)</f>
        <v>0</v>
      </c>
      <c r="F90" s="59">
        <f t="shared" si="29"/>
        <v>9599250</v>
      </c>
      <c r="G90" s="174">
        <f t="shared" si="29"/>
        <v>4556412.71</v>
      </c>
      <c r="H90" s="79">
        <f t="shared" si="29"/>
        <v>0</v>
      </c>
      <c r="I90" s="20">
        <f t="shared" si="29"/>
        <v>9599250</v>
      </c>
    </row>
    <row r="91" spans="1:9">
      <c r="A91" s="21" t="s">
        <v>1066</v>
      </c>
      <c r="B91" s="22">
        <v>311</v>
      </c>
      <c r="C91" s="23" t="s">
        <v>35</v>
      </c>
      <c r="D91" s="24">
        <v>7977900</v>
      </c>
      <c r="E91" s="47"/>
      <c r="F91" s="84">
        <f t="shared" ref="F91:F101" si="30">SUM(D91:E91)</f>
        <v>7977900</v>
      </c>
      <c r="G91" s="172">
        <v>3778032.85</v>
      </c>
      <c r="H91" s="94"/>
      <c r="I91" s="25">
        <f>+F91+H91</f>
        <v>7977900</v>
      </c>
    </row>
    <row r="92" spans="1:9" s="26" customFormat="1" ht="12">
      <c r="A92" s="21" t="s">
        <v>1067</v>
      </c>
      <c r="B92" s="22">
        <v>312</v>
      </c>
      <c r="C92" s="23" t="s">
        <v>44</v>
      </c>
      <c r="D92" s="24">
        <v>305000</v>
      </c>
      <c r="E92" s="47"/>
      <c r="F92" s="84">
        <f t="shared" si="30"/>
        <v>305000</v>
      </c>
      <c r="G92" s="172">
        <v>155004.56</v>
      </c>
      <c r="H92" s="94"/>
      <c r="I92" s="25">
        <f t="shared" ref="I92:I101" si="31">+F92+H92</f>
        <v>305000</v>
      </c>
    </row>
    <row r="93" spans="1:9" s="26" customFormat="1" ht="12">
      <c r="A93" s="21" t="s">
        <v>1068</v>
      </c>
      <c r="B93" s="22">
        <v>313</v>
      </c>
      <c r="C93" s="23" t="s">
        <v>36</v>
      </c>
      <c r="D93" s="24">
        <v>1316350</v>
      </c>
      <c r="E93" s="47"/>
      <c r="F93" s="84">
        <f t="shared" si="30"/>
        <v>1316350</v>
      </c>
      <c r="G93" s="172">
        <v>623375.30000000005</v>
      </c>
      <c r="H93" s="94"/>
      <c r="I93" s="25">
        <f t="shared" si="31"/>
        <v>1316350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765160</v>
      </c>
      <c r="E139" s="40">
        <f t="shared" ref="E139:I139" si="45">SUM(E140,E148,E152,E167,E177,E191,E204,E206,E220,E233)</f>
        <v>0</v>
      </c>
      <c r="F139" s="40">
        <f t="shared" si="45"/>
        <v>765160</v>
      </c>
      <c r="G139" s="40">
        <f t="shared" si="45"/>
        <v>33192.870000000003</v>
      </c>
      <c r="H139" s="40">
        <f t="shared" si="45"/>
        <v>0</v>
      </c>
      <c r="I139" s="41">
        <f t="shared" si="45"/>
        <v>765160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14500</v>
      </c>
      <c r="E152" s="19">
        <f t="shared" ref="E152:I152" si="51">SUM(E153:E166)</f>
        <v>0</v>
      </c>
      <c r="F152" s="59">
        <f t="shared" si="51"/>
        <v>14500</v>
      </c>
      <c r="G152" s="174">
        <f t="shared" si="51"/>
        <v>1454.91</v>
      </c>
      <c r="H152" s="79">
        <f t="shared" si="51"/>
        <v>0</v>
      </c>
      <c r="I152" s="20">
        <f t="shared" si="51"/>
        <v>14500</v>
      </c>
    </row>
    <row r="153" spans="1:9">
      <c r="A153" s="21" t="s">
        <v>1069</v>
      </c>
      <c r="B153" s="22">
        <v>322</v>
      </c>
      <c r="C153" s="23" t="s">
        <v>34</v>
      </c>
      <c r="D153" s="24">
        <v>2000</v>
      </c>
      <c r="E153" s="47"/>
      <c r="F153" s="84">
        <f t="shared" ref="F153:F165" si="52">SUM(D153:E153)</f>
        <v>2000</v>
      </c>
      <c r="G153" s="172">
        <v>85</v>
      </c>
      <c r="H153" s="94"/>
      <c r="I153" s="25">
        <f>+F153+H153</f>
        <v>2000</v>
      </c>
    </row>
    <row r="154" spans="1:9" s="26" customFormat="1" ht="12">
      <c r="A154" s="21" t="s">
        <v>1070</v>
      </c>
      <c r="B154" s="22">
        <v>323</v>
      </c>
      <c r="C154" s="23" t="s">
        <v>28</v>
      </c>
      <c r="D154" s="24">
        <v>1500</v>
      </c>
      <c r="E154" s="47"/>
      <c r="F154" s="84">
        <f t="shared" si="52"/>
        <v>1500</v>
      </c>
      <c r="G154" s="172">
        <v>0</v>
      </c>
      <c r="H154" s="94"/>
      <c r="I154" s="25">
        <f t="shared" ref="I154:I166" si="53">+F154+H154</f>
        <v>1500</v>
      </c>
    </row>
    <row r="155" spans="1:9" s="26" customFormat="1" ht="12">
      <c r="A155" s="141" t="s">
        <v>1071</v>
      </c>
      <c r="B155" s="22">
        <v>329</v>
      </c>
      <c r="C155" s="23" t="s">
        <v>38</v>
      </c>
      <c r="D155" s="24">
        <v>1500</v>
      </c>
      <c r="E155" s="47"/>
      <c r="F155" s="84">
        <f t="shared" si="52"/>
        <v>1500</v>
      </c>
      <c r="G155" s="172">
        <v>1369.91</v>
      </c>
      <c r="H155" s="94"/>
      <c r="I155" s="25">
        <f t="shared" si="53"/>
        <v>1500</v>
      </c>
    </row>
    <row r="156" spans="1:9" s="26" customFormat="1" ht="12">
      <c r="A156" s="14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1072</v>
      </c>
      <c r="B158" s="22">
        <v>422</v>
      </c>
      <c r="C158" s="23" t="s">
        <v>29</v>
      </c>
      <c r="D158" s="24">
        <v>8500</v>
      </c>
      <c r="E158" s="47"/>
      <c r="F158" s="84">
        <f t="shared" si="52"/>
        <v>8500</v>
      </c>
      <c r="G158" s="172">
        <v>0</v>
      </c>
      <c r="H158" s="94"/>
      <c r="I158" s="25">
        <f t="shared" si="53"/>
        <v>8500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 t="s">
        <v>1073</v>
      </c>
      <c r="B160" s="22">
        <v>424</v>
      </c>
      <c r="C160" s="23" t="s">
        <v>45</v>
      </c>
      <c r="D160" s="24">
        <v>1000</v>
      </c>
      <c r="E160" s="47"/>
      <c r="F160" s="84">
        <f t="shared" si="52"/>
        <v>1000</v>
      </c>
      <c r="G160" s="172">
        <v>0</v>
      </c>
      <c r="H160" s="94"/>
      <c r="I160" s="25">
        <f t="shared" si="53"/>
        <v>1000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750000</v>
      </c>
      <c r="E167" s="43">
        <f t="shared" ref="E167:I167" si="56">SUM(E168:E176)</f>
        <v>0</v>
      </c>
      <c r="F167" s="58">
        <f t="shared" si="56"/>
        <v>750000</v>
      </c>
      <c r="G167" s="173">
        <f t="shared" si="56"/>
        <v>0</v>
      </c>
      <c r="H167" s="89">
        <f t="shared" si="56"/>
        <v>0</v>
      </c>
      <c r="I167" s="56">
        <f t="shared" si="56"/>
        <v>750000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 t="s">
        <v>1074</v>
      </c>
      <c r="B172" s="22">
        <v>423</v>
      </c>
      <c r="C172" s="23" t="s">
        <v>53</v>
      </c>
      <c r="D172" s="24">
        <v>750000</v>
      </c>
      <c r="E172" s="47"/>
      <c r="F172" s="84">
        <f t="shared" ref="F172" si="59">SUM(D172:E172)</f>
        <v>750000</v>
      </c>
      <c r="G172" s="172">
        <v>0</v>
      </c>
      <c r="H172" s="94"/>
      <c r="I172" s="25">
        <f t="shared" si="57"/>
        <v>750000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10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7237.96</v>
      </c>
      <c r="H177" s="79">
        <f t="shared" si="60"/>
        <v>0</v>
      </c>
      <c r="I177" s="20">
        <f t="shared" si="60"/>
        <v>0</v>
      </c>
    </row>
    <row r="178" spans="1:10">
      <c r="A178" s="21" t="s">
        <v>1571</v>
      </c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>
        <v>1387.96</v>
      </c>
      <c r="H178" s="94"/>
      <c r="I178" s="25">
        <f>+F178+H178</f>
        <v>0</v>
      </c>
    </row>
    <row r="179" spans="1:10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10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10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10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10" s="26" customFormat="1" ht="12">
      <c r="A183" s="21" t="s">
        <v>1572</v>
      </c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>
        <v>5850</v>
      </c>
      <c r="H183" s="94"/>
      <c r="I183" s="25">
        <f t="shared" si="62"/>
        <v>0</v>
      </c>
    </row>
    <row r="184" spans="1:10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10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10" s="26" customFormat="1" ht="12">
      <c r="A186" s="72"/>
      <c r="B186" s="67">
        <v>426</v>
      </c>
      <c r="C186" s="68" t="s">
        <v>30</v>
      </c>
      <c r="D186" s="69"/>
      <c r="E186" s="112"/>
      <c r="F186" s="85">
        <f t="shared" si="61"/>
        <v>0</v>
      </c>
      <c r="G186" s="181"/>
      <c r="H186" s="113"/>
      <c r="I186" s="25">
        <f t="shared" si="62"/>
        <v>0</v>
      </c>
      <c r="J186" s="73"/>
    </row>
    <row r="187" spans="1:10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10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10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10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10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10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24500</v>
      </c>
      <c r="H206" s="79">
        <f t="shared" si="68"/>
        <v>0</v>
      </c>
      <c r="I206" s="20">
        <f t="shared" si="68"/>
        <v>0</v>
      </c>
    </row>
    <row r="207" spans="1:9">
      <c r="A207" s="21" t="s">
        <v>1573</v>
      </c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>
        <v>3500</v>
      </c>
      <c r="H207" s="94"/>
      <c r="I207" s="25">
        <f>+F207+H207</f>
        <v>0</v>
      </c>
    </row>
    <row r="208" spans="1:9" s="26" customFormat="1" ht="12">
      <c r="A208" s="21" t="s">
        <v>1574</v>
      </c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>
        <v>3000</v>
      </c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 t="s">
        <v>1575</v>
      </c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>
        <v>18000</v>
      </c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660</v>
      </c>
      <c r="E233" s="19">
        <f t="shared" ref="E233:I233" si="75">SUM(E234:E241)</f>
        <v>0</v>
      </c>
      <c r="F233" s="59">
        <f t="shared" si="75"/>
        <v>660</v>
      </c>
      <c r="G233" s="174">
        <f t="shared" si="75"/>
        <v>0</v>
      </c>
      <c r="H233" s="79">
        <f t="shared" si="75"/>
        <v>0</v>
      </c>
      <c r="I233" s="20">
        <f t="shared" si="75"/>
        <v>660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 t="s">
        <v>1075</v>
      </c>
      <c r="B237" s="22">
        <v>424</v>
      </c>
      <c r="C237" s="23" t="s">
        <v>45</v>
      </c>
      <c r="D237" s="24">
        <v>660</v>
      </c>
      <c r="E237" s="47"/>
      <c r="F237" s="84">
        <f t="shared" si="76"/>
        <v>660</v>
      </c>
      <c r="G237" s="172"/>
      <c r="H237" s="94"/>
      <c r="I237" s="25">
        <f t="shared" si="77"/>
        <v>660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67000</v>
      </c>
      <c r="E242" s="40">
        <f t="shared" ref="E242:I242" si="78">SUM(E243,E261,E253,E269,E277,E285,E249)</f>
        <v>0</v>
      </c>
      <c r="F242" s="83">
        <f t="shared" si="78"/>
        <v>67000</v>
      </c>
      <c r="G242" s="171">
        <f t="shared" si="78"/>
        <v>5062.5</v>
      </c>
      <c r="H242" s="88">
        <f t="shared" si="78"/>
        <v>0</v>
      </c>
      <c r="I242" s="41">
        <f t="shared" si="78"/>
        <v>67000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57000</v>
      </c>
      <c r="E269" s="19">
        <f t="shared" ref="E269:I269" si="90">SUM(E270:E276)</f>
        <v>0</v>
      </c>
      <c r="F269" s="59">
        <f t="shared" si="90"/>
        <v>57000</v>
      </c>
      <c r="G269" s="174">
        <f t="shared" si="90"/>
        <v>0</v>
      </c>
      <c r="H269" s="79">
        <f t="shared" si="90"/>
        <v>0</v>
      </c>
      <c r="I269" s="20">
        <f t="shared" si="90"/>
        <v>57000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 t="s">
        <v>1076</v>
      </c>
      <c r="B271" s="22">
        <v>322</v>
      </c>
      <c r="C271" s="23" t="s">
        <v>34</v>
      </c>
      <c r="D271" s="24">
        <v>2000</v>
      </c>
      <c r="E271" s="47"/>
      <c r="F271" s="84">
        <f>SUM(D271:E271)</f>
        <v>2000</v>
      </c>
      <c r="G271" s="172">
        <v>0</v>
      </c>
      <c r="H271" s="94"/>
      <c r="I271" s="25">
        <f t="shared" ref="I271:I276" si="91">+F271+H271</f>
        <v>2000</v>
      </c>
    </row>
    <row r="272" spans="1:9" s="26" customFormat="1" ht="12">
      <c r="A272" s="21" t="s">
        <v>1077</v>
      </c>
      <c r="B272" s="22">
        <v>323</v>
      </c>
      <c r="C272" s="23" t="s">
        <v>28</v>
      </c>
      <c r="D272" s="24">
        <v>5000</v>
      </c>
      <c r="E272" s="47"/>
      <c r="F272" s="84">
        <f>SUM(D272:E272)</f>
        <v>5000</v>
      </c>
      <c r="G272" s="172">
        <v>0</v>
      </c>
      <c r="H272" s="94"/>
      <c r="I272" s="25">
        <f t="shared" si="91"/>
        <v>5000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 t="s">
        <v>1078</v>
      </c>
      <c r="B274" s="22">
        <v>329</v>
      </c>
      <c r="C274" s="23" t="s">
        <v>38</v>
      </c>
      <c r="D274" s="24">
        <v>50000</v>
      </c>
      <c r="E274" s="47"/>
      <c r="F274" s="84">
        <f>SUM(D274:E274)</f>
        <v>50000</v>
      </c>
      <c r="G274" s="172">
        <v>0</v>
      </c>
      <c r="H274" s="94"/>
      <c r="I274" s="25">
        <f t="shared" si="91"/>
        <v>50000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10000</v>
      </c>
      <c r="E277" s="19">
        <f t="shared" ref="E277:I277" si="93">SUM(E278:E284)</f>
        <v>0</v>
      </c>
      <c r="F277" s="59">
        <f t="shared" si="93"/>
        <v>10000</v>
      </c>
      <c r="G277" s="174">
        <f t="shared" si="93"/>
        <v>5062.5</v>
      </c>
      <c r="H277" s="79">
        <f t="shared" si="93"/>
        <v>0</v>
      </c>
      <c r="I277" s="20">
        <f t="shared" si="93"/>
        <v>10000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 t="s">
        <v>1079</v>
      </c>
      <c r="B282" s="22">
        <v>329</v>
      </c>
      <c r="C282" s="23" t="s">
        <v>38</v>
      </c>
      <c r="D282" s="24">
        <v>10000</v>
      </c>
      <c r="E282" s="47"/>
      <c r="F282" s="84">
        <f>SUM(D282:E282)</f>
        <v>10000</v>
      </c>
      <c r="G282" s="172">
        <v>5062.5</v>
      </c>
      <c r="H282" s="94"/>
      <c r="I282" s="25">
        <f t="shared" si="94"/>
        <v>10000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37046.119999999995</v>
      </c>
      <c r="E507" s="40">
        <f t="shared" ref="E507:I507" si="168">SUM(E508,E514)</f>
        <v>0</v>
      </c>
      <c r="F507" s="83">
        <f t="shared" si="168"/>
        <v>37046.119999999995</v>
      </c>
      <c r="G507" s="171">
        <f t="shared" si="168"/>
        <v>14416.88</v>
      </c>
      <c r="H507" s="88">
        <f t="shared" si="168"/>
        <v>0</v>
      </c>
      <c r="I507" s="41">
        <f t="shared" si="168"/>
        <v>37046.119999999995</v>
      </c>
    </row>
    <row r="508" spans="1:9">
      <c r="A508" s="246" t="s">
        <v>11</v>
      </c>
      <c r="B508" s="247"/>
      <c r="C508" s="55" t="s">
        <v>117</v>
      </c>
      <c r="D508" s="43">
        <f>SUM(D509:D513)</f>
        <v>25995.26</v>
      </c>
      <c r="E508" s="43">
        <f t="shared" ref="E508:I508" si="169">SUM(E509:E513)</f>
        <v>0</v>
      </c>
      <c r="F508" s="58">
        <f t="shared" si="169"/>
        <v>25995.26</v>
      </c>
      <c r="G508" s="173">
        <f t="shared" si="169"/>
        <v>10116.32</v>
      </c>
      <c r="H508" s="89">
        <f t="shared" si="169"/>
        <v>0</v>
      </c>
      <c r="I508" s="56">
        <f t="shared" si="169"/>
        <v>25995.26</v>
      </c>
    </row>
    <row r="509" spans="1:9" s="26" customFormat="1" ht="12">
      <c r="A509" s="21" t="s">
        <v>1576</v>
      </c>
      <c r="B509" s="22">
        <v>311</v>
      </c>
      <c r="C509" s="23" t="s">
        <v>35</v>
      </c>
      <c r="D509" s="24">
        <v>20386.099999999999</v>
      </c>
      <c r="E509" s="47"/>
      <c r="F509" s="84">
        <f>SUM(D509:E509)</f>
        <v>20386.099999999999</v>
      </c>
      <c r="G509" s="172">
        <v>8683.5300000000007</v>
      </c>
      <c r="H509" s="94"/>
      <c r="I509" s="25">
        <f>+F509+H509</f>
        <v>20386.099999999999</v>
      </c>
    </row>
    <row r="510" spans="1:9" s="26" customFormat="1" ht="12">
      <c r="A510" s="21" t="s">
        <v>1577</v>
      </c>
      <c r="B510" s="22">
        <v>312</v>
      </c>
      <c r="C510" s="23" t="s">
        <v>44</v>
      </c>
      <c r="D510" s="24">
        <v>210.51</v>
      </c>
      <c r="E510" s="47"/>
      <c r="F510" s="84">
        <f>SUM(D510:E510)</f>
        <v>210.51</v>
      </c>
      <c r="G510" s="172">
        <v>0</v>
      </c>
      <c r="H510" s="94"/>
      <c r="I510" s="25">
        <f t="shared" ref="I510:I513" si="170">+F510+H510</f>
        <v>210.51</v>
      </c>
    </row>
    <row r="511" spans="1:9" s="26" customFormat="1" ht="12">
      <c r="A511" s="21" t="s">
        <v>1578</v>
      </c>
      <c r="B511" s="22">
        <v>313</v>
      </c>
      <c r="C511" s="23" t="s">
        <v>36</v>
      </c>
      <c r="D511" s="24">
        <v>3363.72</v>
      </c>
      <c r="E511" s="47"/>
      <c r="F511" s="84">
        <f>SUM(D511:E511)</f>
        <v>3363.72</v>
      </c>
      <c r="G511" s="172">
        <v>1432.79</v>
      </c>
      <c r="H511" s="94"/>
      <c r="I511" s="25">
        <f t="shared" si="170"/>
        <v>3363.72</v>
      </c>
    </row>
    <row r="512" spans="1:9" s="26" customFormat="1" ht="12">
      <c r="A512" s="21" t="s">
        <v>1579</v>
      </c>
      <c r="B512" s="22">
        <v>321</v>
      </c>
      <c r="C512" s="23" t="s">
        <v>33</v>
      </c>
      <c r="D512" s="24">
        <v>2034.93</v>
      </c>
      <c r="E512" s="47"/>
      <c r="F512" s="84">
        <f>SUM(D512:E512)</f>
        <v>2034.93</v>
      </c>
      <c r="G512" s="172">
        <v>0</v>
      </c>
      <c r="H512" s="94"/>
      <c r="I512" s="25">
        <f t="shared" si="170"/>
        <v>2034.93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11050.86</v>
      </c>
      <c r="E514" s="43">
        <f t="shared" ref="E514:I514" si="171">SUM(E515:E519)</f>
        <v>0</v>
      </c>
      <c r="F514" s="58">
        <f t="shared" si="171"/>
        <v>11050.86</v>
      </c>
      <c r="G514" s="173">
        <f t="shared" si="171"/>
        <v>4300.5599999999995</v>
      </c>
      <c r="H514" s="89">
        <f t="shared" si="171"/>
        <v>0</v>
      </c>
      <c r="I514" s="56">
        <f t="shared" si="171"/>
        <v>11050.86</v>
      </c>
    </row>
    <row r="515" spans="1:9" s="26" customFormat="1" ht="12">
      <c r="A515" s="21" t="s">
        <v>1580</v>
      </c>
      <c r="B515" s="22">
        <v>311</v>
      </c>
      <c r="C515" s="23" t="s">
        <v>35</v>
      </c>
      <c r="D515" s="24">
        <v>8666.35</v>
      </c>
      <c r="E515" s="47"/>
      <c r="F515" s="84">
        <f>SUM(D515:E515)</f>
        <v>8666.35</v>
      </c>
      <c r="G515" s="172">
        <v>3691.47</v>
      </c>
      <c r="H515" s="94"/>
      <c r="I515" s="25">
        <f>+F515+H515</f>
        <v>8666.35</v>
      </c>
    </row>
    <row r="516" spans="1:9" s="26" customFormat="1" ht="12">
      <c r="A516" s="21" t="s">
        <v>1581</v>
      </c>
      <c r="B516" s="22">
        <v>312</v>
      </c>
      <c r="C516" s="23" t="s">
        <v>44</v>
      </c>
      <c r="D516" s="24">
        <v>89.49</v>
      </c>
      <c r="E516" s="47"/>
      <c r="F516" s="84">
        <f>SUM(D516:E516)</f>
        <v>89.49</v>
      </c>
      <c r="G516" s="172">
        <v>0</v>
      </c>
      <c r="H516" s="94"/>
      <c r="I516" s="25">
        <f t="shared" ref="I516:I519" si="172">+F516+H516</f>
        <v>89.49</v>
      </c>
    </row>
    <row r="517" spans="1:9" s="26" customFormat="1" ht="12">
      <c r="A517" s="21" t="s">
        <v>1582</v>
      </c>
      <c r="B517" s="22">
        <v>313</v>
      </c>
      <c r="C517" s="23" t="s">
        <v>36</v>
      </c>
      <c r="D517" s="24">
        <v>1429.95</v>
      </c>
      <c r="E517" s="47"/>
      <c r="F517" s="84">
        <f>SUM(D517:E517)</f>
        <v>1429.95</v>
      </c>
      <c r="G517" s="172">
        <v>609.09</v>
      </c>
      <c r="H517" s="94"/>
      <c r="I517" s="25">
        <f t="shared" si="172"/>
        <v>1429.95</v>
      </c>
    </row>
    <row r="518" spans="1:9" s="26" customFormat="1" ht="12">
      <c r="A518" s="21" t="s">
        <v>1583</v>
      </c>
      <c r="B518" s="22">
        <v>321</v>
      </c>
      <c r="C518" s="23" t="s">
        <v>33</v>
      </c>
      <c r="D518" s="24">
        <v>865.07</v>
      </c>
      <c r="E518" s="47"/>
      <c r="F518" s="84">
        <f>SUM(D518:E518)</f>
        <v>865.07</v>
      </c>
      <c r="G518" s="172">
        <v>0</v>
      </c>
      <c r="H518" s="94"/>
      <c r="I518" s="25">
        <f t="shared" si="172"/>
        <v>865.07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1576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1577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1578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1579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1580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1581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1582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1583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1080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1081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1730861.12</v>
      </c>
      <c r="E911" s="42">
        <f t="shared" si="349"/>
        <v>0</v>
      </c>
      <c r="F911" s="42">
        <f t="shared" si="349"/>
        <v>1730861.12</v>
      </c>
      <c r="G911" s="42">
        <f t="shared" si="349"/>
        <v>362984.51999999996</v>
      </c>
      <c r="H911" s="42">
        <f t="shared" si="349"/>
        <v>0</v>
      </c>
      <c r="I911" s="42">
        <f t="shared" si="349"/>
        <v>1730861.12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30995.26</v>
      </c>
      <c r="E912" s="43">
        <f t="shared" ref="E912:I912" si="350">SUM(E140,E243,E297,E318,E495,E498,E508,E521,E534)</f>
        <v>0</v>
      </c>
      <c r="F912" s="43">
        <f t="shared" si="350"/>
        <v>30995.26</v>
      </c>
      <c r="G912" s="43">
        <f t="shared" si="350"/>
        <v>13116.32</v>
      </c>
      <c r="H912" s="43">
        <f t="shared" si="350"/>
        <v>0</v>
      </c>
      <c r="I912" s="43">
        <f t="shared" si="350"/>
        <v>30995.26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1688815</v>
      </c>
      <c r="E915" s="43">
        <f t="shared" ref="E915:I915" si="353">SUM(E57,E121,E167,E328,E538)</f>
        <v>0</v>
      </c>
      <c r="F915" s="43">
        <f t="shared" si="353"/>
        <v>1688815</v>
      </c>
      <c r="G915" s="43">
        <f t="shared" si="353"/>
        <v>345567.63999999996</v>
      </c>
      <c r="H915" s="43">
        <f t="shared" si="353"/>
        <v>0</v>
      </c>
      <c r="I915" s="43">
        <f t="shared" si="353"/>
        <v>1688815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11050.86</v>
      </c>
      <c r="E917" s="43">
        <f t="shared" ref="E917:I917" si="355">SUM(E514,E527,E333,E587)</f>
        <v>0</v>
      </c>
      <c r="F917" s="43">
        <f t="shared" si="355"/>
        <v>11050.86</v>
      </c>
      <c r="G917" s="43">
        <f t="shared" si="355"/>
        <v>4300.5599999999995</v>
      </c>
      <c r="H917" s="43">
        <f t="shared" si="355"/>
        <v>0</v>
      </c>
      <c r="I917" s="43">
        <f t="shared" si="355"/>
        <v>11050.86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9681410</v>
      </c>
      <c r="E918" s="43">
        <f t="shared" ref="E918:I918" si="357">SUM(E919:E925)</f>
        <v>0</v>
      </c>
      <c r="F918" s="43">
        <f t="shared" si="357"/>
        <v>9681410</v>
      </c>
      <c r="G918" s="43">
        <f t="shared" si="357"/>
        <v>4594668.08</v>
      </c>
      <c r="H918" s="43">
        <f t="shared" si="357"/>
        <v>0</v>
      </c>
      <c r="I918" s="43">
        <f t="shared" si="357"/>
        <v>9681410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14500</v>
      </c>
      <c r="E919" s="19">
        <f t="shared" ref="E919:I919" si="358">SUM(E44,E115,E152,E253,E541)</f>
        <v>0</v>
      </c>
      <c r="F919" s="19">
        <f t="shared" si="358"/>
        <v>14500</v>
      </c>
      <c r="G919" s="19">
        <f t="shared" si="358"/>
        <v>1454.91</v>
      </c>
      <c r="H919" s="19">
        <f t="shared" si="358"/>
        <v>0</v>
      </c>
      <c r="I919" s="19">
        <f t="shared" si="358"/>
        <v>14500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7237.96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57000</v>
      </c>
      <c r="E921" s="19">
        <f t="shared" ref="E921:I921" si="360">SUM(E77,E127,E191,E269,E306)</f>
        <v>0</v>
      </c>
      <c r="F921" s="19">
        <f t="shared" si="360"/>
        <v>57000</v>
      </c>
      <c r="G921" s="19">
        <f t="shared" si="360"/>
        <v>0</v>
      </c>
      <c r="H921" s="19">
        <f t="shared" si="360"/>
        <v>0</v>
      </c>
      <c r="I921" s="19">
        <f t="shared" si="360"/>
        <v>57000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9609250</v>
      </c>
      <c r="E922" s="19">
        <f t="shared" ref="E922:I922" si="361">SUM(E90,E133,E206,E308,E277,E294,E591,E337,E350,E395,E853,E894,E433,E470)</f>
        <v>0</v>
      </c>
      <c r="F922" s="19">
        <f t="shared" si="361"/>
        <v>9609250</v>
      </c>
      <c r="G922" s="19">
        <f t="shared" si="361"/>
        <v>4585975.21</v>
      </c>
      <c r="H922" s="19">
        <f t="shared" si="361"/>
        <v>0</v>
      </c>
      <c r="I922" s="19">
        <f t="shared" si="361"/>
        <v>9609250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660</v>
      </c>
      <c r="E925" s="19">
        <f t="shared" ref="E925:I925" si="364">SUM(E233)</f>
        <v>0</v>
      </c>
      <c r="F925" s="19">
        <f t="shared" si="364"/>
        <v>660</v>
      </c>
      <c r="G925" s="19">
        <f t="shared" si="364"/>
        <v>0</v>
      </c>
      <c r="H925" s="19">
        <f t="shared" si="364"/>
        <v>0</v>
      </c>
      <c r="I925" s="19">
        <f t="shared" si="364"/>
        <v>660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11412271.120000001</v>
      </c>
      <c r="E926" s="44">
        <f t="shared" si="365"/>
        <v>0</v>
      </c>
      <c r="F926" s="44">
        <f t="shared" si="365"/>
        <v>11412271.120000001</v>
      </c>
      <c r="G926" s="44">
        <f t="shared" si="365"/>
        <v>4957652.5999999996</v>
      </c>
      <c r="H926" s="44">
        <f t="shared" si="365"/>
        <v>0</v>
      </c>
      <c r="I926" s="44">
        <f t="shared" si="365"/>
        <v>11412271.120000001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dimension ref="A1:K927"/>
  <sheetViews>
    <sheetView topLeftCell="A78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90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STRUKOVNA ŠKOLA, MAKARSKA</v>
      </c>
      <c r="C7" s="260"/>
      <c r="D7" s="13">
        <f>SUM(D8)</f>
        <v>7187179</v>
      </c>
      <c r="E7" s="13">
        <f t="shared" ref="E7:I8" si="0">SUM(E8)</f>
        <v>0</v>
      </c>
      <c r="F7" s="164">
        <f t="shared" si="0"/>
        <v>7187179</v>
      </c>
      <c r="G7" s="14">
        <f t="shared" si="0"/>
        <v>3409864.11</v>
      </c>
      <c r="H7" s="229">
        <f t="shared" si="0"/>
        <v>0</v>
      </c>
      <c r="I7" s="77">
        <f t="shared" si="0"/>
        <v>7187179</v>
      </c>
    </row>
    <row r="8" spans="1:9">
      <c r="A8" s="261" t="s">
        <v>7</v>
      </c>
      <c r="B8" s="262"/>
      <c r="C8" s="15" t="s">
        <v>8</v>
      </c>
      <c r="D8" s="16">
        <f>SUM(D9)</f>
        <v>7187179</v>
      </c>
      <c r="E8" s="16">
        <f t="shared" si="0"/>
        <v>0</v>
      </c>
      <c r="F8" s="82">
        <f t="shared" si="0"/>
        <v>7187179</v>
      </c>
      <c r="G8" s="17">
        <f t="shared" si="0"/>
        <v>3409864.11</v>
      </c>
      <c r="H8" s="170">
        <f t="shared" si="0"/>
        <v>0</v>
      </c>
      <c r="I8" s="17">
        <f t="shared" si="0"/>
        <v>7187179</v>
      </c>
    </row>
    <row r="9" spans="1:9">
      <c r="A9" s="261" t="s">
        <v>9</v>
      </c>
      <c r="B9" s="262"/>
      <c r="C9" s="15" t="s">
        <v>10</v>
      </c>
      <c r="D9" s="16">
        <f>SUM(D10,D18,D22,D26,D30,D33)</f>
        <v>7187179</v>
      </c>
      <c r="E9" s="16">
        <f t="shared" ref="E9:I9" si="1">SUM(E10,E18,E22,E26,E30,E33)</f>
        <v>0</v>
      </c>
      <c r="F9" s="82">
        <f t="shared" si="1"/>
        <v>7187179</v>
      </c>
      <c r="G9" s="17">
        <f t="shared" si="1"/>
        <v>3409864.11</v>
      </c>
      <c r="H9" s="170">
        <f t="shared" si="1"/>
        <v>0</v>
      </c>
      <c r="I9" s="17">
        <f t="shared" si="1"/>
        <v>7187179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25000</v>
      </c>
      <c r="E10" s="19">
        <f t="shared" ref="E10:I10" si="2">SUM(E11:E17)</f>
        <v>0</v>
      </c>
      <c r="F10" s="59">
        <f t="shared" si="2"/>
        <v>25000</v>
      </c>
      <c r="G10" s="20">
        <f t="shared" si="2"/>
        <v>6160.97</v>
      </c>
      <c r="H10" s="230">
        <f t="shared" si="2"/>
        <v>0</v>
      </c>
      <c r="I10" s="20">
        <f t="shared" si="2"/>
        <v>25000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319</v>
      </c>
      <c r="B13" s="22">
        <v>641</v>
      </c>
      <c r="C13" s="23" t="s">
        <v>12</v>
      </c>
      <c r="D13" s="24">
        <v>30</v>
      </c>
      <c r="E13" s="47"/>
      <c r="F13" s="84">
        <f>SUM(D13:E13)</f>
        <v>30</v>
      </c>
      <c r="G13" s="25">
        <v>5.16</v>
      </c>
      <c r="H13" s="185"/>
      <c r="I13" s="25">
        <f t="shared" si="4"/>
        <v>30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320</v>
      </c>
      <c r="B15" s="22">
        <v>661</v>
      </c>
      <c r="C15" s="23" t="s">
        <v>15</v>
      </c>
      <c r="D15" s="24">
        <v>24970</v>
      </c>
      <c r="E15" s="47"/>
      <c r="F15" s="84">
        <f>SUM(D15:E15)</f>
        <v>24970</v>
      </c>
      <c r="G15" s="25">
        <v>6155.81</v>
      </c>
      <c r="H15" s="185"/>
      <c r="I15" s="25">
        <f t="shared" si="4"/>
        <v>24970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43000</v>
      </c>
      <c r="E18" s="19">
        <f t="shared" ref="E18:I18" si="5">SUM(E19:E21)</f>
        <v>0</v>
      </c>
      <c r="F18" s="59">
        <f t="shared" si="5"/>
        <v>43000</v>
      </c>
      <c r="G18" s="20">
        <f t="shared" si="5"/>
        <v>3430.74</v>
      </c>
      <c r="H18" s="230">
        <f t="shared" si="5"/>
        <v>0</v>
      </c>
      <c r="I18" s="20">
        <f t="shared" si="5"/>
        <v>43000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321</v>
      </c>
      <c r="B20" s="22">
        <v>652</v>
      </c>
      <c r="C20" s="23" t="s">
        <v>14</v>
      </c>
      <c r="D20" s="24">
        <v>43000</v>
      </c>
      <c r="E20" s="47"/>
      <c r="F20" s="84">
        <f>SUM(D20:E20)</f>
        <v>43000</v>
      </c>
      <c r="G20" s="25">
        <v>3430.74</v>
      </c>
      <c r="H20" s="185"/>
      <c r="I20" s="25">
        <f>+F20+H20</f>
        <v>43000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7096179</v>
      </c>
      <c r="E22" s="19">
        <f t="shared" ref="E22:I22" si="6">SUM(E23:E25)</f>
        <v>0</v>
      </c>
      <c r="F22" s="59">
        <f t="shared" si="6"/>
        <v>7096179</v>
      </c>
      <c r="G22" s="20">
        <f t="shared" si="6"/>
        <v>3388772.4</v>
      </c>
      <c r="H22" s="230">
        <f t="shared" si="6"/>
        <v>0</v>
      </c>
      <c r="I22" s="20">
        <f t="shared" si="6"/>
        <v>7096179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322</v>
      </c>
      <c r="B24" s="22">
        <v>636</v>
      </c>
      <c r="C24" s="23" t="s">
        <v>18</v>
      </c>
      <c r="D24" s="24">
        <v>7096179</v>
      </c>
      <c r="E24" s="47"/>
      <c r="F24" s="84">
        <f>SUM(D24:E24)</f>
        <v>7096179</v>
      </c>
      <c r="G24" s="25">
        <v>3388772.4</v>
      </c>
      <c r="H24" s="185"/>
      <c r="I24" s="25">
        <f>+F24+H24</f>
        <v>7096179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23000</v>
      </c>
      <c r="E30" s="19">
        <f t="shared" ref="E30:I30" si="8">SUM(E31:E32)</f>
        <v>0</v>
      </c>
      <c r="F30" s="59">
        <f t="shared" si="8"/>
        <v>23000</v>
      </c>
      <c r="G30" s="20">
        <f t="shared" si="8"/>
        <v>11500</v>
      </c>
      <c r="H30" s="230">
        <f t="shared" si="8"/>
        <v>0</v>
      </c>
      <c r="I30" s="20">
        <f t="shared" si="8"/>
        <v>23000</v>
      </c>
    </row>
    <row r="31" spans="1:9" s="26" customFormat="1" ht="24">
      <c r="A31" s="21" t="s">
        <v>323</v>
      </c>
      <c r="B31" s="22">
        <v>663</v>
      </c>
      <c r="C31" s="23" t="s">
        <v>21</v>
      </c>
      <c r="D31" s="24">
        <v>23000</v>
      </c>
      <c r="E31" s="47"/>
      <c r="F31" s="84">
        <f>SUM(D31:E31)</f>
        <v>23000</v>
      </c>
      <c r="G31" s="25">
        <v>11500</v>
      </c>
      <c r="H31" s="185"/>
      <c r="I31" s="25">
        <f>+F31+H31</f>
        <v>23000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STRUKOVNA ŠKOLA, MAKARSKA</v>
      </c>
      <c r="C39" s="260"/>
      <c r="D39" s="38">
        <f>SUM(D40)</f>
        <v>7975612.2400000002</v>
      </c>
      <c r="E39" s="38">
        <f t="shared" ref="E39:I41" si="11">SUM(E40)</f>
        <v>0</v>
      </c>
      <c r="F39" s="81">
        <f t="shared" si="11"/>
        <v>7975612.2400000002</v>
      </c>
      <c r="G39" s="168">
        <f t="shared" si="11"/>
        <v>3685028.5999999996</v>
      </c>
      <c r="H39" s="93">
        <f t="shared" si="11"/>
        <v>0</v>
      </c>
      <c r="I39" s="147">
        <f t="shared" si="11"/>
        <v>7975612.2400000002</v>
      </c>
    </row>
    <row r="40" spans="1:9" ht="24.75">
      <c r="A40" s="261" t="s">
        <v>108</v>
      </c>
      <c r="B40" s="262"/>
      <c r="C40" s="15" t="s">
        <v>109</v>
      </c>
      <c r="D40" s="16">
        <f>SUM(D41)</f>
        <v>7975612.2400000002</v>
      </c>
      <c r="E40" s="16">
        <f t="shared" si="11"/>
        <v>0</v>
      </c>
      <c r="F40" s="82">
        <f t="shared" si="11"/>
        <v>7975612.2400000002</v>
      </c>
      <c r="G40" s="169">
        <f t="shared" si="11"/>
        <v>3685028.5999999996</v>
      </c>
      <c r="H40" s="78">
        <f t="shared" si="11"/>
        <v>0</v>
      </c>
      <c r="I40" s="17">
        <f t="shared" si="11"/>
        <v>7975612.2400000002</v>
      </c>
    </row>
    <row r="41" spans="1:9">
      <c r="A41" s="261" t="s">
        <v>25</v>
      </c>
      <c r="B41" s="262"/>
      <c r="C41" s="15" t="s">
        <v>26</v>
      </c>
      <c r="D41" s="16">
        <f>SUM(D42)</f>
        <v>7975612.2400000002</v>
      </c>
      <c r="E41" s="16">
        <f t="shared" si="11"/>
        <v>0</v>
      </c>
      <c r="F41" s="16">
        <f t="shared" si="11"/>
        <v>7975612.2400000002</v>
      </c>
      <c r="G41" s="170">
        <f t="shared" si="11"/>
        <v>3685028.5999999996</v>
      </c>
      <c r="H41" s="78">
        <f t="shared" si="11"/>
        <v>0</v>
      </c>
      <c r="I41" s="17">
        <f t="shared" si="11"/>
        <v>7975612.2400000002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7975612.2400000002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7975612.2400000002</v>
      </c>
      <c r="G42" s="104">
        <f t="shared" si="12"/>
        <v>3685028.5999999996</v>
      </c>
      <c r="H42" s="104">
        <f t="shared" si="12"/>
        <v>0</v>
      </c>
      <c r="I42" s="104">
        <f t="shared" si="12"/>
        <v>7975612.2400000002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7897220</v>
      </c>
      <c r="E43" s="40">
        <f t="shared" ref="E43:I43" si="13">SUM(E44,E57,E64,E77,E90,E102)</f>
        <v>0</v>
      </c>
      <c r="F43" s="83">
        <f t="shared" si="13"/>
        <v>7897220</v>
      </c>
      <c r="G43" s="171">
        <f t="shared" si="13"/>
        <v>3537340.13</v>
      </c>
      <c r="H43" s="88">
        <f t="shared" si="13"/>
        <v>0</v>
      </c>
      <c r="I43" s="41">
        <f t="shared" si="13"/>
        <v>7897220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25000</v>
      </c>
      <c r="E44" s="19">
        <f t="shared" ref="E44:I44" si="14">SUM(E45:E56)</f>
        <v>0</v>
      </c>
      <c r="F44" s="59">
        <f t="shared" si="14"/>
        <v>25000</v>
      </c>
      <c r="G44" s="174">
        <f t="shared" si="14"/>
        <v>8341.48</v>
      </c>
      <c r="H44" s="79">
        <f t="shared" si="14"/>
        <v>0</v>
      </c>
      <c r="I44" s="20">
        <f t="shared" si="14"/>
        <v>25000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1082</v>
      </c>
      <c r="B49" s="22">
        <v>322</v>
      </c>
      <c r="C49" s="23" t="s">
        <v>34</v>
      </c>
      <c r="D49" s="24">
        <v>25000</v>
      </c>
      <c r="E49" s="47"/>
      <c r="F49" s="84">
        <f t="shared" si="15"/>
        <v>25000</v>
      </c>
      <c r="G49" s="172">
        <v>345.78</v>
      </c>
      <c r="H49" s="94"/>
      <c r="I49" s="25">
        <f t="shared" si="16"/>
        <v>25000</v>
      </c>
    </row>
    <row r="50" spans="1:10" s="26" customFormat="1" ht="12">
      <c r="A50" s="21" t="s">
        <v>1549</v>
      </c>
      <c r="B50" s="22">
        <v>323</v>
      </c>
      <c r="C50" s="23" t="s">
        <v>28</v>
      </c>
      <c r="D50" s="24"/>
      <c r="E50" s="47"/>
      <c r="F50" s="84">
        <f t="shared" si="15"/>
        <v>0</v>
      </c>
      <c r="G50" s="172">
        <v>7995.7</v>
      </c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710041</v>
      </c>
      <c r="E57" s="43">
        <f t="shared" ref="E57:I57" si="18">SUM(E58:E63)</f>
        <v>0</v>
      </c>
      <c r="F57" s="58">
        <f t="shared" si="18"/>
        <v>710041</v>
      </c>
      <c r="G57" s="173">
        <f t="shared" si="18"/>
        <v>232040.15000000002</v>
      </c>
      <c r="H57" s="89">
        <f t="shared" si="18"/>
        <v>0</v>
      </c>
      <c r="I57" s="56">
        <f t="shared" si="18"/>
        <v>710041</v>
      </c>
    </row>
    <row r="58" spans="1:10" ht="22.5" customHeight="1">
      <c r="A58" s="21" t="s">
        <v>1083</v>
      </c>
      <c r="B58" s="22">
        <v>321</v>
      </c>
      <c r="C58" s="23" t="s">
        <v>33</v>
      </c>
      <c r="D58" s="24">
        <v>178756</v>
      </c>
      <c r="E58" s="47"/>
      <c r="F58" s="84">
        <f t="shared" ref="F58:F63" si="19">SUM(D58:E58)</f>
        <v>178756</v>
      </c>
      <c r="G58" s="172">
        <v>57813.48</v>
      </c>
      <c r="H58" s="94"/>
      <c r="I58" s="25">
        <f>+F58+H58</f>
        <v>178756</v>
      </c>
      <c r="J58" s="49"/>
    </row>
    <row r="59" spans="1:10" s="26" customFormat="1" ht="12">
      <c r="A59" s="21" t="s">
        <v>1084</v>
      </c>
      <c r="B59" s="22">
        <v>322</v>
      </c>
      <c r="C59" s="23" t="s">
        <v>34</v>
      </c>
      <c r="D59" s="24">
        <v>349790</v>
      </c>
      <c r="E59" s="47"/>
      <c r="F59" s="84">
        <f t="shared" si="19"/>
        <v>349790</v>
      </c>
      <c r="G59" s="172">
        <v>86602.57</v>
      </c>
      <c r="H59" s="94"/>
      <c r="I59" s="25">
        <f t="shared" ref="I59:I63" si="20">+F59+H59</f>
        <v>349790</v>
      </c>
    </row>
    <row r="60" spans="1:10" s="26" customFormat="1" ht="12">
      <c r="A60" s="21" t="s">
        <v>1085</v>
      </c>
      <c r="B60" s="22">
        <v>323</v>
      </c>
      <c r="C60" s="23" t="s">
        <v>28</v>
      </c>
      <c r="D60" s="24">
        <v>165136</v>
      </c>
      <c r="E60" s="47"/>
      <c r="F60" s="84">
        <f t="shared" si="19"/>
        <v>165136</v>
      </c>
      <c r="G60" s="172">
        <v>83734.16</v>
      </c>
      <c r="H60" s="94"/>
      <c r="I60" s="25">
        <f t="shared" si="20"/>
        <v>165136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1086</v>
      </c>
      <c r="B62" s="22">
        <v>329</v>
      </c>
      <c r="C62" s="23" t="s">
        <v>38</v>
      </c>
      <c r="D62" s="24">
        <v>7318</v>
      </c>
      <c r="E62" s="47"/>
      <c r="F62" s="84">
        <f t="shared" si="19"/>
        <v>7318</v>
      </c>
      <c r="G62" s="172">
        <v>1351.88</v>
      </c>
      <c r="H62" s="94"/>
      <c r="I62" s="25">
        <f t="shared" si="20"/>
        <v>7318</v>
      </c>
    </row>
    <row r="63" spans="1:10" s="26" customFormat="1" ht="12">
      <c r="A63" s="21" t="s">
        <v>1087</v>
      </c>
      <c r="B63" s="22">
        <v>343</v>
      </c>
      <c r="C63" s="23" t="s">
        <v>39</v>
      </c>
      <c r="D63" s="24">
        <v>9041</v>
      </c>
      <c r="E63" s="47"/>
      <c r="F63" s="84">
        <f t="shared" si="19"/>
        <v>9041</v>
      </c>
      <c r="G63" s="172">
        <v>2538.06</v>
      </c>
      <c r="H63" s="94"/>
      <c r="I63" s="25">
        <f t="shared" si="20"/>
        <v>9041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43000</v>
      </c>
      <c r="E77" s="19">
        <f t="shared" ref="E77:I77" si="25">SUM(E78:E89)</f>
        <v>0</v>
      </c>
      <c r="F77" s="59">
        <f t="shared" si="25"/>
        <v>43000</v>
      </c>
      <c r="G77" s="174">
        <f t="shared" si="25"/>
        <v>2411.09</v>
      </c>
      <c r="H77" s="79">
        <f t="shared" si="25"/>
        <v>0</v>
      </c>
      <c r="I77" s="20">
        <f t="shared" si="25"/>
        <v>43000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 t="s">
        <v>1550</v>
      </c>
      <c r="B82" s="22">
        <v>322</v>
      </c>
      <c r="C82" s="23" t="s">
        <v>34</v>
      </c>
      <c r="D82" s="24"/>
      <c r="E82" s="47"/>
      <c r="F82" s="84">
        <f t="shared" si="26"/>
        <v>0</v>
      </c>
      <c r="G82" s="172">
        <v>2411.09</v>
      </c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1088</v>
      </c>
      <c r="B85" s="22">
        <v>329</v>
      </c>
      <c r="C85" s="23" t="s">
        <v>38</v>
      </c>
      <c r="D85" s="24">
        <v>43000</v>
      </c>
      <c r="E85" s="47"/>
      <c r="F85" s="84">
        <f t="shared" si="26"/>
        <v>43000</v>
      </c>
      <c r="G85" s="172">
        <v>0</v>
      </c>
      <c r="H85" s="94"/>
      <c r="I85" s="25">
        <f t="shared" si="27"/>
        <v>43000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7096179</v>
      </c>
      <c r="E90" s="19">
        <f t="shared" ref="E90:I90" si="29">SUM(E91:E101)</f>
        <v>0</v>
      </c>
      <c r="F90" s="59">
        <f t="shared" si="29"/>
        <v>7096179</v>
      </c>
      <c r="G90" s="174">
        <f t="shared" si="29"/>
        <v>3283047.4099999997</v>
      </c>
      <c r="H90" s="79">
        <f t="shared" si="29"/>
        <v>0</v>
      </c>
      <c r="I90" s="20">
        <f t="shared" si="29"/>
        <v>7096179</v>
      </c>
    </row>
    <row r="91" spans="1:9">
      <c r="A91" s="21" t="s">
        <v>1089</v>
      </c>
      <c r="B91" s="22">
        <v>311</v>
      </c>
      <c r="C91" s="23" t="s">
        <v>35</v>
      </c>
      <c r="D91" s="24">
        <v>6020041</v>
      </c>
      <c r="E91" s="47"/>
      <c r="F91" s="84">
        <f t="shared" ref="F91:F101" si="30">SUM(D91:E91)</f>
        <v>6020041</v>
      </c>
      <c r="G91" s="172">
        <v>2719343.4</v>
      </c>
      <c r="H91" s="94"/>
      <c r="I91" s="25">
        <f>+F91+H91</f>
        <v>6020041</v>
      </c>
    </row>
    <row r="92" spans="1:9" s="26" customFormat="1" ht="12">
      <c r="A92" s="21" t="s">
        <v>1090</v>
      </c>
      <c r="B92" s="22">
        <v>312</v>
      </c>
      <c r="C92" s="23" t="s">
        <v>44</v>
      </c>
      <c r="D92" s="24">
        <v>108673</v>
      </c>
      <c r="E92" s="47"/>
      <c r="F92" s="84">
        <f t="shared" si="30"/>
        <v>108673</v>
      </c>
      <c r="G92" s="172">
        <v>78501.740000000005</v>
      </c>
      <c r="H92" s="94"/>
      <c r="I92" s="25">
        <f t="shared" ref="I92:I101" si="31">+F92+H92</f>
        <v>108673</v>
      </c>
    </row>
    <row r="93" spans="1:9" s="26" customFormat="1" ht="12">
      <c r="A93" s="21" t="s">
        <v>1091</v>
      </c>
      <c r="B93" s="22">
        <v>313</v>
      </c>
      <c r="C93" s="23" t="s">
        <v>36</v>
      </c>
      <c r="D93" s="24">
        <v>967465</v>
      </c>
      <c r="E93" s="47"/>
      <c r="F93" s="84">
        <f t="shared" si="30"/>
        <v>967465</v>
      </c>
      <c r="G93" s="172">
        <v>447680.46</v>
      </c>
      <c r="H93" s="94"/>
      <c r="I93" s="25">
        <f t="shared" si="31"/>
        <v>967465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1551</v>
      </c>
      <c r="B96" s="22">
        <v>323</v>
      </c>
      <c r="C96" s="23" t="s">
        <v>28</v>
      </c>
      <c r="D96" s="24"/>
      <c r="E96" s="47"/>
      <c r="F96" s="84">
        <f t="shared" si="30"/>
        <v>0</v>
      </c>
      <c r="G96" s="172">
        <v>16000.01</v>
      </c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1552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8500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 t="s">
        <v>1553</v>
      </c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>
        <v>13021.8</v>
      </c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23000</v>
      </c>
      <c r="E102" s="19">
        <f t="shared" ref="E102:I102" si="32">SUM(E103:E113)</f>
        <v>0</v>
      </c>
      <c r="F102" s="59">
        <f t="shared" si="32"/>
        <v>23000</v>
      </c>
      <c r="G102" s="174">
        <f t="shared" si="32"/>
        <v>11500</v>
      </c>
      <c r="H102" s="79">
        <f t="shared" si="32"/>
        <v>0</v>
      </c>
      <c r="I102" s="20">
        <f t="shared" si="32"/>
        <v>23000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1092</v>
      </c>
      <c r="B110" s="22">
        <v>329</v>
      </c>
      <c r="C110" s="23" t="s">
        <v>38</v>
      </c>
      <c r="D110" s="24">
        <v>23000</v>
      </c>
      <c r="E110" s="47"/>
      <c r="F110" s="84">
        <f t="shared" si="33"/>
        <v>23000</v>
      </c>
      <c r="G110" s="172">
        <v>11500</v>
      </c>
      <c r="H110" s="94"/>
      <c r="I110" s="25">
        <f t="shared" si="34"/>
        <v>23000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0</v>
      </c>
      <c r="E139" s="40">
        <f t="shared" ref="E139:I139" si="45">SUM(E140,E148,E152,E167,E177,E191,E204,E206,E220,E233)</f>
        <v>0</v>
      </c>
      <c r="F139" s="40">
        <f t="shared" si="45"/>
        <v>0</v>
      </c>
      <c r="G139" s="40">
        <f t="shared" si="45"/>
        <v>87894.65</v>
      </c>
      <c r="H139" s="40">
        <f t="shared" si="45"/>
        <v>0</v>
      </c>
      <c r="I139" s="41">
        <f t="shared" si="45"/>
        <v>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1019.65</v>
      </c>
      <c r="H191" s="79">
        <f t="shared" si="63"/>
        <v>0</v>
      </c>
      <c r="I191" s="20">
        <f t="shared" si="63"/>
        <v>0</v>
      </c>
    </row>
    <row r="192" spans="1:9">
      <c r="A192" s="21" t="s">
        <v>1554</v>
      </c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>
        <v>1019.65</v>
      </c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86875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 t="s">
        <v>1555</v>
      </c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>
        <v>86875</v>
      </c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73392.239999999991</v>
      </c>
      <c r="E507" s="40">
        <f t="shared" ref="E507:I507" si="168">SUM(E508,E514)</f>
        <v>0</v>
      </c>
      <c r="F507" s="83">
        <f t="shared" si="168"/>
        <v>73392.239999999991</v>
      </c>
      <c r="G507" s="171">
        <f t="shared" si="168"/>
        <v>56793.82</v>
      </c>
      <c r="H507" s="88">
        <f t="shared" si="168"/>
        <v>0</v>
      </c>
      <c r="I507" s="41">
        <f t="shared" si="168"/>
        <v>73392.239999999991</v>
      </c>
    </row>
    <row r="508" spans="1:9">
      <c r="A508" s="246" t="s">
        <v>11</v>
      </c>
      <c r="B508" s="247"/>
      <c r="C508" s="55" t="s">
        <v>117</v>
      </c>
      <c r="D508" s="43">
        <f>SUM(D509:D513)</f>
        <v>51499.34</v>
      </c>
      <c r="E508" s="43">
        <f t="shared" ref="E508:I508" si="169">SUM(E509:E513)</f>
        <v>0</v>
      </c>
      <c r="F508" s="58">
        <f t="shared" si="169"/>
        <v>51499.34</v>
      </c>
      <c r="G508" s="173">
        <f t="shared" si="169"/>
        <v>39852.22</v>
      </c>
      <c r="H508" s="89">
        <f t="shared" si="169"/>
        <v>0</v>
      </c>
      <c r="I508" s="56">
        <f t="shared" si="169"/>
        <v>51499.34</v>
      </c>
    </row>
    <row r="509" spans="1:9" s="26" customFormat="1" ht="12">
      <c r="A509" s="21" t="s">
        <v>1095</v>
      </c>
      <c r="B509" s="22">
        <v>311</v>
      </c>
      <c r="C509" s="23" t="s">
        <v>35</v>
      </c>
      <c r="D509" s="24">
        <v>40772.21</v>
      </c>
      <c r="E509" s="47"/>
      <c r="F509" s="84">
        <f>SUM(D509:E509)</f>
        <v>40772.21</v>
      </c>
      <c r="G509" s="172">
        <v>34207.919999999998</v>
      </c>
      <c r="H509" s="94"/>
      <c r="I509" s="25">
        <f>+F509+H509</f>
        <v>40772.21</v>
      </c>
    </row>
    <row r="510" spans="1:9" s="26" customFormat="1" ht="12">
      <c r="A510" s="21" t="s">
        <v>1096</v>
      </c>
      <c r="B510" s="22">
        <v>312</v>
      </c>
      <c r="C510" s="23" t="s">
        <v>44</v>
      </c>
      <c r="D510" s="24">
        <v>421.02</v>
      </c>
      <c r="E510" s="47"/>
      <c r="F510" s="84">
        <f>SUM(D510:E510)</f>
        <v>421.02</v>
      </c>
      <c r="G510" s="172">
        <v>0</v>
      </c>
      <c r="H510" s="94"/>
      <c r="I510" s="25">
        <f t="shared" ref="I510:I513" si="170">+F510+H510</f>
        <v>421.02</v>
      </c>
    </row>
    <row r="511" spans="1:9" s="26" customFormat="1" ht="12">
      <c r="A511" s="21" t="s">
        <v>1097</v>
      </c>
      <c r="B511" s="22">
        <v>313</v>
      </c>
      <c r="C511" s="23" t="s">
        <v>36</v>
      </c>
      <c r="D511" s="24">
        <v>6727.44</v>
      </c>
      <c r="E511" s="47"/>
      <c r="F511" s="84">
        <f>SUM(D511:E511)</f>
        <v>6727.44</v>
      </c>
      <c r="G511" s="172">
        <v>5644.3</v>
      </c>
      <c r="H511" s="94"/>
      <c r="I511" s="25">
        <f t="shared" si="170"/>
        <v>6727.44</v>
      </c>
    </row>
    <row r="512" spans="1:9" s="26" customFormat="1" ht="12">
      <c r="A512" s="21" t="s">
        <v>1098</v>
      </c>
      <c r="B512" s="22">
        <v>321</v>
      </c>
      <c r="C512" s="23" t="s">
        <v>33</v>
      </c>
      <c r="D512" s="24">
        <v>3578.67</v>
      </c>
      <c r="E512" s="47"/>
      <c r="F512" s="84">
        <f>SUM(D512:E512)</f>
        <v>3578.67</v>
      </c>
      <c r="G512" s="172">
        <v>0</v>
      </c>
      <c r="H512" s="94"/>
      <c r="I512" s="25">
        <f t="shared" si="170"/>
        <v>3578.67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21892.9</v>
      </c>
      <c r="E514" s="43">
        <f t="shared" ref="E514:I514" si="171">SUM(E515:E519)</f>
        <v>0</v>
      </c>
      <c r="F514" s="58">
        <f t="shared" si="171"/>
        <v>21892.9</v>
      </c>
      <c r="G514" s="173">
        <f t="shared" si="171"/>
        <v>16941.599999999999</v>
      </c>
      <c r="H514" s="89">
        <f t="shared" si="171"/>
        <v>0</v>
      </c>
      <c r="I514" s="56">
        <f t="shared" si="171"/>
        <v>21892.9</v>
      </c>
    </row>
    <row r="515" spans="1:9" s="26" customFormat="1" ht="12">
      <c r="A515" s="21" t="s">
        <v>1099</v>
      </c>
      <c r="B515" s="22">
        <v>311</v>
      </c>
      <c r="C515" s="23" t="s">
        <v>35</v>
      </c>
      <c r="D515" s="24">
        <v>17332.689999999999</v>
      </c>
      <c r="E515" s="47"/>
      <c r="F515" s="84">
        <f>SUM(D515:E515)</f>
        <v>17332.689999999999</v>
      </c>
      <c r="G515" s="172">
        <v>14542.14</v>
      </c>
      <c r="H515" s="94"/>
      <c r="I515" s="25">
        <f>+F515+H515</f>
        <v>17332.689999999999</v>
      </c>
    </row>
    <row r="516" spans="1:9" s="26" customFormat="1" ht="12">
      <c r="A516" s="21" t="s">
        <v>1100</v>
      </c>
      <c r="B516" s="22">
        <v>312</v>
      </c>
      <c r="C516" s="23" t="s">
        <v>44</v>
      </c>
      <c r="D516" s="24">
        <v>178.98</v>
      </c>
      <c r="E516" s="47"/>
      <c r="F516" s="84">
        <f>SUM(D516:E516)</f>
        <v>178.98</v>
      </c>
      <c r="G516" s="172">
        <v>0</v>
      </c>
      <c r="H516" s="94"/>
      <c r="I516" s="25">
        <f t="shared" ref="I516:I519" si="172">+F516+H516</f>
        <v>178.98</v>
      </c>
    </row>
    <row r="517" spans="1:9" s="26" customFormat="1" ht="12">
      <c r="A517" s="21" t="s">
        <v>1101</v>
      </c>
      <c r="B517" s="22">
        <v>313</v>
      </c>
      <c r="C517" s="23" t="s">
        <v>36</v>
      </c>
      <c r="D517" s="24">
        <v>2859.9</v>
      </c>
      <c r="E517" s="47"/>
      <c r="F517" s="84">
        <f>SUM(D517:E517)</f>
        <v>2859.9</v>
      </c>
      <c r="G517" s="172">
        <v>2399.46</v>
      </c>
      <c r="H517" s="94"/>
      <c r="I517" s="25">
        <f t="shared" si="172"/>
        <v>2859.9</v>
      </c>
    </row>
    <row r="518" spans="1:9" s="26" customFormat="1" ht="12">
      <c r="A518" s="21" t="s">
        <v>1102</v>
      </c>
      <c r="B518" s="22">
        <v>321</v>
      </c>
      <c r="C518" s="23" t="s">
        <v>33</v>
      </c>
      <c r="D518" s="24">
        <v>1521.33</v>
      </c>
      <c r="E518" s="47"/>
      <c r="F518" s="84">
        <f>SUM(D518:E518)</f>
        <v>1521.33</v>
      </c>
      <c r="G518" s="172">
        <v>0</v>
      </c>
      <c r="H518" s="94"/>
      <c r="I518" s="25">
        <f t="shared" si="172"/>
        <v>1521.33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>
        <v>0</v>
      </c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1095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1096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1097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1098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1099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1100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1101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1102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1093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1094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788433.24</v>
      </c>
      <c r="E911" s="42">
        <f t="shared" si="349"/>
        <v>0</v>
      </c>
      <c r="F911" s="42">
        <f t="shared" si="349"/>
        <v>788433.24</v>
      </c>
      <c r="G911" s="42">
        <f t="shared" si="349"/>
        <v>291833.96999999997</v>
      </c>
      <c r="H911" s="42">
        <f t="shared" si="349"/>
        <v>0</v>
      </c>
      <c r="I911" s="42">
        <f t="shared" si="349"/>
        <v>788433.24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56499.34</v>
      </c>
      <c r="E912" s="43">
        <f t="shared" ref="E912:I912" si="350">SUM(E140,E243,E297,E318,E495,E498,E508,E521,E534)</f>
        <v>0</v>
      </c>
      <c r="F912" s="43">
        <f t="shared" si="350"/>
        <v>56499.34</v>
      </c>
      <c r="G912" s="43">
        <f t="shared" si="350"/>
        <v>42852.22</v>
      </c>
      <c r="H912" s="43">
        <f t="shared" si="350"/>
        <v>0</v>
      </c>
      <c r="I912" s="43">
        <f t="shared" si="350"/>
        <v>56499.34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710041</v>
      </c>
      <c r="E915" s="43">
        <f t="shared" ref="E915:I915" si="353">SUM(E57,E121,E167,E328,E538)</f>
        <v>0</v>
      </c>
      <c r="F915" s="43">
        <f t="shared" si="353"/>
        <v>710041</v>
      </c>
      <c r="G915" s="43">
        <f t="shared" si="353"/>
        <v>232040.15000000002</v>
      </c>
      <c r="H915" s="43">
        <f t="shared" si="353"/>
        <v>0</v>
      </c>
      <c r="I915" s="43">
        <f t="shared" si="353"/>
        <v>710041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21892.9</v>
      </c>
      <c r="E917" s="43">
        <f t="shared" ref="E917:I917" si="355">SUM(E514,E527,E333,E587)</f>
        <v>0</v>
      </c>
      <c r="F917" s="43">
        <f t="shared" si="355"/>
        <v>21892.9</v>
      </c>
      <c r="G917" s="43">
        <f t="shared" si="355"/>
        <v>16941.599999999999</v>
      </c>
      <c r="H917" s="43">
        <f t="shared" si="355"/>
        <v>0</v>
      </c>
      <c r="I917" s="43">
        <f t="shared" si="355"/>
        <v>21892.9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7187179</v>
      </c>
      <c r="E918" s="43">
        <f t="shared" ref="E918:I918" si="357">SUM(E919:E925)</f>
        <v>0</v>
      </c>
      <c r="F918" s="43">
        <f t="shared" si="357"/>
        <v>7187179</v>
      </c>
      <c r="G918" s="43">
        <f t="shared" si="357"/>
        <v>3393194.63</v>
      </c>
      <c r="H918" s="43">
        <f t="shared" si="357"/>
        <v>0</v>
      </c>
      <c r="I918" s="43">
        <f t="shared" si="357"/>
        <v>7187179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25000</v>
      </c>
      <c r="E919" s="19">
        <f t="shared" ref="E919:I919" si="358">SUM(E44,E115,E152,E253,E541)</f>
        <v>0</v>
      </c>
      <c r="F919" s="19">
        <f t="shared" si="358"/>
        <v>25000</v>
      </c>
      <c r="G919" s="19">
        <f t="shared" si="358"/>
        <v>8341.48</v>
      </c>
      <c r="H919" s="19">
        <f t="shared" si="358"/>
        <v>0</v>
      </c>
      <c r="I919" s="19">
        <f t="shared" si="358"/>
        <v>25000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43000</v>
      </c>
      <c r="E921" s="19">
        <f t="shared" ref="E921:I921" si="360">SUM(E77,E127,E191,E269,E306)</f>
        <v>0</v>
      </c>
      <c r="F921" s="19">
        <f t="shared" si="360"/>
        <v>43000</v>
      </c>
      <c r="G921" s="19">
        <f t="shared" si="360"/>
        <v>3430.7400000000002</v>
      </c>
      <c r="H921" s="19">
        <f t="shared" si="360"/>
        <v>0</v>
      </c>
      <c r="I921" s="19">
        <f t="shared" si="360"/>
        <v>43000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7096179</v>
      </c>
      <c r="E922" s="19">
        <f t="shared" ref="E922:I922" si="361">SUM(E90,E133,E206,E308,E277,E294,E591,E337,E350,E395,E853,E894,E433,E470)</f>
        <v>0</v>
      </c>
      <c r="F922" s="19">
        <f t="shared" si="361"/>
        <v>7096179</v>
      </c>
      <c r="G922" s="19">
        <f t="shared" si="361"/>
        <v>3369922.4099999997</v>
      </c>
      <c r="H922" s="19">
        <f t="shared" si="361"/>
        <v>0</v>
      </c>
      <c r="I922" s="19">
        <f t="shared" si="361"/>
        <v>7096179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23000</v>
      </c>
      <c r="E924" s="19">
        <f t="shared" ref="E924:I924" si="363">SUM(E102,E220,E285,E574)</f>
        <v>0</v>
      </c>
      <c r="F924" s="19">
        <f t="shared" si="363"/>
        <v>23000</v>
      </c>
      <c r="G924" s="19">
        <f t="shared" si="363"/>
        <v>11500</v>
      </c>
      <c r="H924" s="19">
        <f t="shared" si="363"/>
        <v>0</v>
      </c>
      <c r="I924" s="19">
        <f t="shared" si="363"/>
        <v>23000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7975612.2400000002</v>
      </c>
      <c r="E926" s="44">
        <f t="shared" si="365"/>
        <v>0</v>
      </c>
      <c r="F926" s="44">
        <f t="shared" si="365"/>
        <v>7975612.2400000002</v>
      </c>
      <c r="G926" s="44">
        <f t="shared" si="365"/>
        <v>3685028.5999999996</v>
      </c>
      <c r="H926" s="44">
        <f t="shared" si="365"/>
        <v>0</v>
      </c>
      <c r="I926" s="44">
        <f t="shared" si="365"/>
        <v>7975612.2400000002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dimension ref="A1:K927"/>
  <sheetViews>
    <sheetView topLeftCell="A76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42578125" customWidth="1"/>
    <col min="7" max="7" width="14.5703125" customWidth="1"/>
    <col min="8" max="8" width="12.5703125" customWidth="1"/>
    <col min="9" max="9" width="14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91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BLAŽA JURJA TROGIRANINA, TROGIR</v>
      </c>
      <c r="C7" s="260"/>
      <c r="D7" s="13">
        <f>SUM(D8)</f>
        <v>10460019.9</v>
      </c>
      <c r="E7" s="13">
        <f t="shared" ref="E7:I8" si="0">SUM(E8)</f>
        <v>0</v>
      </c>
      <c r="F7" s="164">
        <f t="shared" si="0"/>
        <v>10460019.9</v>
      </c>
      <c r="G7" s="14">
        <f t="shared" si="0"/>
        <v>4601428.9999999991</v>
      </c>
      <c r="H7" s="229">
        <f t="shared" si="0"/>
        <v>0</v>
      </c>
      <c r="I7" s="77">
        <f t="shared" si="0"/>
        <v>10460019.9</v>
      </c>
    </row>
    <row r="8" spans="1:9">
      <c r="A8" s="261" t="s">
        <v>7</v>
      </c>
      <c r="B8" s="262"/>
      <c r="C8" s="15" t="s">
        <v>8</v>
      </c>
      <c r="D8" s="16">
        <f>SUM(D9)</f>
        <v>10460019.9</v>
      </c>
      <c r="E8" s="16">
        <f t="shared" si="0"/>
        <v>0</v>
      </c>
      <c r="F8" s="82">
        <f t="shared" si="0"/>
        <v>10460019.9</v>
      </c>
      <c r="G8" s="17">
        <f t="shared" si="0"/>
        <v>4601428.9999999991</v>
      </c>
      <c r="H8" s="170">
        <f t="shared" si="0"/>
        <v>0</v>
      </c>
      <c r="I8" s="17">
        <f t="shared" si="0"/>
        <v>10460019.9</v>
      </c>
    </row>
    <row r="9" spans="1:9">
      <c r="A9" s="261" t="s">
        <v>9</v>
      </c>
      <c r="B9" s="262"/>
      <c r="C9" s="15" t="s">
        <v>10</v>
      </c>
      <c r="D9" s="16">
        <f>SUM(D10,D18,D22,D26,D30,D33)</f>
        <v>10460019.9</v>
      </c>
      <c r="E9" s="16">
        <f t="shared" ref="E9:I9" si="1">SUM(E10,E18,E22,E26,E30,E33)</f>
        <v>0</v>
      </c>
      <c r="F9" s="82">
        <f t="shared" si="1"/>
        <v>10460019.9</v>
      </c>
      <c r="G9" s="17">
        <f t="shared" si="1"/>
        <v>4601428.9999999991</v>
      </c>
      <c r="H9" s="170">
        <f t="shared" si="1"/>
        <v>0</v>
      </c>
      <c r="I9" s="17">
        <f t="shared" si="1"/>
        <v>10460019.9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110000</v>
      </c>
      <c r="E10" s="19">
        <f t="shared" ref="E10:I10" si="2">SUM(E11:E17)</f>
        <v>0</v>
      </c>
      <c r="F10" s="59">
        <f t="shared" si="2"/>
        <v>110000</v>
      </c>
      <c r="G10" s="20">
        <f t="shared" si="2"/>
        <v>19525.43</v>
      </c>
      <c r="H10" s="230">
        <f t="shared" si="2"/>
        <v>0</v>
      </c>
      <c r="I10" s="20">
        <f t="shared" si="2"/>
        <v>110000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324</v>
      </c>
      <c r="B13" s="22">
        <v>641</v>
      </c>
      <c r="C13" s="23" t="s">
        <v>12</v>
      </c>
      <c r="D13" s="24">
        <v>50</v>
      </c>
      <c r="E13" s="47"/>
      <c r="F13" s="84">
        <f>SUM(D13:E13)</f>
        <v>50</v>
      </c>
      <c r="G13" s="25">
        <v>0.43</v>
      </c>
      <c r="H13" s="185"/>
      <c r="I13" s="25">
        <f t="shared" si="4"/>
        <v>50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325</v>
      </c>
      <c r="B15" s="22">
        <v>661</v>
      </c>
      <c r="C15" s="23" t="s">
        <v>15</v>
      </c>
      <c r="D15" s="24">
        <v>109950</v>
      </c>
      <c r="E15" s="47"/>
      <c r="F15" s="84">
        <f>SUM(D15:E15)</f>
        <v>109950</v>
      </c>
      <c r="G15" s="25">
        <v>19525</v>
      </c>
      <c r="H15" s="185"/>
      <c r="I15" s="25">
        <f t="shared" si="4"/>
        <v>109950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100000</v>
      </c>
      <c r="E18" s="19">
        <f t="shared" ref="E18:I18" si="5">SUM(E19:E21)</f>
        <v>0</v>
      </c>
      <c r="F18" s="59">
        <f t="shared" si="5"/>
        <v>100000</v>
      </c>
      <c r="G18" s="20">
        <f t="shared" si="5"/>
        <v>900</v>
      </c>
      <c r="H18" s="230">
        <f t="shared" si="5"/>
        <v>0</v>
      </c>
      <c r="I18" s="20">
        <f t="shared" si="5"/>
        <v>100000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326</v>
      </c>
      <c r="B20" s="22">
        <v>652</v>
      </c>
      <c r="C20" s="23" t="s">
        <v>14</v>
      </c>
      <c r="D20" s="24">
        <v>100000</v>
      </c>
      <c r="E20" s="47"/>
      <c r="F20" s="84">
        <f>SUM(D20:E20)</f>
        <v>100000</v>
      </c>
      <c r="G20" s="25">
        <v>900</v>
      </c>
      <c r="H20" s="185"/>
      <c r="I20" s="25">
        <f>+F20+H20</f>
        <v>100000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8839047</v>
      </c>
      <c r="E22" s="19">
        <f t="shared" ref="E22:I22" si="6">SUM(E23:E25)</f>
        <v>0</v>
      </c>
      <c r="F22" s="59">
        <f t="shared" si="6"/>
        <v>8839047</v>
      </c>
      <c r="G22" s="20">
        <f t="shared" si="6"/>
        <v>4575152.0599999996</v>
      </c>
      <c r="H22" s="230">
        <f t="shared" si="6"/>
        <v>0</v>
      </c>
      <c r="I22" s="20">
        <f t="shared" si="6"/>
        <v>8839047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327</v>
      </c>
      <c r="B24" s="22">
        <v>636</v>
      </c>
      <c r="C24" s="23" t="s">
        <v>18</v>
      </c>
      <c r="D24" s="24">
        <v>8839047</v>
      </c>
      <c r="E24" s="47"/>
      <c r="F24" s="84">
        <f>SUM(D24:E24)</f>
        <v>8839047</v>
      </c>
      <c r="G24" s="25">
        <v>4575152.0599999996</v>
      </c>
      <c r="H24" s="185"/>
      <c r="I24" s="25">
        <f>+F24+H24</f>
        <v>8839047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1360972.9</v>
      </c>
      <c r="E26" s="19">
        <f t="shared" ref="E26:I26" si="7">SUM(E27:E29)</f>
        <v>0</v>
      </c>
      <c r="F26" s="59">
        <f t="shared" si="7"/>
        <v>1360972.9</v>
      </c>
      <c r="G26" s="20">
        <f t="shared" si="7"/>
        <v>0</v>
      </c>
      <c r="H26" s="230">
        <f t="shared" si="7"/>
        <v>0</v>
      </c>
      <c r="I26" s="20">
        <f t="shared" si="7"/>
        <v>1360972.9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 t="s">
        <v>328</v>
      </c>
      <c r="B29" s="22">
        <v>639</v>
      </c>
      <c r="C29" s="23" t="s">
        <v>133</v>
      </c>
      <c r="D29" s="24">
        <v>1360972.9</v>
      </c>
      <c r="E29" s="47"/>
      <c r="F29" s="84">
        <f>SUM(D29:E29)</f>
        <v>1360972.9</v>
      </c>
      <c r="G29" s="25">
        <v>0</v>
      </c>
      <c r="H29" s="185"/>
      <c r="I29" s="25">
        <f>+F29+H29</f>
        <v>1360972.9</v>
      </c>
    </row>
    <row r="30" spans="1:9">
      <c r="A30" s="236" t="s">
        <v>11</v>
      </c>
      <c r="B30" s="237"/>
      <c r="C30" s="18" t="s">
        <v>116</v>
      </c>
      <c r="D30" s="19">
        <f>SUM(D31:D32)</f>
        <v>50000</v>
      </c>
      <c r="E30" s="19">
        <f t="shared" ref="E30:I30" si="8">SUM(E31:E32)</f>
        <v>0</v>
      </c>
      <c r="F30" s="59">
        <f t="shared" si="8"/>
        <v>50000</v>
      </c>
      <c r="G30" s="20">
        <f t="shared" si="8"/>
        <v>5851.51</v>
      </c>
      <c r="H30" s="230">
        <f t="shared" si="8"/>
        <v>0</v>
      </c>
      <c r="I30" s="20">
        <f t="shared" si="8"/>
        <v>50000</v>
      </c>
    </row>
    <row r="31" spans="1:9" s="26" customFormat="1" ht="24">
      <c r="A31" s="21" t="s">
        <v>329</v>
      </c>
      <c r="B31" s="22">
        <v>663</v>
      </c>
      <c r="C31" s="23" t="s">
        <v>21</v>
      </c>
      <c r="D31" s="24">
        <v>50000</v>
      </c>
      <c r="E31" s="47"/>
      <c r="F31" s="84">
        <f>SUM(D31:E31)</f>
        <v>50000</v>
      </c>
      <c r="G31" s="25">
        <v>5851.51</v>
      </c>
      <c r="H31" s="185"/>
      <c r="I31" s="25">
        <f>+F31+H31</f>
        <v>50000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BLAŽA JURJA TROGIRANINA, TROGIR</v>
      </c>
      <c r="C39" s="260"/>
      <c r="D39" s="38">
        <f>SUM(D40)</f>
        <v>12863038.9</v>
      </c>
      <c r="E39" s="38">
        <f t="shared" ref="E39:I41" si="11">SUM(E40)</f>
        <v>0</v>
      </c>
      <c r="F39" s="81">
        <f t="shared" si="11"/>
        <v>12863038.9</v>
      </c>
      <c r="G39" s="168">
        <f t="shared" si="11"/>
        <v>4956344.7700000005</v>
      </c>
      <c r="H39" s="93">
        <f t="shared" si="11"/>
        <v>0</v>
      </c>
      <c r="I39" s="147">
        <f t="shared" si="11"/>
        <v>12863038.9</v>
      </c>
    </row>
    <row r="40" spans="1:9" ht="24.75">
      <c r="A40" s="261" t="s">
        <v>108</v>
      </c>
      <c r="B40" s="262"/>
      <c r="C40" s="15" t="s">
        <v>109</v>
      </c>
      <c r="D40" s="16">
        <f>SUM(D41)</f>
        <v>12863038.9</v>
      </c>
      <c r="E40" s="16">
        <f t="shared" si="11"/>
        <v>0</v>
      </c>
      <c r="F40" s="82">
        <f t="shared" si="11"/>
        <v>12863038.9</v>
      </c>
      <c r="G40" s="169">
        <f t="shared" si="11"/>
        <v>4956344.7700000005</v>
      </c>
      <c r="H40" s="78">
        <f t="shared" si="11"/>
        <v>0</v>
      </c>
      <c r="I40" s="17">
        <f t="shared" si="11"/>
        <v>12863038.9</v>
      </c>
    </row>
    <row r="41" spans="1:9">
      <c r="A41" s="261" t="s">
        <v>25</v>
      </c>
      <c r="B41" s="262"/>
      <c r="C41" s="15" t="s">
        <v>26</v>
      </c>
      <c r="D41" s="16">
        <f>SUM(D42)</f>
        <v>12863038.9</v>
      </c>
      <c r="E41" s="16">
        <f t="shared" si="11"/>
        <v>0</v>
      </c>
      <c r="F41" s="16">
        <f t="shared" si="11"/>
        <v>12863038.9</v>
      </c>
      <c r="G41" s="170">
        <f t="shared" si="11"/>
        <v>4956344.7700000005</v>
      </c>
      <c r="H41" s="78">
        <f t="shared" si="11"/>
        <v>0</v>
      </c>
      <c r="I41" s="17">
        <f t="shared" si="11"/>
        <v>12863038.9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12863038.9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12863038.9</v>
      </c>
      <c r="G42" s="104">
        <f t="shared" si="12"/>
        <v>4956344.7700000005</v>
      </c>
      <c r="H42" s="104">
        <f t="shared" si="12"/>
        <v>0</v>
      </c>
      <c r="I42" s="104">
        <f t="shared" si="12"/>
        <v>12863038.9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9885066</v>
      </c>
      <c r="E43" s="40">
        <f t="shared" ref="E43:I43" si="13">SUM(E44,E57,E64,E77,E90,E102)</f>
        <v>0</v>
      </c>
      <c r="F43" s="83">
        <f t="shared" si="13"/>
        <v>9885066</v>
      </c>
      <c r="G43" s="171">
        <f t="shared" si="13"/>
        <v>4862951.6900000004</v>
      </c>
      <c r="H43" s="88">
        <f t="shared" si="13"/>
        <v>0</v>
      </c>
      <c r="I43" s="41">
        <f t="shared" si="13"/>
        <v>9885066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78000</v>
      </c>
      <c r="E44" s="19">
        <f t="shared" ref="E44:I44" si="14">SUM(E45:E56)</f>
        <v>0</v>
      </c>
      <c r="F44" s="59">
        <f t="shared" si="14"/>
        <v>78000</v>
      </c>
      <c r="G44" s="174">
        <f t="shared" si="14"/>
        <v>258.42</v>
      </c>
      <c r="H44" s="79">
        <f t="shared" si="14"/>
        <v>0</v>
      </c>
      <c r="I44" s="20">
        <f t="shared" si="14"/>
        <v>78000</v>
      </c>
    </row>
    <row r="45" spans="1:9">
      <c r="A45" s="21" t="s">
        <v>1103</v>
      </c>
      <c r="B45" s="22">
        <v>311</v>
      </c>
      <c r="C45" s="23" t="s">
        <v>35</v>
      </c>
      <c r="D45" s="24">
        <v>66090</v>
      </c>
      <c r="E45" s="47"/>
      <c r="F45" s="84">
        <f t="shared" ref="F45:F56" si="15">SUM(D45:E45)</f>
        <v>66090</v>
      </c>
      <c r="G45" s="172">
        <v>1.17</v>
      </c>
      <c r="H45" s="94"/>
      <c r="I45" s="25">
        <f>+F45+H45</f>
        <v>66090</v>
      </c>
    </row>
    <row r="46" spans="1:9">
      <c r="A46" s="151"/>
      <c r="B46" s="22">
        <v>312</v>
      </c>
      <c r="C46" s="23" t="s">
        <v>44</v>
      </c>
      <c r="D46" s="149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 t="s">
        <v>1104</v>
      </c>
      <c r="B47" s="22">
        <v>313</v>
      </c>
      <c r="C47" s="23" t="s">
        <v>36</v>
      </c>
      <c r="D47" s="24">
        <v>10910</v>
      </c>
      <c r="E47" s="47"/>
      <c r="F47" s="84">
        <f>SUM(D47:E47)</f>
        <v>10910</v>
      </c>
      <c r="G47" s="172">
        <v>1.25</v>
      </c>
      <c r="H47" s="94"/>
      <c r="I47" s="25">
        <f t="shared" si="16"/>
        <v>10910</v>
      </c>
    </row>
    <row r="48" spans="1:9">
      <c r="A48" s="21" t="s">
        <v>1584</v>
      </c>
      <c r="B48" s="22">
        <v>321</v>
      </c>
      <c r="C48" s="23" t="s">
        <v>33</v>
      </c>
      <c r="D48" s="24"/>
      <c r="E48" s="47"/>
      <c r="F48" s="84">
        <f t="shared" si="15"/>
        <v>0</v>
      </c>
      <c r="G48" s="172">
        <v>120</v>
      </c>
      <c r="H48" s="94"/>
      <c r="I48" s="25">
        <f t="shared" si="16"/>
        <v>0</v>
      </c>
    </row>
    <row r="49" spans="1:10" s="26" customFormat="1" ht="12">
      <c r="A49" s="21" t="s">
        <v>1585</v>
      </c>
      <c r="B49" s="22">
        <v>322</v>
      </c>
      <c r="C49" s="23" t="s">
        <v>34</v>
      </c>
      <c r="D49" s="24"/>
      <c r="E49" s="47"/>
      <c r="F49" s="84">
        <f t="shared" si="15"/>
        <v>0</v>
      </c>
      <c r="G49" s="172">
        <v>136</v>
      </c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1105</v>
      </c>
      <c r="B52" s="22">
        <v>329</v>
      </c>
      <c r="C52" s="23" t="s">
        <v>38</v>
      </c>
      <c r="D52" s="24">
        <v>1000</v>
      </c>
      <c r="E52" s="47"/>
      <c r="F52" s="84">
        <f t="shared" si="15"/>
        <v>1000</v>
      </c>
      <c r="G52" s="172"/>
      <c r="H52" s="94"/>
      <c r="I52" s="25">
        <f t="shared" si="16"/>
        <v>1000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898019</v>
      </c>
      <c r="E57" s="43">
        <f t="shared" ref="E57:I57" si="18">SUM(E58:E63)</f>
        <v>0</v>
      </c>
      <c r="F57" s="58">
        <f t="shared" si="18"/>
        <v>898019</v>
      </c>
      <c r="G57" s="173">
        <f t="shared" si="18"/>
        <v>269394.53000000003</v>
      </c>
      <c r="H57" s="89">
        <f t="shared" si="18"/>
        <v>0</v>
      </c>
      <c r="I57" s="56">
        <f t="shared" si="18"/>
        <v>898019</v>
      </c>
    </row>
    <row r="58" spans="1:10" ht="22.5" customHeight="1">
      <c r="A58" s="21" t="s">
        <v>1106</v>
      </c>
      <c r="B58" s="22">
        <v>321</v>
      </c>
      <c r="C58" s="23" t="s">
        <v>33</v>
      </c>
      <c r="D58" s="24">
        <v>245000</v>
      </c>
      <c r="E58" s="47"/>
      <c r="F58" s="84">
        <f t="shared" ref="F58:F63" si="19">SUM(D58:E58)</f>
        <v>245000</v>
      </c>
      <c r="G58" s="172">
        <v>61643</v>
      </c>
      <c r="H58" s="94"/>
      <c r="I58" s="25">
        <f>+F58+H58</f>
        <v>245000</v>
      </c>
      <c r="J58" s="49"/>
    </row>
    <row r="59" spans="1:10" s="26" customFormat="1" ht="12">
      <c r="A59" s="21" t="s">
        <v>1107</v>
      </c>
      <c r="B59" s="22">
        <v>322</v>
      </c>
      <c r="C59" s="23" t="s">
        <v>34</v>
      </c>
      <c r="D59" s="24">
        <v>325000</v>
      </c>
      <c r="E59" s="47"/>
      <c r="F59" s="84">
        <f t="shared" si="19"/>
        <v>325000</v>
      </c>
      <c r="G59" s="172">
        <v>62599.78</v>
      </c>
      <c r="H59" s="94"/>
      <c r="I59" s="25">
        <f t="shared" ref="I59:I63" si="20">+F59+H59</f>
        <v>325000</v>
      </c>
    </row>
    <row r="60" spans="1:10" s="26" customFormat="1" ht="12">
      <c r="A60" s="21" t="s">
        <v>1108</v>
      </c>
      <c r="B60" s="22">
        <v>323</v>
      </c>
      <c r="C60" s="23" t="s">
        <v>28</v>
      </c>
      <c r="D60" s="24">
        <v>310019</v>
      </c>
      <c r="E60" s="47"/>
      <c r="F60" s="84">
        <f t="shared" si="19"/>
        <v>310019</v>
      </c>
      <c r="G60" s="172">
        <v>137164.59</v>
      </c>
      <c r="H60" s="94"/>
      <c r="I60" s="25">
        <f t="shared" si="20"/>
        <v>310019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1109</v>
      </c>
      <c r="B62" s="22">
        <v>329</v>
      </c>
      <c r="C62" s="23" t="s">
        <v>38</v>
      </c>
      <c r="D62" s="24">
        <v>10000</v>
      </c>
      <c r="E62" s="47"/>
      <c r="F62" s="84">
        <f t="shared" si="19"/>
        <v>10000</v>
      </c>
      <c r="G62" s="172">
        <v>5012.96</v>
      </c>
      <c r="H62" s="94"/>
      <c r="I62" s="25">
        <f t="shared" si="20"/>
        <v>10000</v>
      </c>
    </row>
    <row r="63" spans="1:10" s="26" customFormat="1" ht="12">
      <c r="A63" s="21" t="s">
        <v>1110</v>
      </c>
      <c r="B63" s="22">
        <v>343</v>
      </c>
      <c r="C63" s="23" t="s">
        <v>39</v>
      </c>
      <c r="D63" s="24">
        <v>8000</v>
      </c>
      <c r="E63" s="47"/>
      <c r="F63" s="84">
        <f t="shared" si="19"/>
        <v>8000</v>
      </c>
      <c r="G63" s="172">
        <v>2974.2</v>
      </c>
      <c r="H63" s="94"/>
      <c r="I63" s="25">
        <f t="shared" si="20"/>
        <v>8000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17704.97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 t="s">
        <v>1586</v>
      </c>
      <c r="B66" s="22">
        <v>312</v>
      </c>
      <c r="C66" s="23" t="s">
        <v>44</v>
      </c>
      <c r="D66" s="24"/>
      <c r="E66" s="47"/>
      <c r="F66" s="84">
        <f t="shared" si="22"/>
        <v>0</v>
      </c>
      <c r="G66" s="172">
        <v>10603.17</v>
      </c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 t="s">
        <v>1587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1525.8</v>
      </c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1588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420</v>
      </c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 t="s">
        <v>1589</v>
      </c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>
        <v>5156</v>
      </c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35000</v>
      </c>
      <c r="E77" s="19">
        <f t="shared" ref="E77:I77" si="25">SUM(E78:E89)</f>
        <v>0</v>
      </c>
      <c r="F77" s="59">
        <f t="shared" si="25"/>
        <v>35000</v>
      </c>
      <c r="G77" s="174">
        <f t="shared" si="25"/>
        <v>0</v>
      </c>
      <c r="H77" s="79">
        <f t="shared" si="25"/>
        <v>0</v>
      </c>
      <c r="I77" s="20">
        <f t="shared" si="25"/>
        <v>35000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 t="s">
        <v>1108</v>
      </c>
      <c r="B82" s="22">
        <v>322</v>
      </c>
      <c r="C82" s="23" t="s">
        <v>34</v>
      </c>
      <c r="D82" s="24">
        <v>2000</v>
      </c>
      <c r="E82" s="47"/>
      <c r="F82" s="84">
        <f t="shared" si="26"/>
        <v>2000</v>
      </c>
      <c r="G82" s="172"/>
      <c r="H82" s="94"/>
      <c r="I82" s="25">
        <f t="shared" si="27"/>
        <v>2000</v>
      </c>
    </row>
    <row r="83" spans="1:9" s="26" customFormat="1" ht="12">
      <c r="A83" s="21" t="s">
        <v>1111</v>
      </c>
      <c r="B83" s="22">
        <v>323</v>
      </c>
      <c r="C83" s="23" t="s">
        <v>28</v>
      </c>
      <c r="D83" s="24">
        <v>30000</v>
      </c>
      <c r="E83" s="47"/>
      <c r="F83" s="84">
        <f t="shared" si="26"/>
        <v>30000</v>
      </c>
      <c r="G83" s="172"/>
      <c r="H83" s="94"/>
      <c r="I83" s="25">
        <f t="shared" si="27"/>
        <v>30000</v>
      </c>
    </row>
    <row r="84" spans="1:9" s="26" customFormat="1" ht="24">
      <c r="A84" s="14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1111</v>
      </c>
      <c r="B85" s="22">
        <v>329</v>
      </c>
      <c r="C85" s="23" t="s">
        <v>38</v>
      </c>
      <c r="D85" s="24">
        <v>3000</v>
      </c>
      <c r="E85" s="47"/>
      <c r="F85" s="84">
        <f t="shared" si="26"/>
        <v>3000</v>
      </c>
      <c r="G85" s="172"/>
      <c r="H85" s="94"/>
      <c r="I85" s="25">
        <f t="shared" si="27"/>
        <v>3000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8839047</v>
      </c>
      <c r="E90" s="19">
        <f t="shared" ref="E90:I90" si="29">SUM(E91:E101)</f>
        <v>0</v>
      </c>
      <c r="F90" s="59">
        <f t="shared" si="29"/>
        <v>8839047</v>
      </c>
      <c r="G90" s="174">
        <f t="shared" si="29"/>
        <v>4575152.0600000005</v>
      </c>
      <c r="H90" s="79">
        <f t="shared" si="29"/>
        <v>0</v>
      </c>
      <c r="I90" s="20">
        <f t="shared" si="29"/>
        <v>8839047</v>
      </c>
    </row>
    <row r="91" spans="1:9">
      <c r="A91" s="21" t="s">
        <v>1112</v>
      </c>
      <c r="B91" s="22">
        <v>311</v>
      </c>
      <c r="C91" s="23" t="s">
        <v>35</v>
      </c>
      <c r="D91" s="24">
        <v>7321500</v>
      </c>
      <c r="E91" s="47"/>
      <c r="F91" s="84">
        <f t="shared" ref="F91:F101" si="30">SUM(D91:E91)</f>
        <v>7321500</v>
      </c>
      <c r="G91" s="172">
        <v>3791766.22</v>
      </c>
      <c r="H91" s="94"/>
      <c r="I91" s="25">
        <f>+F91+H91</f>
        <v>7321500</v>
      </c>
    </row>
    <row r="92" spans="1:9" s="26" customFormat="1" ht="12">
      <c r="A92" s="21" t="s">
        <v>1113</v>
      </c>
      <c r="B92" s="22">
        <v>312</v>
      </c>
      <c r="C92" s="23" t="s">
        <v>44</v>
      </c>
      <c r="D92" s="24">
        <v>297500</v>
      </c>
      <c r="E92" s="47"/>
      <c r="F92" s="84">
        <f t="shared" si="30"/>
        <v>297500</v>
      </c>
      <c r="G92" s="172">
        <v>147619.32999999999</v>
      </c>
      <c r="H92" s="94"/>
      <c r="I92" s="25">
        <f t="shared" ref="I92:I101" si="31">+F92+H92</f>
        <v>297500</v>
      </c>
    </row>
    <row r="93" spans="1:9" s="26" customFormat="1" ht="12">
      <c r="A93" s="21" t="s">
        <v>1114</v>
      </c>
      <c r="B93" s="22">
        <v>313</v>
      </c>
      <c r="C93" s="23" t="s">
        <v>36</v>
      </c>
      <c r="D93" s="24">
        <v>1208047</v>
      </c>
      <c r="E93" s="47"/>
      <c r="F93" s="84">
        <f t="shared" si="30"/>
        <v>1208047</v>
      </c>
      <c r="G93" s="172">
        <v>625641.51</v>
      </c>
      <c r="H93" s="94"/>
      <c r="I93" s="25">
        <f t="shared" si="31"/>
        <v>1208047</v>
      </c>
    </row>
    <row r="94" spans="1:9" s="26" customFormat="1" ht="12">
      <c r="A94" s="21" t="s">
        <v>1115</v>
      </c>
      <c r="B94" s="22">
        <v>321</v>
      </c>
      <c r="C94" s="23" t="s">
        <v>33</v>
      </c>
      <c r="D94" s="24">
        <v>2000</v>
      </c>
      <c r="E94" s="47"/>
      <c r="F94" s="84">
        <f t="shared" si="30"/>
        <v>2000</v>
      </c>
      <c r="G94" s="172">
        <v>0</v>
      </c>
      <c r="H94" s="94"/>
      <c r="I94" s="25">
        <f t="shared" si="31"/>
        <v>2000</v>
      </c>
    </row>
    <row r="95" spans="1:9" s="26" customFormat="1" ht="12">
      <c r="A95" s="21" t="s">
        <v>1590</v>
      </c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1591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10125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 t="s">
        <v>1116</v>
      </c>
      <c r="B100" s="22">
        <v>372</v>
      </c>
      <c r="C100" s="23" t="s">
        <v>46</v>
      </c>
      <c r="D100" s="24">
        <v>10000</v>
      </c>
      <c r="E100" s="47"/>
      <c r="F100" s="84">
        <f t="shared" si="30"/>
        <v>10000</v>
      </c>
      <c r="G100" s="172">
        <v>0</v>
      </c>
      <c r="H100" s="94"/>
      <c r="I100" s="25">
        <f t="shared" si="31"/>
        <v>10000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35000</v>
      </c>
      <c r="E102" s="19">
        <f t="shared" ref="E102:I102" si="32">SUM(E103:E113)</f>
        <v>0</v>
      </c>
      <c r="F102" s="59">
        <f t="shared" si="32"/>
        <v>35000</v>
      </c>
      <c r="G102" s="174">
        <f t="shared" si="32"/>
        <v>441.71</v>
      </c>
      <c r="H102" s="79">
        <f t="shared" si="32"/>
        <v>0</v>
      </c>
      <c r="I102" s="20">
        <f t="shared" si="32"/>
        <v>35000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1117</v>
      </c>
      <c r="B106" s="22">
        <v>321</v>
      </c>
      <c r="C106" s="23" t="s">
        <v>33</v>
      </c>
      <c r="D106" s="24">
        <v>35000</v>
      </c>
      <c r="E106" s="47"/>
      <c r="F106" s="84">
        <f t="shared" si="33"/>
        <v>35000</v>
      </c>
      <c r="G106" s="172">
        <v>0</v>
      </c>
      <c r="H106" s="94"/>
      <c r="I106" s="25">
        <f t="shared" si="34"/>
        <v>35000</v>
      </c>
    </row>
    <row r="107" spans="1:10">
      <c r="A107" s="21" t="s">
        <v>1592</v>
      </c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>
        <v>441.71</v>
      </c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1612000</v>
      </c>
      <c r="E139" s="40">
        <f t="shared" ref="E139:I139" si="45">SUM(E140,E148,E152,E167,E177,E191,E204,E206,E220,E233)</f>
        <v>0</v>
      </c>
      <c r="F139" s="40">
        <f t="shared" si="45"/>
        <v>1612000</v>
      </c>
      <c r="G139" s="40">
        <f t="shared" si="45"/>
        <v>90393.08</v>
      </c>
      <c r="H139" s="40">
        <f t="shared" si="45"/>
        <v>0</v>
      </c>
      <c r="I139" s="41">
        <f t="shared" si="45"/>
        <v>1612000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32000</v>
      </c>
      <c r="E152" s="19">
        <f t="shared" ref="E152:I152" si="51">SUM(E153:E166)</f>
        <v>0</v>
      </c>
      <c r="F152" s="59">
        <f t="shared" si="51"/>
        <v>32000</v>
      </c>
      <c r="G152" s="174">
        <f t="shared" si="51"/>
        <v>4699</v>
      </c>
      <c r="H152" s="79">
        <f t="shared" si="51"/>
        <v>0</v>
      </c>
      <c r="I152" s="20">
        <f t="shared" si="51"/>
        <v>32000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 t="s">
        <v>1593</v>
      </c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>
        <v>599</v>
      </c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1118</v>
      </c>
      <c r="B158" s="22">
        <v>422</v>
      </c>
      <c r="C158" s="23" t="s">
        <v>29</v>
      </c>
      <c r="D158" s="24">
        <v>22000</v>
      </c>
      <c r="E158" s="47"/>
      <c r="F158" s="84">
        <f t="shared" si="52"/>
        <v>22000</v>
      </c>
      <c r="G158" s="172">
        <v>4100</v>
      </c>
      <c r="H158" s="94"/>
      <c r="I158" s="25">
        <f t="shared" si="53"/>
        <v>22000</v>
      </c>
    </row>
    <row r="159" spans="1:9" s="26" customFormat="1" ht="12">
      <c r="A159" s="14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 t="s">
        <v>1119</v>
      </c>
      <c r="B160" s="22">
        <v>424</v>
      </c>
      <c r="C160" s="23" t="s">
        <v>45</v>
      </c>
      <c r="D160" s="24">
        <v>10000</v>
      </c>
      <c r="E160" s="47"/>
      <c r="F160" s="84">
        <f t="shared" si="52"/>
        <v>10000</v>
      </c>
      <c r="G160" s="172">
        <v>0</v>
      </c>
      <c r="H160" s="94"/>
      <c r="I160" s="25">
        <f t="shared" si="53"/>
        <v>10000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1500000</v>
      </c>
      <c r="E167" s="43">
        <f t="shared" ref="E167:I167" si="56">SUM(E168:E176)</f>
        <v>0</v>
      </c>
      <c r="F167" s="58">
        <f t="shared" si="56"/>
        <v>1500000</v>
      </c>
      <c r="G167" s="173">
        <f t="shared" si="56"/>
        <v>80284.28</v>
      </c>
      <c r="H167" s="89">
        <f t="shared" si="56"/>
        <v>0</v>
      </c>
      <c r="I167" s="56">
        <f t="shared" si="56"/>
        <v>1500000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 t="s">
        <v>1120</v>
      </c>
      <c r="B175" s="22">
        <v>451</v>
      </c>
      <c r="C175" s="23" t="s">
        <v>31</v>
      </c>
      <c r="D175" s="24">
        <v>1500000</v>
      </c>
      <c r="E175" s="47"/>
      <c r="F175" s="84">
        <f t="shared" si="58"/>
        <v>1500000</v>
      </c>
      <c r="G175" s="172">
        <v>80284.28</v>
      </c>
      <c r="H175" s="94"/>
      <c r="I175" s="25">
        <f t="shared" si="57"/>
        <v>1500000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65000</v>
      </c>
      <c r="E191" s="19">
        <f t="shared" ref="E191:I191" si="63">SUM(E192:E203)</f>
        <v>0</v>
      </c>
      <c r="F191" s="59">
        <f t="shared" si="63"/>
        <v>65000</v>
      </c>
      <c r="G191" s="174">
        <f t="shared" si="63"/>
        <v>0</v>
      </c>
      <c r="H191" s="79">
        <f t="shared" si="63"/>
        <v>0</v>
      </c>
      <c r="I191" s="20">
        <f t="shared" si="63"/>
        <v>65000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1121</v>
      </c>
      <c r="B196" s="22">
        <v>422</v>
      </c>
      <c r="C196" s="23" t="s">
        <v>29</v>
      </c>
      <c r="D196" s="24">
        <v>55000</v>
      </c>
      <c r="E196" s="47"/>
      <c r="F196" s="84">
        <f t="shared" si="64"/>
        <v>55000</v>
      </c>
      <c r="G196" s="172"/>
      <c r="H196" s="94"/>
      <c r="I196" s="25">
        <f t="shared" si="65"/>
        <v>55000</v>
      </c>
    </row>
    <row r="197" spans="1:9" s="26" customFormat="1" ht="12">
      <c r="A197" s="14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>+F197+H197</f>
        <v>0</v>
      </c>
    </row>
    <row r="198" spans="1:9" s="26" customFormat="1" ht="24">
      <c r="A198" s="21" t="s">
        <v>1122</v>
      </c>
      <c r="B198" s="22">
        <v>424</v>
      </c>
      <c r="C198" s="23" t="s">
        <v>45</v>
      </c>
      <c r="D198" s="24">
        <v>10000</v>
      </c>
      <c r="E198" s="47"/>
      <c r="F198" s="84">
        <f t="shared" si="64"/>
        <v>10000</v>
      </c>
      <c r="G198" s="172"/>
      <c r="H198" s="94"/>
      <c r="I198" s="25">
        <f t="shared" si="65"/>
        <v>10000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15000</v>
      </c>
      <c r="E220" s="19">
        <f t="shared" ref="E220:I220" si="72">SUM(E221:E232)</f>
        <v>0</v>
      </c>
      <c r="F220" s="59">
        <f t="shared" si="72"/>
        <v>15000</v>
      </c>
      <c r="G220" s="174">
        <f t="shared" si="72"/>
        <v>5409.8</v>
      </c>
      <c r="H220" s="79">
        <f t="shared" si="72"/>
        <v>0</v>
      </c>
      <c r="I220" s="20">
        <f t="shared" si="72"/>
        <v>15000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1123</v>
      </c>
      <c r="B225" s="22">
        <v>422</v>
      </c>
      <c r="C225" s="23" t="s">
        <v>29</v>
      </c>
      <c r="D225" s="24">
        <v>15000</v>
      </c>
      <c r="E225" s="47"/>
      <c r="F225" s="84">
        <f t="shared" si="73"/>
        <v>15000</v>
      </c>
      <c r="G225" s="172">
        <v>5409.8</v>
      </c>
      <c r="H225" s="94"/>
      <c r="I225" s="25">
        <f t="shared" si="74"/>
        <v>15000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10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10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10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10" s="71" customFormat="1">
      <c r="A244" s="66"/>
      <c r="B244" s="67">
        <v>311</v>
      </c>
      <c r="C244" s="68" t="s">
        <v>35</v>
      </c>
      <c r="D244" s="69"/>
      <c r="E244" s="69"/>
      <c r="F244" s="85">
        <f>SUM(D244:E244)</f>
        <v>0</v>
      </c>
      <c r="G244" s="181"/>
      <c r="H244" s="90"/>
      <c r="I244" s="114">
        <f>+F244+H244</f>
        <v>0</v>
      </c>
      <c r="J244" s="111"/>
    </row>
    <row r="245" spans="1:10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114">
        <f t="shared" ref="I245:I248" si="80">+F245+H245</f>
        <v>0</v>
      </c>
    </row>
    <row r="246" spans="1:10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114">
        <f t="shared" si="80"/>
        <v>0</v>
      </c>
    </row>
    <row r="247" spans="1:10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114">
        <f t="shared" si="80"/>
        <v>0</v>
      </c>
    </row>
    <row r="248" spans="1:10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114">
        <f t="shared" si="80"/>
        <v>0</v>
      </c>
    </row>
    <row r="249" spans="1:10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10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114">
        <f>+F250+H250</f>
        <v>0</v>
      </c>
    </row>
    <row r="251" spans="1:10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114">
        <f t="shared" ref="I251:I252" si="83">+F251+H251</f>
        <v>0</v>
      </c>
    </row>
    <row r="252" spans="1:10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114">
        <f t="shared" si="83"/>
        <v>0</v>
      </c>
    </row>
    <row r="253" spans="1:10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10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10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10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1360972.9</v>
      </c>
      <c r="E349" s="40">
        <f t="shared" ref="E349:I349" si="126">SUM(E350,E367)</f>
        <v>0</v>
      </c>
      <c r="F349" s="83">
        <f t="shared" si="126"/>
        <v>1360972.9</v>
      </c>
      <c r="G349" s="171">
        <f t="shared" si="126"/>
        <v>0</v>
      </c>
      <c r="H349" s="88">
        <f t="shared" si="126"/>
        <v>0</v>
      </c>
      <c r="I349" s="41">
        <f t="shared" si="126"/>
        <v>1360972.9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1360972.9</v>
      </c>
      <c r="E367" s="19">
        <f t="shared" ref="E367:I367" si="130">SUM(E368:E381)</f>
        <v>0</v>
      </c>
      <c r="F367" s="59">
        <f t="shared" si="130"/>
        <v>1360972.9</v>
      </c>
      <c r="G367" s="174">
        <f t="shared" si="130"/>
        <v>0</v>
      </c>
      <c r="H367" s="79">
        <f t="shared" si="130"/>
        <v>0</v>
      </c>
      <c r="I367" s="20">
        <f t="shared" si="130"/>
        <v>1360972.9</v>
      </c>
    </row>
    <row r="368" spans="1:9">
      <c r="A368" s="21" t="s">
        <v>1124</v>
      </c>
      <c r="B368" s="22">
        <v>311</v>
      </c>
      <c r="C368" s="23" t="s">
        <v>35</v>
      </c>
      <c r="D368" s="24">
        <v>267014.2</v>
      </c>
      <c r="E368" s="47"/>
      <c r="F368" s="84">
        <f>SUM(D368:E368)</f>
        <v>267014.2</v>
      </c>
      <c r="G368" s="172"/>
      <c r="H368" s="94"/>
      <c r="I368" s="25">
        <f>+F368+H368</f>
        <v>267014.2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 t="s">
        <v>1125</v>
      </c>
      <c r="B370" s="22">
        <v>313</v>
      </c>
      <c r="C370" s="23" t="s">
        <v>36</v>
      </c>
      <c r="D370" s="24">
        <v>52763.28</v>
      </c>
      <c r="E370" s="47"/>
      <c r="F370" s="84">
        <f t="shared" si="131"/>
        <v>52763.28</v>
      </c>
      <c r="G370" s="172"/>
      <c r="H370" s="94"/>
      <c r="I370" s="25">
        <f t="shared" si="132"/>
        <v>52763.28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 t="s">
        <v>1126</v>
      </c>
      <c r="B373" s="22">
        <v>323</v>
      </c>
      <c r="C373" s="23" t="s">
        <v>28</v>
      </c>
      <c r="D373" s="24">
        <v>232966.61</v>
      </c>
      <c r="E373" s="47"/>
      <c r="F373" s="84">
        <f t="shared" si="131"/>
        <v>232966.61</v>
      </c>
      <c r="G373" s="172"/>
      <c r="H373" s="94"/>
      <c r="I373" s="25">
        <f t="shared" si="132"/>
        <v>232966.61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 t="s">
        <v>1127</v>
      </c>
      <c r="B379" s="22">
        <v>422</v>
      </c>
      <c r="C379" s="23" t="s">
        <v>29</v>
      </c>
      <c r="D379" s="24">
        <v>808228.81</v>
      </c>
      <c r="E379" s="47"/>
      <c r="F379" s="84">
        <f>SUM(D379:E379)</f>
        <v>808228.81</v>
      </c>
      <c r="G379" s="172"/>
      <c r="H379" s="94"/>
      <c r="I379" s="25">
        <f t="shared" si="132"/>
        <v>808228.81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1128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1129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2403019</v>
      </c>
      <c r="E911" s="42">
        <f t="shared" si="349"/>
        <v>0</v>
      </c>
      <c r="F911" s="42">
        <f t="shared" si="349"/>
        <v>2403019</v>
      </c>
      <c r="G911" s="42">
        <f t="shared" si="349"/>
        <v>352678.81000000006</v>
      </c>
      <c r="H911" s="42">
        <f t="shared" si="349"/>
        <v>0</v>
      </c>
      <c r="I911" s="42">
        <f t="shared" si="349"/>
        <v>2403019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3000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2398019</v>
      </c>
      <c r="E915" s="43">
        <f t="shared" ref="E915:I915" si="353">SUM(E57,E121,E167,E328,E538)</f>
        <v>0</v>
      </c>
      <c r="F915" s="43">
        <f t="shared" si="353"/>
        <v>2398019</v>
      </c>
      <c r="G915" s="43">
        <f t="shared" si="353"/>
        <v>349678.81000000006</v>
      </c>
      <c r="H915" s="43">
        <f t="shared" si="353"/>
        <v>0</v>
      </c>
      <c r="I915" s="43">
        <f t="shared" si="353"/>
        <v>2398019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10460019.9</v>
      </c>
      <c r="E918" s="43">
        <f t="shared" ref="E918:I918" si="357">SUM(E919:E925)</f>
        <v>0</v>
      </c>
      <c r="F918" s="43">
        <f t="shared" si="357"/>
        <v>10460019.9</v>
      </c>
      <c r="G918" s="43">
        <f t="shared" si="357"/>
        <v>4603665.96</v>
      </c>
      <c r="H918" s="43">
        <f t="shared" si="357"/>
        <v>0</v>
      </c>
      <c r="I918" s="43">
        <f t="shared" si="357"/>
        <v>10460019.9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110000</v>
      </c>
      <c r="E919" s="19">
        <f t="shared" ref="E919:I919" si="358">SUM(E44,E115,E152,E253,E541)</f>
        <v>0</v>
      </c>
      <c r="F919" s="19">
        <f t="shared" si="358"/>
        <v>110000</v>
      </c>
      <c r="G919" s="19">
        <f t="shared" si="358"/>
        <v>4957.42</v>
      </c>
      <c r="H919" s="19">
        <f t="shared" si="358"/>
        <v>0</v>
      </c>
      <c r="I919" s="19">
        <f t="shared" si="358"/>
        <v>110000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17704.97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100000</v>
      </c>
      <c r="E921" s="19">
        <f t="shared" ref="E921:I921" si="360">SUM(E77,E127,E191,E269,E306)</f>
        <v>0</v>
      </c>
      <c r="F921" s="19">
        <f t="shared" si="360"/>
        <v>100000</v>
      </c>
      <c r="G921" s="19">
        <f t="shared" si="360"/>
        <v>0</v>
      </c>
      <c r="H921" s="19">
        <f t="shared" si="360"/>
        <v>0</v>
      </c>
      <c r="I921" s="19">
        <f t="shared" si="360"/>
        <v>100000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8839047</v>
      </c>
      <c r="E922" s="19">
        <f t="shared" ref="E922:I922" si="361">SUM(E90,E133,E206,E308,E277,E294,E591,E337,E350,E395,E853,E894,E433,E470)</f>
        <v>0</v>
      </c>
      <c r="F922" s="19">
        <f t="shared" si="361"/>
        <v>8839047</v>
      </c>
      <c r="G922" s="19">
        <f t="shared" si="361"/>
        <v>4575152.0600000005</v>
      </c>
      <c r="H922" s="19">
        <f t="shared" si="361"/>
        <v>0</v>
      </c>
      <c r="I922" s="19">
        <f t="shared" si="361"/>
        <v>8839047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1360972.9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1360972.9</v>
      </c>
      <c r="G923" s="19">
        <f t="shared" si="362"/>
        <v>0</v>
      </c>
      <c r="H923" s="19">
        <f t="shared" si="362"/>
        <v>0</v>
      </c>
      <c r="I923" s="19">
        <f t="shared" si="362"/>
        <v>1360972.9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50000</v>
      </c>
      <c r="E924" s="19">
        <f t="shared" ref="E924:I924" si="363">SUM(E102,E220,E285,E574)</f>
        <v>0</v>
      </c>
      <c r="F924" s="19">
        <f t="shared" si="363"/>
        <v>50000</v>
      </c>
      <c r="G924" s="19">
        <f t="shared" si="363"/>
        <v>5851.51</v>
      </c>
      <c r="H924" s="19">
        <f t="shared" si="363"/>
        <v>0</v>
      </c>
      <c r="I924" s="19">
        <f t="shared" si="363"/>
        <v>50000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12863038.9</v>
      </c>
      <c r="E926" s="44">
        <f t="shared" si="365"/>
        <v>0</v>
      </c>
      <c r="F926" s="44">
        <f t="shared" si="365"/>
        <v>12863038.9</v>
      </c>
      <c r="G926" s="44">
        <f t="shared" si="365"/>
        <v>4956344.7699999996</v>
      </c>
      <c r="H926" s="44">
        <f t="shared" si="365"/>
        <v>0</v>
      </c>
      <c r="I926" s="44">
        <f t="shared" si="365"/>
        <v>12863038.9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dimension ref="A1:K927"/>
  <sheetViews>
    <sheetView topLeftCell="A84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3" bestFit="1" customWidth="1"/>
    <col min="6" max="6" width="13.140625" bestFit="1" customWidth="1"/>
    <col min="7" max="7" width="14.5703125" customWidth="1"/>
    <col min="8" max="8" width="12.5703125" customWidth="1"/>
    <col min="9" max="9" width="13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92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TURISTIČKO UGOSTITELJSKA ŠKOLA, SPLIT</v>
      </c>
      <c r="C7" s="260"/>
      <c r="D7" s="13">
        <f>SUM(D8)</f>
        <v>46578777.719999999</v>
      </c>
      <c r="E7" s="13">
        <f t="shared" ref="E7:I8" si="0">SUM(E8)</f>
        <v>0</v>
      </c>
      <c r="F7" s="164">
        <f t="shared" si="0"/>
        <v>46578777.719999999</v>
      </c>
      <c r="G7" s="14">
        <f t="shared" si="0"/>
        <v>6847200.7999999998</v>
      </c>
      <c r="H7" s="229">
        <f t="shared" si="0"/>
        <v>0</v>
      </c>
      <c r="I7" s="77">
        <f t="shared" si="0"/>
        <v>46578777.719999999</v>
      </c>
    </row>
    <row r="8" spans="1:9">
      <c r="A8" s="261" t="s">
        <v>7</v>
      </c>
      <c r="B8" s="262"/>
      <c r="C8" s="15" t="s">
        <v>8</v>
      </c>
      <c r="D8" s="16">
        <f>SUM(D9)</f>
        <v>46578777.719999999</v>
      </c>
      <c r="E8" s="16">
        <f t="shared" si="0"/>
        <v>0</v>
      </c>
      <c r="F8" s="82">
        <f t="shared" si="0"/>
        <v>46578777.719999999</v>
      </c>
      <c r="G8" s="17">
        <f t="shared" si="0"/>
        <v>6847200.7999999998</v>
      </c>
      <c r="H8" s="170">
        <f t="shared" si="0"/>
        <v>0</v>
      </c>
      <c r="I8" s="17">
        <f t="shared" si="0"/>
        <v>46578777.719999999</v>
      </c>
    </row>
    <row r="9" spans="1:9">
      <c r="A9" s="261" t="s">
        <v>9</v>
      </c>
      <c r="B9" s="262"/>
      <c r="C9" s="15" t="s">
        <v>10</v>
      </c>
      <c r="D9" s="16">
        <f>SUM(D10,D18,D22,D26,D30,D33)</f>
        <v>46578777.719999999</v>
      </c>
      <c r="E9" s="16">
        <f t="shared" ref="E9:I9" si="1">SUM(E10,E18,E22,E26,E30,E33)</f>
        <v>0</v>
      </c>
      <c r="F9" s="82">
        <f t="shared" si="1"/>
        <v>46578777.719999999</v>
      </c>
      <c r="G9" s="17">
        <f t="shared" si="1"/>
        <v>6847200.7999999998</v>
      </c>
      <c r="H9" s="170">
        <f t="shared" si="1"/>
        <v>0</v>
      </c>
      <c r="I9" s="17">
        <f t="shared" si="1"/>
        <v>46578777.719999999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900200</v>
      </c>
      <c r="E10" s="19">
        <f t="shared" ref="E10:I10" si="2">SUM(E11:E17)</f>
        <v>0</v>
      </c>
      <c r="F10" s="59">
        <f t="shared" si="2"/>
        <v>900200</v>
      </c>
      <c r="G10" s="20">
        <f t="shared" si="2"/>
        <v>142924.22</v>
      </c>
      <c r="H10" s="230">
        <f t="shared" si="2"/>
        <v>0</v>
      </c>
      <c r="I10" s="20">
        <f t="shared" si="2"/>
        <v>900200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330</v>
      </c>
      <c r="B13" s="22">
        <v>641</v>
      </c>
      <c r="C13" s="23" t="s">
        <v>12</v>
      </c>
      <c r="D13" s="24">
        <v>200</v>
      </c>
      <c r="E13" s="47"/>
      <c r="F13" s="84">
        <f>SUM(D13:E13)</f>
        <v>200</v>
      </c>
      <c r="G13" s="25">
        <v>22.12</v>
      </c>
      <c r="H13" s="185"/>
      <c r="I13" s="25">
        <f t="shared" si="4"/>
        <v>200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331</v>
      </c>
      <c r="B15" s="22">
        <v>661</v>
      </c>
      <c r="C15" s="23" t="s">
        <v>15</v>
      </c>
      <c r="D15" s="24">
        <v>900000</v>
      </c>
      <c r="E15" s="47"/>
      <c r="F15" s="84">
        <f>SUM(D15:E15)</f>
        <v>900000</v>
      </c>
      <c r="G15" s="25">
        <v>142902.1</v>
      </c>
      <c r="H15" s="185"/>
      <c r="I15" s="25">
        <f t="shared" si="4"/>
        <v>900000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110000</v>
      </c>
      <c r="E18" s="19">
        <f t="shared" ref="E18:I18" si="5">SUM(E19:E21)</f>
        <v>0</v>
      </c>
      <c r="F18" s="59">
        <f t="shared" si="5"/>
        <v>110000</v>
      </c>
      <c r="G18" s="20">
        <f t="shared" si="5"/>
        <v>15450</v>
      </c>
      <c r="H18" s="230">
        <f t="shared" si="5"/>
        <v>0</v>
      </c>
      <c r="I18" s="20">
        <f t="shared" si="5"/>
        <v>110000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332</v>
      </c>
      <c r="B20" s="22">
        <v>652</v>
      </c>
      <c r="C20" s="23" t="s">
        <v>14</v>
      </c>
      <c r="D20" s="24">
        <v>110000</v>
      </c>
      <c r="E20" s="47"/>
      <c r="F20" s="84">
        <f>SUM(D20:E20)</f>
        <v>110000</v>
      </c>
      <c r="G20" s="25">
        <v>15450</v>
      </c>
      <c r="H20" s="185"/>
      <c r="I20" s="25">
        <f>+F20+H20</f>
        <v>110000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10900255</v>
      </c>
      <c r="E22" s="19">
        <f t="shared" ref="E22:I22" si="6">SUM(E23:E25)</f>
        <v>0</v>
      </c>
      <c r="F22" s="59">
        <f t="shared" si="6"/>
        <v>10900255</v>
      </c>
      <c r="G22" s="20">
        <f t="shared" si="6"/>
        <v>6083797.5899999999</v>
      </c>
      <c r="H22" s="230">
        <f t="shared" si="6"/>
        <v>0</v>
      </c>
      <c r="I22" s="20">
        <f t="shared" si="6"/>
        <v>10900255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333</v>
      </c>
      <c r="B24" s="22">
        <v>636</v>
      </c>
      <c r="C24" s="23" t="s">
        <v>18</v>
      </c>
      <c r="D24" s="24">
        <v>10900255</v>
      </c>
      <c r="E24" s="47"/>
      <c r="F24" s="84">
        <f>SUM(D24:E24)</f>
        <v>10900255</v>
      </c>
      <c r="G24" s="25">
        <v>6083797.5899999999</v>
      </c>
      <c r="H24" s="185"/>
      <c r="I24" s="25">
        <f>+F24+H24</f>
        <v>10900255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34668322.719999999</v>
      </c>
      <c r="E26" s="19">
        <f t="shared" ref="E26:I26" si="7">SUM(E27:E29)</f>
        <v>0</v>
      </c>
      <c r="F26" s="59">
        <f t="shared" si="7"/>
        <v>34668322.719999999</v>
      </c>
      <c r="G26" s="20">
        <f t="shared" si="7"/>
        <v>605028.99</v>
      </c>
      <c r="H26" s="230">
        <f t="shared" si="7"/>
        <v>0</v>
      </c>
      <c r="I26" s="20">
        <f t="shared" si="7"/>
        <v>34668322.719999999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334</v>
      </c>
      <c r="B28" s="22">
        <v>638</v>
      </c>
      <c r="C28" s="23" t="s">
        <v>20</v>
      </c>
      <c r="D28" s="24">
        <v>34668322.719999999</v>
      </c>
      <c r="E28" s="47"/>
      <c r="F28" s="84">
        <f>SUM(D28:E28)</f>
        <v>34668322.719999999</v>
      </c>
      <c r="G28" s="25">
        <v>605028.99</v>
      </c>
      <c r="H28" s="185"/>
      <c r="I28" s="25">
        <f>+F28+H28</f>
        <v>34668322.719999999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/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TURISTIČKO UGOSTITELJSKA ŠKOLA, SPLIT</v>
      </c>
      <c r="C39" s="260"/>
      <c r="D39" s="38">
        <f>SUM(D40)</f>
        <v>47977894.68</v>
      </c>
      <c r="E39" s="38">
        <f t="shared" ref="E39:I41" si="11">SUM(E40)</f>
        <v>0</v>
      </c>
      <c r="F39" s="81">
        <f t="shared" si="11"/>
        <v>47977894.68</v>
      </c>
      <c r="G39" s="168">
        <f t="shared" si="11"/>
        <v>7899519.6200000001</v>
      </c>
      <c r="H39" s="93">
        <f t="shared" si="11"/>
        <v>0</v>
      </c>
      <c r="I39" s="147">
        <f t="shared" si="11"/>
        <v>47977894.68</v>
      </c>
    </row>
    <row r="40" spans="1:9" ht="24.75">
      <c r="A40" s="261" t="s">
        <v>108</v>
      </c>
      <c r="B40" s="262"/>
      <c r="C40" s="15" t="s">
        <v>109</v>
      </c>
      <c r="D40" s="16">
        <f>SUM(D41)</f>
        <v>47977894.68</v>
      </c>
      <c r="E40" s="16">
        <f t="shared" si="11"/>
        <v>0</v>
      </c>
      <c r="F40" s="82">
        <f t="shared" si="11"/>
        <v>47977894.68</v>
      </c>
      <c r="G40" s="169">
        <f t="shared" si="11"/>
        <v>7899519.6200000001</v>
      </c>
      <c r="H40" s="78">
        <f t="shared" si="11"/>
        <v>0</v>
      </c>
      <c r="I40" s="17">
        <f t="shared" si="11"/>
        <v>47977894.68</v>
      </c>
    </row>
    <row r="41" spans="1:9">
      <c r="A41" s="261" t="s">
        <v>25</v>
      </c>
      <c r="B41" s="262"/>
      <c r="C41" s="15" t="s">
        <v>26</v>
      </c>
      <c r="D41" s="16">
        <f>SUM(D42)</f>
        <v>47977894.68</v>
      </c>
      <c r="E41" s="16">
        <f t="shared" si="11"/>
        <v>0</v>
      </c>
      <c r="F41" s="16">
        <f t="shared" si="11"/>
        <v>47977894.68</v>
      </c>
      <c r="G41" s="170">
        <f t="shared" si="11"/>
        <v>7899519.6200000001</v>
      </c>
      <c r="H41" s="78">
        <f t="shared" si="11"/>
        <v>0</v>
      </c>
      <c r="I41" s="17">
        <f t="shared" si="11"/>
        <v>47977894.68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47977894.68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47977894.68</v>
      </c>
      <c r="G42" s="104">
        <f t="shared" si="12"/>
        <v>7899519.6200000001</v>
      </c>
      <c r="H42" s="104">
        <f t="shared" si="12"/>
        <v>0</v>
      </c>
      <c r="I42" s="104">
        <f t="shared" si="12"/>
        <v>47977894.68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12936003</v>
      </c>
      <c r="E43" s="40">
        <f t="shared" ref="E43:I43" si="13">SUM(E44,E57,E64,E77,E90,E102)</f>
        <v>0</v>
      </c>
      <c r="F43" s="83">
        <f t="shared" si="13"/>
        <v>12936003</v>
      </c>
      <c r="G43" s="171">
        <f t="shared" si="13"/>
        <v>6855405.7599999998</v>
      </c>
      <c r="H43" s="88">
        <f t="shared" si="13"/>
        <v>0</v>
      </c>
      <c r="I43" s="41">
        <f t="shared" si="13"/>
        <v>12936003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845200</v>
      </c>
      <c r="E44" s="19">
        <f t="shared" ref="E44:I44" si="14">SUM(E45:E56)</f>
        <v>0</v>
      </c>
      <c r="F44" s="59">
        <f t="shared" si="14"/>
        <v>845200</v>
      </c>
      <c r="G44" s="174">
        <f t="shared" si="14"/>
        <v>339983.86000000004</v>
      </c>
      <c r="H44" s="79">
        <f t="shared" si="14"/>
        <v>0</v>
      </c>
      <c r="I44" s="20">
        <f t="shared" si="14"/>
        <v>845200</v>
      </c>
    </row>
    <row r="45" spans="1:9">
      <c r="A45" s="21" t="s">
        <v>1130</v>
      </c>
      <c r="B45" s="22">
        <v>311</v>
      </c>
      <c r="C45" s="23" t="s">
        <v>35</v>
      </c>
      <c r="D45" s="24">
        <v>465000</v>
      </c>
      <c r="E45" s="47"/>
      <c r="F45" s="84">
        <f t="shared" ref="F45:F56" si="15">SUM(D45:E45)</f>
        <v>465000</v>
      </c>
      <c r="G45" s="172">
        <v>173075.55</v>
      </c>
      <c r="H45" s="94"/>
      <c r="I45" s="25">
        <f>+F45+H45</f>
        <v>465000</v>
      </c>
    </row>
    <row r="46" spans="1:9">
      <c r="A46" s="21" t="s">
        <v>1131</v>
      </c>
      <c r="B46" s="22">
        <v>312</v>
      </c>
      <c r="C46" s="23" t="s">
        <v>44</v>
      </c>
      <c r="D46" s="24">
        <v>40000</v>
      </c>
      <c r="E46" s="47"/>
      <c r="F46" s="84">
        <f t="shared" si="15"/>
        <v>40000</v>
      </c>
      <c r="G46" s="172">
        <v>0</v>
      </c>
      <c r="H46" s="94"/>
      <c r="I46" s="25">
        <f t="shared" ref="I46:I56" si="16">+F46+H46</f>
        <v>40000</v>
      </c>
    </row>
    <row r="47" spans="1:9">
      <c r="A47" s="21" t="s">
        <v>1132</v>
      </c>
      <c r="B47" s="22">
        <v>313</v>
      </c>
      <c r="C47" s="23" t="s">
        <v>36</v>
      </c>
      <c r="D47" s="24">
        <v>100520</v>
      </c>
      <c r="E47" s="47"/>
      <c r="F47" s="84">
        <f t="shared" si="15"/>
        <v>100520</v>
      </c>
      <c r="G47" s="172">
        <v>28557.45</v>
      </c>
      <c r="H47" s="94"/>
      <c r="I47" s="25">
        <f t="shared" si="16"/>
        <v>100520</v>
      </c>
    </row>
    <row r="48" spans="1:9">
      <c r="A48" s="21" t="s">
        <v>1133</v>
      </c>
      <c r="B48" s="22">
        <v>321</v>
      </c>
      <c r="C48" s="23" t="s">
        <v>33</v>
      </c>
      <c r="D48" s="24">
        <v>37480</v>
      </c>
      <c r="E48" s="47"/>
      <c r="F48" s="84">
        <f t="shared" si="15"/>
        <v>37480</v>
      </c>
      <c r="G48" s="172">
        <v>10374.200000000001</v>
      </c>
      <c r="H48" s="94"/>
      <c r="I48" s="25">
        <f t="shared" si="16"/>
        <v>37480</v>
      </c>
    </row>
    <row r="49" spans="1:10" s="26" customFormat="1" ht="12">
      <c r="A49" s="21" t="s">
        <v>1134</v>
      </c>
      <c r="B49" s="22">
        <v>322</v>
      </c>
      <c r="C49" s="23" t="s">
        <v>34</v>
      </c>
      <c r="D49" s="24">
        <v>17200</v>
      </c>
      <c r="E49" s="47"/>
      <c r="F49" s="84">
        <f t="shared" si="15"/>
        <v>17200</v>
      </c>
      <c r="G49" s="172">
        <v>65573.97</v>
      </c>
      <c r="H49" s="94"/>
      <c r="I49" s="25">
        <f t="shared" si="16"/>
        <v>17200</v>
      </c>
    </row>
    <row r="50" spans="1:10" s="26" customFormat="1" ht="12">
      <c r="A50" s="21" t="s">
        <v>1135</v>
      </c>
      <c r="B50" s="22">
        <v>323</v>
      </c>
      <c r="C50" s="23" t="s">
        <v>28</v>
      </c>
      <c r="D50" s="24">
        <v>80000</v>
      </c>
      <c r="E50" s="47"/>
      <c r="F50" s="84">
        <f t="shared" si="15"/>
        <v>80000</v>
      </c>
      <c r="G50" s="172">
        <v>38411.769999999997</v>
      </c>
      <c r="H50" s="94"/>
      <c r="I50" s="25">
        <f t="shared" si="16"/>
        <v>80000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1136</v>
      </c>
      <c r="B52" s="22">
        <v>329</v>
      </c>
      <c r="C52" s="23" t="s">
        <v>38</v>
      </c>
      <c r="D52" s="24">
        <v>85000</v>
      </c>
      <c r="E52" s="47"/>
      <c r="F52" s="84">
        <f t="shared" si="15"/>
        <v>85000</v>
      </c>
      <c r="G52" s="172">
        <v>23856.94</v>
      </c>
      <c r="H52" s="94"/>
      <c r="I52" s="25">
        <f t="shared" si="16"/>
        <v>85000</v>
      </c>
    </row>
    <row r="53" spans="1:10" s="26" customFormat="1" ht="12">
      <c r="A53" s="21" t="s">
        <v>1137</v>
      </c>
      <c r="B53" s="22">
        <v>343</v>
      </c>
      <c r="C53" s="23" t="s">
        <v>39</v>
      </c>
      <c r="D53" s="24">
        <v>20000</v>
      </c>
      <c r="E53" s="47"/>
      <c r="F53" s="84">
        <f t="shared" si="15"/>
        <v>20000</v>
      </c>
      <c r="G53" s="172">
        <v>133.97999999999999</v>
      </c>
      <c r="H53" s="94"/>
      <c r="I53" s="25">
        <f t="shared" si="16"/>
        <v>20000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1093548</v>
      </c>
      <c r="E57" s="43">
        <f t="shared" ref="E57:I57" si="18">SUM(E58:E63)</f>
        <v>0</v>
      </c>
      <c r="F57" s="58">
        <f t="shared" si="18"/>
        <v>1093548</v>
      </c>
      <c r="G57" s="173">
        <f t="shared" si="18"/>
        <v>555857.52</v>
      </c>
      <c r="H57" s="89">
        <f t="shared" si="18"/>
        <v>0</v>
      </c>
      <c r="I57" s="56">
        <f t="shared" si="18"/>
        <v>1093548</v>
      </c>
    </row>
    <row r="58" spans="1:10" ht="22.5" customHeight="1">
      <c r="A58" s="21" t="s">
        <v>1138</v>
      </c>
      <c r="B58" s="22">
        <v>321</v>
      </c>
      <c r="C58" s="23" t="s">
        <v>33</v>
      </c>
      <c r="D58" s="24">
        <v>265000</v>
      </c>
      <c r="E58" s="47"/>
      <c r="F58" s="84">
        <f t="shared" ref="F58:F63" si="19">SUM(D58:E58)</f>
        <v>265000</v>
      </c>
      <c r="G58" s="172">
        <v>94370.98</v>
      </c>
      <c r="H58" s="94"/>
      <c r="I58" s="25">
        <f>+F58+H58</f>
        <v>265000</v>
      </c>
      <c r="J58" s="49"/>
    </row>
    <row r="59" spans="1:10" s="26" customFormat="1" ht="12">
      <c r="A59" s="21" t="s">
        <v>1139</v>
      </c>
      <c r="B59" s="22">
        <v>322</v>
      </c>
      <c r="C59" s="23" t="s">
        <v>34</v>
      </c>
      <c r="D59" s="24">
        <v>548048</v>
      </c>
      <c r="E59" s="47"/>
      <c r="F59" s="84">
        <f t="shared" si="19"/>
        <v>548048</v>
      </c>
      <c r="G59" s="172">
        <v>313847.40000000002</v>
      </c>
      <c r="H59" s="94"/>
      <c r="I59" s="25">
        <f t="shared" ref="I59:I63" si="20">+F59+H59</f>
        <v>548048</v>
      </c>
    </row>
    <row r="60" spans="1:10" s="26" customFormat="1" ht="12">
      <c r="A60" s="21" t="s">
        <v>1140</v>
      </c>
      <c r="B60" s="22">
        <v>323</v>
      </c>
      <c r="C60" s="23" t="s">
        <v>28</v>
      </c>
      <c r="D60" s="24">
        <v>255500</v>
      </c>
      <c r="E60" s="47"/>
      <c r="F60" s="84">
        <f t="shared" si="19"/>
        <v>255500</v>
      </c>
      <c r="G60" s="172">
        <v>127256.43</v>
      </c>
      <c r="H60" s="94"/>
      <c r="I60" s="25">
        <f t="shared" si="20"/>
        <v>255500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1141</v>
      </c>
      <c r="B62" s="22">
        <v>329</v>
      </c>
      <c r="C62" s="23" t="s">
        <v>38</v>
      </c>
      <c r="D62" s="24">
        <v>15000</v>
      </c>
      <c r="E62" s="47"/>
      <c r="F62" s="84">
        <f t="shared" si="19"/>
        <v>15000</v>
      </c>
      <c r="G62" s="172">
        <v>14782.85</v>
      </c>
      <c r="H62" s="94"/>
      <c r="I62" s="25">
        <f t="shared" si="20"/>
        <v>15000</v>
      </c>
    </row>
    <row r="63" spans="1:10" s="26" customFormat="1" ht="12">
      <c r="A63" s="21" t="s">
        <v>1142</v>
      </c>
      <c r="B63" s="22">
        <v>343</v>
      </c>
      <c r="C63" s="23" t="s">
        <v>39</v>
      </c>
      <c r="D63" s="24">
        <v>10000</v>
      </c>
      <c r="E63" s="47"/>
      <c r="F63" s="84">
        <f t="shared" si="19"/>
        <v>10000</v>
      </c>
      <c r="G63" s="172">
        <v>5599.86</v>
      </c>
      <c r="H63" s="94"/>
      <c r="I63" s="25">
        <f t="shared" si="20"/>
        <v>10000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97000</v>
      </c>
      <c r="E77" s="19">
        <f t="shared" ref="E77:I77" si="25">SUM(E78:E89)</f>
        <v>0</v>
      </c>
      <c r="F77" s="59">
        <f t="shared" si="25"/>
        <v>97000</v>
      </c>
      <c r="G77" s="174">
        <f t="shared" si="25"/>
        <v>15450</v>
      </c>
      <c r="H77" s="79">
        <f t="shared" si="25"/>
        <v>0</v>
      </c>
      <c r="I77" s="20">
        <f t="shared" si="25"/>
        <v>97000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 t="s">
        <v>1143</v>
      </c>
      <c r="B81" s="22">
        <v>321</v>
      </c>
      <c r="C81" s="23" t="s">
        <v>33</v>
      </c>
      <c r="D81" s="24">
        <v>35000</v>
      </c>
      <c r="E81" s="47"/>
      <c r="F81" s="84">
        <f t="shared" si="26"/>
        <v>35000</v>
      </c>
      <c r="G81" s="172">
        <v>3000</v>
      </c>
      <c r="H81" s="94"/>
      <c r="I81" s="25">
        <f t="shared" si="27"/>
        <v>35000</v>
      </c>
    </row>
    <row r="82" spans="1:9" s="26" customFormat="1" ht="12">
      <c r="A82" s="21" t="s">
        <v>1144</v>
      </c>
      <c r="B82" s="22">
        <v>322</v>
      </c>
      <c r="C82" s="23" t="s">
        <v>34</v>
      </c>
      <c r="D82" s="24">
        <v>25000</v>
      </c>
      <c r="E82" s="47"/>
      <c r="F82" s="84">
        <f t="shared" si="26"/>
        <v>25000</v>
      </c>
      <c r="G82" s="172">
        <v>10000</v>
      </c>
      <c r="H82" s="94"/>
      <c r="I82" s="25">
        <f t="shared" si="27"/>
        <v>25000</v>
      </c>
    </row>
    <row r="83" spans="1:9" s="26" customFormat="1" ht="12">
      <c r="A83" s="21" t="s">
        <v>1145</v>
      </c>
      <c r="B83" s="22">
        <v>323</v>
      </c>
      <c r="C83" s="23" t="s">
        <v>28</v>
      </c>
      <c r="D83" s="24">
        <v>27000</v>
      </c>
      <c r="E83" s="47"/>
      <c r="F83" s="84">
        <f t="shared" si="26"/>
        <v>27000</v>
      </c>
      <c r="G83" s="172">
        <v>0</v>
      </c>
      <c r="H83" s="94"/>
      <c r="I83" s="25">
        <f t="shared" si="27"/>
        <v>27000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1146</v>
      </c>
      <c r="B85" s="22">
        <v>329</v>
      </c>
      <c r="C85" s="23" t="s">
        <v>38</v>
      </c>
      <c r="D85" s="24">
        <v>10000</v>
      </c>
      <c r="E85" s="47"/>
      <c r="F85" s="84">
        <f t="shared" si="26"/>
        <v>10000</v>
      </c>
      <c r="G85" s="172">
        <v>2450</v>
      </c>
      <c r="H85" s="94"/>
      <c r="I85" s="25">
        <f t="shared" si="27"/>
        <v>10000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10900255</v>
      </c>
      <c r="E90" s="19">
        <f t="shared" ref="E90:I90" si="29">SUM(E91:E101)</f>
        <v>0</v>
      </c>
      <c r="F90" s="59">
        <f t="shared" si="29"/>
        <v>10900255</v>
      </c>
      <c r="G90" s="174">
        <f t="shared" si="29"/>
        <v>5944114.3799999999</v>
      </c>
      <c r="H90" s="79">
        <f t="shared" si="29"/>
        <v>0</v>
      </c>
      <c r="I90" s="20">
        <f t="shared" si="29"/>
        <v>10900255</v>
      </c>
    </row>
    <row r="91" spans="1:9">
      <c r="A91" s="21" t="s">
        <v>1147</v>
      </c>
      <c r="B91" s="22">
        <v>311</v>
      </c>
      <c r="C91" s="23" t="s">
        <v>35</v>
      </c>
      <c r="D91" s="24">
        <v>8739033</v>
      </c>
      <c r="E91" s="47"/>
      <c r="F91" s="84">
        <f t="shared" ref="F91:F101" si="30">SUM(D91:E91)</f>
        <v>8739033</v>
      </c>
      <c r="G91" s="172">
        <v>4950251.58</v>
      </c>
      <c r="H91" s="94"/>
      <c r="I91" s="25">
        <f>+F91+H91</f>
        <v>8739033</v>
      </c>
    </row>
    <row r="92" spans="1:9" s="26" customFormat="1" ht="12">
      <c r="A92" s="21" t="s">
        <v>1148</v>
      </c>
      <c r="B92" s="22">
        <v>312</v>
      </c>
      <c r="C92" s="23" t="s">
        <v>44</v>
      </c>
      <c r="D92" s="24">
        <v>350000</v>
      </c>
      <c r="E92" s="47"/>
      <c r="F92" s="84">
        <f t="shared" si="30"/>
        <v>350000</v>
      </c>
      <c r="G92" s="172">
        <v>142102.49</v>
      </c>
      <c r="H92" s="94"/>
      <c r="I92" s="25">
        <f t="shared" ref="I92:I101" si="31">+F92+H92</f>
        <v>350000</v>
      </c>
    </row>
    <row r="93" spans="1:9" s="26" customFormat="1" ht="12">
      <c r="A93" s="21" t="s">
        <v>1149</v>
      </c>
      <c r="B93" s="22">
        <v>313</v>
      </c>
      <c r="C93" s="23" t="s">
        <v>36</v>
      </c>
      <c r="D93" s="24">
        <v>1811222</v>
      </c>
      <c r="E93" s="47"/>
      <c r="F93" s="84">
        <f t="shared" si="30"/>
        <v>1811222</v>
      </c>
      <c r="G93" s="172">
        <v>817117.04</v>
      </c>
      <c r="H93" s="94"/>
      <c r="I93" s="25">
        <f t="shared" si="31"/>
        <v>1811222</v>
      </c>
    </row>
    <row r="94" spans="1:9" s="26" customFormat="1" ht="12">
      <c r="A94" s="21" t="s">
        <v>1777</v>
      </c>
      <c r="B94" s="22">
        <v>321</v>
      </c>
      <c r="C94" s="23" t="s">
        <v>33</v>
      </c>
      <c r="D94" s="24"/>
      <c r="E94" s="47"/>
      <c r="F94" s="84">
        <f t="shared" si="30"/>
        <v>0</v>
      </c>
      <c r="G94" s="172">
        <v>13768.92</v>
      </c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1778</v>
      </c>
      <c r="B96" s="22">
        <v>323</v>
      </c>
      <c r="C96" s="23" t="s">
        <v>28</v>
      </c>
      <c r="D96" s="24"/>
      <c r="E96" s="47"/>
      <c r="F96" s="84">
        <f t="shared" si="30"/>
        <v>0</v>
      </c>
      <c r="G96" s="172">
        <v>2812.5</v>
      </c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1779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15675</v>
      </c>
      <c r="H98" s="94"/>
      <c r="I98" s="25">
        <f t="shared" si="31"/>
        <v>0</v>
      </c>
      <c r="J98" s="130"/>
    </row>
    <row r="99" spans="1:10" s="26" customFormat="1" ht="12">
      <c r="A99" s="21" t="s">
        <v>1780</v>
      </c>
      <c r="B99" s="22">
        <v>343</v>
      </c>
      <c r="C99" s="23" t="s">
        <v>39</v>
      </c>
      <c r="D99" s="24"/>
      <c r="E99" s="47"/>
      <c r="F99" s="84">
        <f t="shared" si="30"/>
        <v>0</v>
      </c>
      <c r="G99" s="172">
        <v>2386.85</v>
      </c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68000</v>
      </c>
      <c r="E139" s="40">
        <f t="shared" ref="E139:I139" si="45">SUM(E140,E148,E152,E167,E177,E191,E204,E206,E220,E233)</f>
        <v>0</v>
      </c>
      <c r="F139" s="40">
        <f t="shared" si="45"/>
        <v>68000</v>
      </c>
      <c r="G139" s="40">
        <f t="shared" si="45"/>
        <v>31949.200000000001</v>
      </c>
      <c r="H139" s="40">
        <f t="shared" si="45"/>
        <v>0</v>
      </c>
      <c r="I139" s="41">
        <f t="shared" si="45"/>
        <v>68000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55000</v>
      </c>
      <c r="E152" s="19">
        <f t="shared" ref="E152:I152" si="51">SUM(E153:E166)</f>
        <v>0</v>
      </c>
      <c r="F152" s="59">
        <f t="shared" si="51"/>
        <v>55000</v>
      </c>
      <c r="G152" s="174">
        <f t="shared" si="51"/>
        <v>31949.200000000001</v>
      </c>
      <c r="H152" s="79">
        <f t="shared" si="51"/>
        <v>0</v>
      </c>
      <c r="I152" s="20">
        <f t="shared" si="51"/>
        <v>55000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1150</v>
      </c>
      <c r="B158" s="22">
        <v>422</v>
      </c>
      <c r="C158" s="23" t="s">
        <v>29</v>
      </c>
      <c r="D158" s="24">
        <v>50000</v>
      </c>
      <c r="E158" s="47"/>
      <c r="F158" s="84">
        <f>SUM(D158:E158)</f>
        <v>50000</v>
      </c>
      <c r="G158" s="172">
        <v>31949.200000000001</v>
      </c>
      <c r="H158" s="94"/>
      <c r="I158" s="25">
        <f t="shared" si="53"/>
        <v>50000</v>
      </c>
    </row>
    <row r="159" spans="1:9" s="26" customFormat="1" ht="12">
      <c r="A159" s="141"/>
      <c r="B159" s="22">
        <v>423</v>
      </c>
      <c r="C159" s="23" t="s">
        <v>53</v>
      </c>
      <c r="D159" s="148"/>
      <c r="E159" s="47"/>
      <c r="F159" s="84">
        <f>SUM(D159:E159)</f>
        <v>0</v>
      </c>
      <c r="G159" s="172"/>
      <c r="H159" s="94"/>
      <c r="I159" s="25">
        <f t="shared" si="53"/>
        <v>0</v>
      </c>
    </row>
    <row r="160" spans="1:9" s="26" customFormat="1" ht="24">
      <c r="A160" s="21" t="s">
        <v>1151</v>
      </c>
      <c r="B160" s="22">
        <v>424</v>
      </c>
      <c r="C160" s="23" t="s">
        <v>45</v>
      </c>
      <c r="D160" s="24">
        <v>5000</v>
      </c>
      <c r="E160" s="47"/>
      <c r="F160" s="84">
        <f t="shared" si="52"/>
        <v>5000</v>
      </c>
      <c r="G160" s="172"/>
      <c r="H160" s="94"/>
      <c r="I160" s="25">
        <f t="shared" si="53"/>
        <v>5000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13000</v>
      </c>
      <c r="E191" s="19">
        <f t="shared" ref="E191:I191" si="63">SUM(E192:E203)</f>
        <v>0</v>
      </c>
      <c r="F191" s="59">
        <f t="shared" si="63"/>
        <v>13000</v>
      </c>
      <c r="G191" s="174">
        <f t="shared" si="63"/>
        <v>0</v>
      </c>
      <c r="H191" s="79">
        <f t="shared" si="63"/>
        <v>0</v>
      </c>
      <c r="I191" s="20">
        <f t="shared" si="63"/>
        <v>13000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1152</v>
      </c>
      <c r="B196" s="22">
        <v>422</v>
      </c>
      <c r="C196" s="23" t="s">
        <v>29</v>
      </c>
      <c r="D196" s="24">
        <v>13000</v>
      </c>
      <c r="E196" s="47"/>
      <c r="F196" s="84">
        <f t="shared" si="64"/>
        <v>13000</v>
      </c>
      <c r="G196" s="172"/>
      <c r="H196" s="94"/>
      <c r="I196" s="25">
        <f t="shared" si="65"/>
        <v>13000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25140739.719999999</v>
      </c>
      <c r="E349" s="40">
        <f t="shared" ref="E349:I349" si="126">SUM(E350,E367)</f>
        <v>0</v>
      </c>
      <c r="F349" s="83">
        <f t="shared" si="126"/>
        <v>25140739.719999999</v>
      </c>
      <c r="G349" s="171">
        <f t="shared" si="126"/>
        <v>765033.01</v>
      </c>
      <c r="H349" s="88">
        <f t="shared" si="126"/>
        <v>0</v>
      </c>
      <c r="I349" s="41">
        <f t="shared" si="126"/>
        <v>25140739.719999999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114754.94</v>
      </c>
      <c r="H350" s="79">
        <f t="shared" si="127"/>
        <v>0</v>
      </c>
      <c r="I350" s="20">
        <f t="shared" si="127"/>
        <v>0</v>
      </c>
    </row>
    <row r="351" spans="1:9">
      <c r="A351" s="21" t="s">
        <v>1781</v>
      </c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>
        <v>60047.4</v>
      </c>
      <c r="H351" s="94"/>
      <c r="I351" s="25">
        <f>+F351+H351</f>
        <v>0</v>
      </c>
    </row>
    <row r="352" spans="1:9">
      <c r="A352" s="21" t="s">
        <v>1782</v>
      </c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>
        <v>2655</v>
      </c>
      <c r="H352" s="94"/>
      <c r="I352" s="25">
        <f t="shared" ref="I352:I366" si="129">+F352+H352</f>
        <v>0</v>
      </c>
    </row>
    <row r="353" spans="1:9">
      <c r="A353" s="21" t="s">
        <v>1783</v>
      </c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>
        <v>9464.0499999999993</v>
      </c>
      <c r="H353" s="94"/>
      <c r="I353" s="25">
        <f t="shared" si="129"/>
        <v>0</v>
      </c>
    </row>
    <row r="354" spans="1:9">
      <c r="A354" s="21" t="s">
        <v>1784</v>
      </c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>
        <v>2256.39</v>
      </c>
      <c r="H354" s="94"/>
      <c r="I354" s="25">
        <f t="shared" si="129"/>
        <v>0</v>
      </c>
    </row>
    <row r="355" spans="1:9">
      <c r="A355" s="21" t="s">
        <v>1785</v>
      </c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>
        <v>4201.1400000000003</v>
      </c>
      <c r="H355" s="94"/>
      <c r="I355" s="25">
        <f t="shared" si="129"/>
        <v>0</v>
      </c>
    </row>
    <row r="356" spans="1:9">
      <c r="A356" s="21" t="s">
        <v>1786</v>
      </c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>
        <v>872.31</v>
      </c>
      <c r="H356" s="94"/>
      <c r="I356" s="25">
        <f t="shared" si="129"/>
        <v>0</v>
      </c>
    </row>
    <row r="357" spans="1:9">
      <c r="A357" s="21" t="s">
        <v>1787</v>
      </c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>
        <v>2328.23</v>
      </c>
      <c r="H357" s="94"/>
      <c r="I357" s="25">
        <f t="shared" si="129"/>
        <v>0</v>
      </c>
    </row>
    <row r="358" spans="1:9">
      <c r="A358" s="21" t="s">
        <v>1788</v>
      </c>
      <c r="B358" s="22">
        <v>352</v>
      </c>
      <c r="C358" s="23"/>
      <c r="D358" s="24"/>
      <c r="E358" s="47"/>
      <c r="F358" s="84"/>
      <c r="G358" s="172">
        <v>15578.78</v>
      </c>
      <c r="H358" s="94"/>
      <c r="I358" s="25"/>
    </row>
    <row r="359" spans="1:9">
      <c r="A359" s="21" t="s">
        <v>1789</v>
      </c>
      <c r="B359" s="22">
        <v>353</v>
      </c>
      <c r="C359" s="23"/>
      <c r="D359" s="24"/>
      <c r="E359" s="47"/>
      <c r="F359" s="84"/>
      <c r="G359" s="172">
        <v>0</v>
      </c>
      <c r="H359" s="94"/>
      <c r="I359" s="25"/>
    </row>
    <row r="360" spans="1:9">
      <c r="A360" s="21" t="s">
        <v>1790</v>
      </c>
      <c r="B360" s="22">
        <v>366</v>
      </c>
      <c r="C360" s="23"/>
      <c r="D360" s="24"/>
      <c r="E360" s="47"/>
      <c r="F360" s="84"/>
      <c r="G360" s="172">
        <v>10329.040000000001</v>
      </c>
      <c r="H360" s="94"/>
      <c r="I360" s="25"/>
    </row>
    <row r="361" spans="1:9">
      <c r="A361" s="21" t="s">
        <v>1791</v>
      </c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 t="s">
        <v>1792</v>
      </c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>
        <v>7022.6</v>
      </c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25140739.719999999</v>
      </c>
      <c r="E367" s="19">
        <f t="shared" ref="E367:I367" si="130">SUM(E368:E381)</f>
        <v>0</v>
      </c>
      <c r="F367" s="59">
        <f t="shared" si="130"/>
        <v>25140739.719999999</v>
      </c>
      <c r="G367" s="174">
        <f t="shared" si="130"/>
        <v>650278.06999999995</v>
      </c>
      <c r="H367" s="79">
        <f t="shared" si="130"/>
        <v>0</v>
      </c>
      <c r="I367" s="20">
        <f t="shared" si="130"/>
        <v>25140739.719999999</v>
      </c>
    </row>
    <row r="368" spans="1:9">
      <c r="A368" s="21" t="s">
        <v>1153</v>
      </c>
      <c r="B368" s="22">
        <v>311</v>
      </c>
      <c r="C368" s="23" t="s">
        <v>35</v>
      </c>
      <c r="D368" s="24">
        <v>2530885</v>
      </c>
      <c r="E368" s="47"/>
      <c r="F368" s="84">
        <f>SUM(D368:E368)</f>
        <v>2530885</v>
      </c>
      <c r="G368" s="172">
        <v>340268.61</v>
      </c>
      <c r="H368" s="94"/>
      <c r="I368" s="25">
        <f>+F368+H368</f>
        <v>2530885</v>
      </c>
    </row>
    <row r="369" spans="1:9">
      <c r="A369" s="21" t="s">
        <v>1793</v>
      </c>
      <c r="B369" s="22">
        <v>312</v>
      </c>
      <c r="C369" s="23" t="s">
        <v>44</v>
      </c>
      <c r="D369" s="24"/>
      <c r="E369" s="47"/>
      <c r="F369" s="84">
        <f t="shared" ref="F369:F376" si="131">SUM(D369:E369)</f>
        <v>0</v>
      </c>
      <c r="G369" s="172">
        <v>15045</v>
      </c>
      <c r="H369" s="94"/>
      <c r="I369" s="25">
        <f t="shared" ref="I369:I381" si="132">+F369+H369</f>
        <v>0</v>
      </c>
    </row>
    <row r="370" spans="1:9">
      <c r="A370" s="21" t="s">
        <v>1154</v>
      </c>
      <c r="B370" s="22">
        <v>313</v>
      </c>
      <c r="C370" s="23" t="s">
        <v>36</v>
      </c>
      <c r="D370" s="24">
        <v>500115</v>
      </c>
      <c r="E370" s="47"/>
      <c r="F370" s="84">
        <f t="shared" si="131"/>
        <v>500115</v>
      </c>
      <c r="G370" s="172">
        <v>53629.64</v>
      </c>
      <c r="H370" s="94"/>
      <c r="I370" s="25">
        <f t="shared" si="132"/>
        <v>500115</v>
      </c>
    </row>
    <row r="371" spans="1:9">
      <c r="A371" s="21" t="s">
        <v>1155</v>
      </c>
      <c r="B371" s="22">
        <v>321</v>
      </c>
      <c r="C371" s="23" t="s">
        <v>33</v>
      </c>
      <c r="D371" s="24">
        <v>200000</v>
      </c>
      <c r="E371" s="47"/>
      <c r="F371" s="84">
        <f t="shared" si="131"/>
        <v>200000</v>
      </c>
      <c r="G371" s="172">
        <v>12786.18</v>
      </c>
      <c r="H371" s="94"/>
      <c r="I371" s="25">
        <f t="shared" si="132"/>
        <v>200000</v>
      </c>
    </row>
    <row r="372" spans="1:9">
      <c r="A372" s="21" t="s">
        <v>1794</v>
      </c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>
        <v>23806.7</v>
      </c>
      <c r="H372" s="94"/>
      <c r="I372" s="25">
        <f t="shared" si="132"/>
        <v>0</v>
      </c>
    </row>
    <row r="373" spans="1:9">
      <c r="A373" s="21" t="s">
        <v>1156</v>
      </c>
      <c r="B373" s="22">
        <v>323</v>
      </c>
      <c r="C373" s="23" t="s">
        <v>28</v>
      </c>
      <c r="D373" s="24">
        <v>11179614.16</v>
      </c>
      <c r="E373" s="47"/>
      <c r="F373" s="84">
        <f t="shared" si="131"/>
        <v>11179614.16</v>
      </c>
      <c r="G373" s="172">
        <v>4942.99</v>
      </c>
      <c r="H373" s="94"/>
      <c r="I373" s="25">
        <f t="shared" si="132"/>
        <v>11179614.16</v>
      </c>
    </row>
    <row r="374" spans="1:9">
      <c r="A374" s="21" t="s">
        <v>1795</v>
      </c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>
        <v>13193.33</v>
      </c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>
        <f t="shared" si="131"/>
        <v>0</v>
      </c>
      <c r="G375" s="172">
        <v>88279.69</v>
      </c>
      <c r="H375" s="94"/>
      <c r="I375" s="25">
        <f t="shared" si="132"/>
        <v>0</v>
      </c>
    </row>
    <row r="376" spans="1:9">
      <c r="A376" s="21"/>
      <c r="B376" s="22">
        <v>368</v>
      </c>
      <c r="C376" s="23"/>
      <c r="D376" s="24"/>
      <c r="E376" s="47"/>
      <c r="F376" s="84">
        <f t="shared" si="131"/>
        <v>0</v>
      </c>
      <c r="G376" s="172">
        <v>58531.23</v>
      </c>
      <c r="H376" s="94"/>
      <c r="I376" s="25">
        <f t="shared" si="132"/>
        <v>0</v>
      </c>
    </row>
    <row r="377" spans="1:9" ht="24.75">
      <c r="A377" s="21" t="s">
        <v>1157</v>
      </c>
      <c r="B377" s="22">
        <v>369</v>
      </c>
      <c r="C377" s="23" t="s">
        <v>133</v>
      </c>
      <c r="D377" s="24">
        <v>3479325.45</v>
      </c>
      <c r="E377" s="47"/>
      <c r="F377" s="84">
        <f t="shared" ref="F377:F378" si="133">SUM(D377:E377)</f>
        <v>3479325.45</v>
      </c>
      <c r="G377" s="172">
        <v>0</v>
      </c>
      <c r="H377" s="94"/>
      <c r="I377" s="25">
        <f t="shared" si="132"/>
        <v>3479325.45</v>
      </c>
    </row>
    <row r="378" spans="1:9">
      <c r="A378" s="21"/>
      <c r="B378" s="22">
        <v>381</v>
      </c>
      <c r="C378" s="23"/>
      <c r="D378" s="24"/>
      <c r="E378" s="47"/>
      <c r="F378" s="84">
        <f t="shared" si="133"/>
        <v>0</v>
      </c>
      <c r="G378" s="172">
        <v>39794.699999999997</v>
      </c>
      <c r="H378" s="94"/>
      <c r="I378" s="25">
        <f>+F378+H378</f>
        <v>0</v>
      </c>
    </row>
    <row r="379" spans="1:9">
      <c r="A379" s="21" t="s">
        <v>1158</v>
      </c>
      <c r="B379" s="22">
        <v>422</v>
      </c>
      <c r="C379" s="23" t="s">
        <v>29</v>
      </c>
      <c r="D379" s="24">
        <v>7250800.1100000003</v>
      </c>
      <c r="E379" s="47"/>
      <c r="F379" s="84">
        <f>SUM(D379:E379)</f>
        <v>7250800.1100000003</v>
      </c>
      <c r="G379" s="172">
        <v>0</v>
      </c>
      <c r="H379" s="94"/>
      <c r="I379" s="25">
        <f t="shared" si="132"/>
        <v>7250800.1100000003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9407583</v>
      </c>
      <c r="E457" s="40">
        <f t="shared" ref="E457:I457" si="153">SUM(E458,E470,E482)</f>
        <v>0</v>
      </c>
      <c r="F457" s="83">
        <f t="shared" si="153"/>
        <v>9407583</v>
      </c>
      <c r="G457" s="171">
        <f t="shared" si="153"/>
        <v>0</v>
      </c>
      <c r="H457" s="88">
        <f t="shared" si="153"/>
        <v>0</v>
      </c>
      <c r="I457" s="41">
        <f t="shared" si="153"/>
        <v>9407583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9407583</v>
      </c>
      <c r="E482" s="19">
        <f t="shared" si="159"/>
        <v>0</v>
      </c>
      <c r="F482" s="59">
        <f t="shared" si="159"/>
        <v>9407583</v>
      </c>
      <c r="G482" s="174">
        <f t="shared" si="159"/>
        <v>0</v>
      </c>
      <c r="H482" s="79">
        <f t="shared" si="159"/>
        <v>0</v>
      </c>
      <c r="I482" s="20">
        <f t="shared" si="159"/>
        <v>9407583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 t="s">
        <v>1159</v>
      </c>
      <c r="B493" s="22">
        <v>451</v>
      </c>
      <c r="C493" s="23" t="s">
        <v>31</v>
      </c>
      <c r="D493" s="24">
        <v>9407583</v>
      </c>
      <c r="E493" s="47"/>
      <c r="F493" s="84">
        <f>SUM(D493:E493)</f>
        <v>9407583</v>
      </c>
      <c r="G493" s="172"/>
      <c r="H493" s="94"/>
      <c r="I493" s="25">
        <f t="shared" si="161"/>
        <v>9407583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300568.95999999996</v>
      </c>
      <c r="E507" s="40">
        <f t="shared" ref="E507:I507" si="168">SUM(E508,E514)</f>
        <v>0</v>
      </c>
      <c r="F507" s="83">
        <f t="shared" si="168"/>
        <v>300568.95999999996</v>
      </c>
      <c r="G507" s="171">
        <f t="shared" si="168"/>
        <v>219131.65000000002</v>
      </c>
      <c r="H507" s="88">
        <f t="shared" si="168"/>
        <v>0</v>
      </c>
      <c r="I507" s="41">
        <f t="shared" si="168"/>
        <v>300568.95999999996</v>
      </c>
    </row>
    <row r="508" spans="1:9">
      <c r="A508" s="246" t="s">
        <v>11</v>
      </c>
      <c r="B508" s="247"/>
      <c r="C508" s="55" t="s">
        <v>117</v>
      </c>
      <c r="D508" s="43">
        <f>SUM(D509:D513)</f>
        <v>210909.24</v>
      </c>
      <c r="E508" s="43">
        <f t="shared" ref="E508:I508" si="169">SUM(E509:E513)</f>
        <v>0</v>
      </c>
      <c r="F508" s="58">
        <f t="shared" si="169"/>
        <v>210909.24</v>
      </c>
      <c r="G508" s="173">
        <f t="shared" si="169"/>
        <v>153764.67000000001</v>
      </c>
      <c r="H508" s="89">
        <f t="shared" si="169"/>
        <v>0</v>
      </c>
      <c r="I508" s="56">
        <f t="shared" si="169"/>
        <v>210909.24</v>
      </c>
    </row>
    <row r="509" spans="1:9" s="26" customFormat="1" ht="12">
      <c r="A509" s="21" t="s">
        <v>1166</v>
      </c>
      <c r="B509" s="22">
        <v>311</v>
      </c>
      <c r="C509" s="23" t="s">
        <v>35</v>
      </c>
      <c r="D509" s="24">
        <v>163088.82999999999</v>
      </c>
      <c r="E509" s="47"/>
      <c r="F509" s="84">
        <f>SUM(D509:E509)</f>
        <v>163088.82999999999</v>
      </c>
      <c r="G509" s="172">
        <v>122885.21</v>
      </c>
      <c r="H509" s="94"/>
      <c r="I509" s="25">
        <f>+F509+H509</f>
        <v>163088.82999999999</v>
      </c>
    </row>
    <row r="510" spans="1:9" s="26" customFormat="1" ht="12">
      <c r="A510" s="21" t="s">
        <v>1167</v>
      </c>
      <c r="B510" s="22">
        <v>312</v>
      </c>
      <c r="C510" s="23" t="s">
        <v>44</v>
      </c>
      <c r="D510" s="24">
        <v>1684.08</v>
      </c>
      <c r="E510" s="47"/>
      <c r="F510" s="84">
        <f>SUM(D510:E510)</f>
        <v>1684.08</v>
      </c>
      <c r="G510" s="172">
        <v>0</v>
      </c>
      <c r="H510" s="94"/>
      <c r="I510" s="25">
        <f t="shared" ref="I510:I513" si="170">+F510+H510</f>
        <v>1684.08</v>
      </c>
    </row>
    <row r="511" spans="1:9" s="26" customFormat="1" ht="12">
      <c r="A511" s="21" t="s">
        <v>1168</v>
      </c>
      <c r="B511" s="22">
        <v>313</v>
      </c>
      <c r="C511" s="23" t="s">
        <v>36</v>
      </c>
      <c r="D511" s="24">
        <v>26909.75</v>
      </c>
      <c r="E511" s="47"/>
      <c r="F511" s="84">
        <f>SUM(D511:E511)</f>
        <v>26909.75</v>
      </c>
      <c r="G511" s="172">
        <v>20276.080000000002</v>
      </c>
      <c r="H511" s="94"/>
      <c r="I511" s="25">
        <f t="shared" si="170"/>
        <v>26909.75</v>
      </c>
    </row>
    <row r="512" spans="1:9" s="26" customFormat="1" ht="12">
      <c r="A512" s="21" t="s">
        <v>1169</v>
      </c>
      <c r="B512" s="22">
        <v>321</v>
      </c>
      <c r="C512" s="23" t="s">
        <v>33</v>
      </c>
      <c r="D512" s="24">
        <v>19226.580000000002</v>
      </c>
      <c r="E512" s="47"/>
      <c r="F512" s="84">
        <f>SUM(D512:E512)</f>
        <v>19226.580000000002</v>
      </c>
      <c r="G512" s="172">
        <v>10603.38</v>
      </c>
      <c r="H512" s="94"/>
      <c r="I512" s="25">
        <f t="shared" si="170"/>
        <v>19226.580000000002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89659.72</v>
      </c>
      <c r="E514" s="43">
        <f t="shared" ref="E514:I514" si="171">SUM(E515:E519)</f>
        <v>0</v>
      </c>
      <c r="F514" s="58">
        <f t="shared" si="171"/>
        <v>89659.72</v>
      </c>
      <c r="G514" s="173">
        <f t="shared" si="171"/>
        <v>65366.98</v>
      </c>
      <c r="H514" s="89">
        <f t="shared" si="171"/>
        <v>0</v>
      </c>
      <c r="I514" s="56">
        <f t="shared" si="171"/>
        <v>89659.72</v>
      </c>
    </row>
    <row r="515" spans="1:9" s="26" customFormat="1" ht="12">
      <c r="A515" s="21" t="s">
        <v>143</v>
      </c>
      <c r="B515" s="22">
        <v>311</v>
      </c>
      <c r="C515" s="23" t="s">
        <v>35</v>
      </c>
      <c r="D515" s="24">
        <v>69330.77</v>
      </c>
      <c r="E515" s="47"/>
      <c r="F515" s="84">
        <f>SUM(D515:E515)</f>
        <v>69330.77</v>
      </c>
      <c r="G515" s="172">
        <v>52239.79</v>
      </c>
      <c r="H515" s="94"/>
      <c r="I515" s="25">
        <f>+F515+H515</f>
        <v>69330.77</v>
      </c>
    </row>
    <row r="516" spans="1:9" s="26" customFormat="1" ht="12">
      <c r="A516" s="21" t="s">
        <v>1170</v>
      </c>
      <c r="B516" s="22">
        <v>312</v>
      </c>
      <c r="C516" s="23" t="s">
        <v>44</v>
      </c>
      <c r="D516" s="24">
        <v>715.92</v>
      </c>
      <c r="E516" s="47"/>
      <c r="F516" s="84">
        <f>SUM(D516:E516)</f>
        <v>715.92</v>
      </c>
      <c r="G516" s="172">
        <v>0</v>
      </c>
      <c r="H516" s="94"/>
      <c r="I516" s="25">
        <f t="shared" ref="I516:I519" si="172">+F516+H516</f>
        <v>715.92</v>
      </c>
    </row>
    <row r="517" spans="1:9" s="26" customFormat="1" ht="12">
      <c r="A517" s="21" t="s">
        <v>1171</v>
      </c>
      <c r="B517" s="22">
        <v>313</v>
      </c>
      <c r="C517" s="23" t="s">
        <v>36</v>
      </c>
      <c r="D517" s="24">
        <v>11439.61</v>
      </c>
      <c r="E517" s="47"/>
      <c r="F517" s="84">
        <f>SUM(D517:E517)</f>
        <v>11439.61</v>
      </c>
      <c r="G517" s="172">
        <v>8619.57</v>
      </c>
      <c r="H517" s="94"/>
      <c r="I517" s="25">
        <f t="shared" si="172"/>
        <v>11439.61</v>
      </c>
    </row>
    <row r="518" spans="1:9" s="26" customFormat="1" ht="12">
      <c r="A518" s="21" t="s">
        <v>1172</v>
      </c>
      <c r="B518" s="22">
        <v>321</v>
      </c>
      <c r="C518" s="23" t="s">
        <v>33</v>
      </c>
      <c r="D518" s="24">
        <v>8173.42</v>
      </c>
      <c r="E518" s="47"/>
      <c r="F518" s="84">
        <f>SUM(D518:E518)</f>
        <v>8173.42</v>
      </c>
      <c r="G518" s="172">
        <v>4507.62</v>
      </c>
      <c r="H518" s="94"/>
      <c r="I518" s="25">
        <f t="shared" si="172"/>
        <v>8173.42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1166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1167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1168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1169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143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1170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1171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1172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1160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1161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120000</v>
      </c>
      <c r="E540" s="40">
        <f t="shared" ref="E540:I540" si="195">SUM(E541,E563,E552,E574)</f>
        <v>0</v>
      </c>
      <c r="F540" s="83">
        <f t="shared" si="195"/>
        <v>120000</v>
      </c>
      <c r="G540" s="171">
        <f t="shared" si="195"/>
        <v>0</v>
      </c>
      <c r="H540" s="88">
        <f t="shared" si="195"/>
        <v>0</v>
      </c>
      <c r="I540" s="41">
        <f t="shared" si="195"/>
        <v>120000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120000</v>
      </c>
      <c r="E563" s="19">
        <f t="shared" ref="E563:I563" si="204">SUM(E564:E573)</f>
        <v>0</v>
      </c>
      <c r="F563" s="59">
        <f t="shared" si="204"/>
        <v>120000</v>
      </c>
      <c r="G563" s="174">
        <f t="shared" si="204"/>
        <v>0</v>
      </c>
      <c r="H563" s="79">
        <f t="shared" si="204"/>
        <v>0</v>
      </c>
      <c r="I563" s="20">
        <f t="shared" si="204"/>
        <v>120000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 t="s">
        <v>1162</v>
      </c>
      <c r="B567" s="22">
        <v>321</v>
      </c>
      <c r="C567" s="23" t="s">
        <v>33</v>
      </c>
      <c r="D567" s="24">
        <v>70000</v>
      </c>
      <c r="E567" s="47"/>
      <c r="F567" s="84">
        <f t="shared" si="205"/>
        <v>70000</v>
      </c>
      <c r="G567" s="172"/>
      <c r="H567" s="94"/>
      <c r="I567" s="25">
        <f t="shared" si="206"/>
        <v>70000</v>
      </c>
    </row>
    <row r="568" spans="1:9">
      <c r="A568" s="72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 t="s">
        <v>1163</v>
      </c>
      <c r="B569" s="22">
        <v>323</v>
      </c>
      <c r="C569" s="23" t="s">
        <v>28</v>
      </c>
      <c r="D569" s="24">
        <v>40000</v>
      </c>
      <c r="E569" s="47"/>
      <c r="F569" s="84">
        <f t="shared" si="205"/>
        <v>40000</v>
      </c>
      <c r="G569" s="172"/>
      <c r="H569" s="94"/>
      <c r="I569" s="25">
        <f t="shared" si="206"/>
        <v>40000</v>
      </c>
    </row>
    <row r="570" spans="1:9" ht="24.75">
      <c r="A570" s="15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 t="s">
        <v>1164</v>
      </c>
      <c r="B571" s="22">
        <v>329</v>
      </c>
      <c r="C571" s="23" t="s">
        <v>38</v>
      </c>
      <c r="D571" s="24">
        <v>8000</v>
      </c>
      <c r="E571" s="47"/>
      <c r="F571" s="84">
        <f t="shared" si="205"/>
        <v>8000</v>
      </c>
      <c r="G571" s="172"/>
      <c r="H571" s="94"/>
      <c r="I571" s="25">
        <f t="shared" si="206"/>
        <v>8000</v>
      </c>
    </row>
    <row r="572" spans="1:9" s="26" customFormat="1" ht="12">
      <c r="A572" s="21" t="s">
        <v>1165</v>
      </c>
      <c r="B572" s="22">
        <v>343</v>
      </c>
      <c r="C572" s="23" t="s">
        <v>39</v>
      </c>
      <c r="D572" s="24">
        <v>2000</v>
      </c>
      <c r="E572" s="47"/>
      <c r="F572" s="84">
        <f t="shared" si="205"/>
        <v>2000</v>
      </c>
      <c r="G572" s="172"/>
      <c r="H572" s="94"/>
      <c r="I572" s="25">
        <f t="shared" si="206"/>
        <v>2000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72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15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25000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25000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>
        <v>25000</v>
      </c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1399116.96</v>
      </c>
      <c r="E911" s="42">
        <f t="shared" si="349"/>
        <v>0</v>
      </c>
      <c r="F911" s="42">
        <f t="shared" si="349"/>
        <v>1399116.96</v>
      </c>
      <c r="G911" s="42">
        <f t="shared" si="349"/>
        <v>777989.17</v>
      </c>
      <c r="H911" s="42">
        <f t="shared" si="349"/>
        <v>0</v>
      </c>
      <c r="I911" s="42">
        <f t="shared" si="349"/>
        <v>1399116.96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215909.24</v>
      </c>
      <c r="E912" s="43">
        <f t="shared" ref="E912:I912" si="350">SUM(E140,E243,E297,E318,E495,E498,E508,E521,E534)</f>
        <v>0</v>
      </c>
      <c r="F912" s="43">
        <f t="shared" si="350"/>
        <v>215909.24</v>
      </c>
      <c r="G912" s="43">
        <f t="shared" si="350"/>
        <v>156764.67000000001</v>
      </c>
      <c r="H912" s="43">
        <f t="shared" si="350"/>
        <v>0</v>
      </c>
      <c r="I912" s="43">
        <f t="shared" si="350"/>
        <v>215909.24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1093548</v>
      </c>
      <c r="E915" s="43">
        <f t="shared" ref="E915:I915" si="353">SUM(E57,E121,E167,E328,E538)</f>
        <v>0</v>
      </c>
      <c r="F915" s="43">
        <f t="shared" si="353"/>
        <v>1093548</v>
      </c>
      <c r="G915" s="43">
        <f t="shared" si="353"/>
        <v>555857.52</v>
      </c>
      <c r="H915" s="43">
        <f t="shared" si="353"/>
        <v>0</v>
      </c>
      <c r="I915" s="43">
        <f t="shared" si="353"/>
        <v>1093548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89659.72</v>
      </c>
      <c r="E917" s="43">
        <f t="shared" ref="E917:I917" si="355">SUM(E514,E527,E333,E587)</f>
        <v>0</v>
      </c>
      <c r="F917" s="43">
        <f t="shared" si="355"/>
        <v>89659.72</v>
      </c>
      <c r="G917" s="43">
        <f t="shared" si="355"/>
        <v>65366.98</v>
      </c>
      <c r="H917" s="43">
        <f t="shared" si="355"/>
        <v>0</v>
      </c>
      <c r="I917" s="43">
        <f t="shared" si="355"/>
        <v>89659.72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46578777.719999999</v>
      </c>
      <c r="E918" s="43">
        <f t="shared" ref="E918:I918" si="357">SUM(E919:E925)</f>
        <v>0</v>
      </c>
      <c r="F918" s="43">
        <f t="shared" si="357"/>
        <v>46578777.719999999</v>
      </c>
      <c r="G918" s="43">
        <f t="shared" si="357"/>
        <v>7121530.4500000011</v>
      </c>
      <c r="H918" s="43">
        <f t="shared" si="357"/>
        <v>0</v>
      </c>
      <c r="I918" s="43">
        <f t="shared" si="357"/>
        <v>46578777.719999999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900200</v>
      </c>
      <c r="E919" s="19">
        <f t="shared" ref="E919:I919" si="358">SUM(E44,E115,E152,E253,E541)</f>
        <v>0</v>
      </c>
      <c r="F919" s="19">
        <f t="shared" si="358"/>
        <v>900200</v>
      </c>
      <c r="G919" s="19">
        <f t="shared" si="358"/>
        <v>371933.06000000006</v>
      </c>
      <c r="H919" s="19">
        <f t="shared" si="358"/>
        <v>0</v>
      </c>
      <c r="I919" s="19">
        <f t="shared" si="358"/>
        <v>900200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110000</v>
      </c>
      <c r="E921" s="19">
        <f t="shared" ref="E921:I921" si="360">SUM(E77,E127,E191,E269,E306)</f>
        <v>0</v>
      </c>
      <c r="F921" s="19">
        <f t="shared" si="360"/>
        <v>110000</v>
      </c>
      <c r="G921" s="19">
        <f t="shared" si="360"/>
        <v>15450</v>
      </c>
      <c r="H921" s="19">
        <f t="shared" si="360"/>
        <v>0</v>
      </c>
      <c r="I921" s="19">
        <f t="shared" si="360"/>
        <v>110000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10900255</v>
      </c>
      <c r="E922" s="19">
        <f t="shared" ref="E922:I922" si="361">SUM(E90,E133,E206,E308,E277,E294,E591,E337,E350,E395,E853,E894,E433,E470)</f>
        <v>0</v>
      </c>
      <c r="F922" s="19">
        <f t="shared" si="361"/>
        <v>10900255</v>
      </c>
      <c r="G922" s="19">
        <f t="shared" si="361"/>
        <v>6083869.3200000003</v>
      </c>
      <c r="H922" s="19">
        <f t="shared" si="361"/>
        <v>0</v>
      </c>
      <c r="I922" s="19">
        <f t="shared" si="361"/>
        <v>10900255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34668322.719999999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34668322.719999999</v>
      </c>
      <c r="G923" s="19">
        <f t="shared" si="362"/>
        <v>650278.06999999995</v>
      </c>
      <c r="H923" s="19">
        <f t="shared" si="362"/>
        <v>0</v>
      </c>
      <c r="I923" s="19">
        <f t="shared" si="362"/>
        <v>34668322.719999999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47977894.68</v>
      </c>
      <c r="E926" s="44">
        <f t="shared" si="365"/>
        <v>0</v>
      </c>
      <c r="F926" s="44">
        <f t="shared" si="365"/>
        <v>47977894.68</v>
      </c>
      <c r="G926" s="44">
        <f t="shared" si="365"/>
        <v>7899519.620000001</v>
      </c>
      <c r="H926" s="44">
        <f t="shared" si="365"/>
        <v>0</v>
      </c>
      <c r="I926" s="44">
        <f t="shared" si="365"/>
        <v>47977894.68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dimension ref="A1:K927"/>
  <sheetViews>
    <sheetView topLeftCell="A73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93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V. GIMNAZIJA, SPLIT</v>
      </c>
      <c r="C7" s="260"/>
      <c r="D7" s="13">
        <f>SUM(D8)</f>
        <v>9031600</v>
      </c>
      <c r="E7" s="13">
        <f t="shared" ref="E7:I8" si="0">SUM(E8)</f>
        <v>0</v>
      </c>
      <c r="F7" s="164">
        <f t="shared" si="0"/>
        <v>9031600</v>
      </c>
      <c r="G7" s="14">
        <f t="shared" si="0"/>
        <v>3648632.34</v>
      </c>
      <c r="H7" s="229">
        <f t="shared" si="0"/>
        <v>0</v>
      </c>
      <c r="I7" s="77">
        <f t="shared" si="0"/>
        <v>9031600</v>
      </c>
    </row>
    <row r="8" spans="1:9">
      <c r="A8" s="261" t="s">
        <v>7</v>
      </c>
      <c r="B8" s="262"/>
      <c r="C8" s="15" t="s">
        <v>8</v>
      </c>
      <c r="D8" s="16">
        <f>SUM(D9)</f>
        <v>9031600</v>
      </c>
      <c r="E8" s="16">
        <f t="shared" si="0"/>
        <v>0</v>
      </c>
      <c r="F8" s="82">
        <f t="shared" si="0"/>
        <v>9031600</v>
      </c>
      <c r="G8" s="17">
        <f t="shared" si="0"/>
        <v>3648632.34</v>
      </c>
      <c r="H8" s="170">
        <f t="shared" si="0"/>
        <v>0</v>
      </c>
      <c r="I8" s="17">
        <f t="shared" si="0"/>
        <v>9031600</v>
      </c>
    </row>
    <row r="9" spans="1:9">
      <c r="A9" s="261" t="s">
        <v>9</v>
      </c>
      <c r="B9" s="262"/>
      <c r="C9" s="15" t="s">
        <v>10</v>
      </c>
      <c r="D9" s="16">
        <f>SUM(D10,D18,D22,D26,D30,D33)</f>
        <v>9031600</v>
      </c>
      <c r="E9" s="16">
        <f t="shared" ref="E9:I9" si="1">SUM(E10,E18,E22,E26,E30,E33)</f>
        <v>0</v>
      </c>
      <c r="F9" s="82">
        <f t="shared" si="1"/>
        <v>9031600</v>
      </c>
      <c r="G9" s="17">
        <f t="shared" si="1"/>
        <v>3648632.34</v>
      </c>
      <c r="H9" s="170">
        <f t="shared" si="1"/>
        <v>0</v>
      </c>
      <c r="I9" s="17">
        <f t="shared" si="1"/>
        <v>9031600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100</v>
      </c>
      <c r="E10" s="19">
        <f t="shared" ref="E10:I10" si="2">SUM(E11:E17)</f>
        <v>0</v>
      </c>
      <c r="F10" s="59">
        <f t="shared" si="2"/>
        <v>100</v>
      </c>
      <c r="G10" s="20">
        <f t="shared" si="2"/>
        <v>12.59</v>
      </c>
      <c r="H10" s="230">
        <f t="shared" si="2"/>
        <v>0</v>
      </c>
      <c r="I10" s="20">
        <f t="shared" si="2"/>
        <v>100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335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12.59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90000</v>
      </c>
      <c r="E18" s="19">
        <f t="shared" ref="E18:I18" si="5">SUM(E19:E21)</f>
        <v>0</v>
      </c>
      <c r="F18" s="59">
        <f t="shared" si="5"/>
        <v>90000</v>
      </c>
      <c r="G18" s="20">
        <f t="shared" si="5"/>
        <v>1639.6</v>
      </c>
      <c r="H18" s="230">
        <f t="shared" si="5"/>
        <v>0</v>
      </c>
      <c r="I18" s="20">
        <f t="shared" si="5"/>
        <v>90000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336</v>
      </c>
      <c r="B20" s="22">
        <v>652</v>
      </c>
      <c r="C20" s="23" t="s">
        <v>14</v>
      </c>
      <c r="D20" s="24">
        <v>90000</v>
      </c>
      <c r="E20" s="47"/>
      <c r="F20" s="84">
        <f>SUM(D20:E20)</f>
        <v>90000</v>
      </c>
      <c r="G20" s="25">
        <v>1639.6</v>
      </c>
      <c r="H20" s="185"/>
      <c r="I20" s="25">
        <f>+F20+H20</f>
        <v>90000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8855500</v>
      </c>
      <c r="E22" s="19">
        <f t="shared" ref="E22:I22" si="6">SUM(E23:E25)</f>
        <v>0</v>
      </c>
      <c r="F22" s="59">
        <f t="shared" si="6"/>
        <v>8855500</v>
      </c>
      <c r="G22" s="20">
        <f t="shared" si="6"/>
        <v>3601992.19</v>
      </c>
      <c r="H22" s="230">
        <f t="shared" si="6"/>
        <v>0</v>
      </c>
      <c r="I22" s="20">
        <f t="shared" si="6"/>
        <v>8855500</v>
      </c>
    </row>
    <row r="23" spans="1:9" s="26" customFormat="1" ht="12">
      <c r="A23" s="21" t="s">
        <v>1695</v>
      </c>
      <c r="B23" s="22">
        <v>634</v>
      </c>
      <c r="C23" s="23" t="s">
        <v>17</v>
      </c>
      <c r="D23" s="24"/>
      <c r="E23" s="47"/>
      <c r="F23" s="84">
        <f>SUM(D23:E23)</f>
        <v>0</v>
      </c>
      <c r="G23" s="25">
        <v>7621.51</v>
      </c>
      <c r="H23" s="185"/>
      <c r="I23" s="25">
        <f>+F23+H23</f>
        <v>0</v>
      </c>
    </row>
    <row r="24" spans="1:9" s="26" customFormat="1" ht="24">
      <c r="A24" s="21" t="s">
        <v>337</v>
      </c>
      <c r="B24" s="22">
        <v>636</v>
      </c>
      <c r="C24" s="23" t="s">
        <v>18</v>
      </c>
      <c r="D24" s="24">
        <v>8855500</v>
      </c>
      <c r="E24" s="47"/>
      <c r="F24" s="84">
        <f>SUM(D24:E24)</f>
        <v>8855500</v>
      </c>
      <c r="G24" s="25">
        <v>3594370.68</v>
      </c>
      <c r="H24" s="185"/>
      <c r="I24" s="25">
        <f>+F24+H24</f>
        <v>8855500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43188.59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1696</v>
      </c>
      <c r="B28" s="22">
        <v>638</v>
      </c>
      <c r="C28" s="23" t="s">
        <v>20</v>
      </c>
      <c r="D28" s="24"/>
      <c r="E28" s="47"/>
      <c r="F28" s="84">
        <f>SUM(D28:E28)</f>
        <v>0</v>
      </c>
      <c r="G28" s="25">
        <v>43188.59</v>
      </c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83000</v>
      </c>
      <c r="E30" s="19">
        <f t="shared" ref="E30:I30" si="8">SUM(E31:E32)</f>
        <v>0</v>
      </c>
      <c r="F30" s="59">
        <f t="shared" si="8"/>
        <v>83000</v>
      </c>
      <c r="G30" s="20">
        <f t="shared" si="8"/>
        <v>0</v>
      </c>
      <c r="H30" s="230">
        <f t="shared" si="8"/>
        <v>0</v>
      </c>
      <c r="I30" s="20">
        <f t="shared" si="8"/>
        <v>83000</v>
      </c>
    </row>
    <row r="31" spans="1:9" s="26" customFormat="1" ht="24">
      <c r="A31" s="21" t="s">
        <v>338</v>
      </c>
      <c r="B31" s="22">
        <v>663</v>
      </c>
      <c r="C31" s="23" t="s">
        <v>21</v>
      </c>
      <c r="D31" s="24">
        <v>83000</v>
      </c>
      <c r="E31" s="47"/>
      <c r="F31" s="84">
        <f>SUM(D31:E31)</f>
        <v>83000</v>
      </c>
      <c r="G31" s="25"/>
      <c r="H31" s="185"/>
      <c r="I31" s="25">
        <f>+F31+H31</f>
        <v>83000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3000</v>
      </c>
      <c r="E33" s="19">
        <f t="shared" ref="E33:I33" si="9">SUM(E34:E35)</f>
        <v>0</v>
      </c>
      <c r="F33" s="59">
        <f t="shared" si="9"/>
        <v>3000</v>
      </c>
      <c r="G33" s="20">
        <f t="shared" si="9"/>
        <v>1799.37</v>
      </c>
      <c r="H33" s="230">
        <f t="shared" si="9"/>
        <v>0</v>
      </c>
      <c r="I33" s="20">
        <f t="shared" si="9"/>
        <v>3000</v>
      </c>
    </row>
    <row r="34" spans="1:9" s="26" customFormat="1" ht="12">
      <c r="A34" s="21" t="s">
        <v>339</v>
      </c>
      <c r="B34" s="22">
        <v>721</v>
      </c>
      <c r="C34" s="23" t="s">
        <v>22</v>
      </c>
      <c r="D34" s="24">
        <v>3000</v>
      </c>
      <c r="E34" s="47"/>
      <c r="F34" s="84">
        <f>SUM(D34:E34)</f>
        <v>3000</v>
      </c>
      <c r="G34" s="25">
        <v>1799.37</v>
      </c>
      <c r="H34" s="185"/>
      <c r="I34" s="25">
        <f>+F34+H34</f>
        <v>3000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V. GIMNAZIJA, SPLIT</v>
      </c>
      <c r="C39" s="260"/>
      <c r="D39" s="38">
        <f>SUM(D40)</f>
        <v>9695146</v>
      </c>
      <c r="E39" s="38">
        <f t="shared" ref="E39:I41" si="11">SUM(E40)</f>
        <v>0</v>
      </c>
      <c r="F39" s="81">
        <f t="shared" si="11"/>
        <v>9695146</v>
      </c>
      <c r="G39" s="168">
        <f t="shared" si="11"/>
        <v>3904593.18</v>
      </c>
      <c r="H39" s="93">
        <f t="shared" si="11"/>
        <v>0</v>
      </c>
      <c r="I39" s="147">
        <f t="shared" si="11"/>
        <v>9745956.0999999996</v>
      </c>
    </row>
    <row r="40" spans="1:9" ht="24.75">
      <c r="A40" s="261" t="s">
        <v>108</v>
      </c>
      <c r="B40" s="262"/>
      <c r="C40" s="15" t="s">
        <v>109</v>
      </c>
      <c r="D40" s="16">
        <f>SUM(D41)</f>
        <v>9695146</v>
      </c>
      <c r="E40" s="16">
        <f t="shared" si="11"/>
        <v>0</v>
      </c>
      <c r="F40" s="82">
        <f t="shared" si="11"/>
        <v>9695146</v>
      </c>
      <c r="G40" s="169">
        <f t="shared" si="11"/>
        <v>3904593.18</v>
      </c>
      <c r="H40" s="78">
        <f t="shared" si="11"/>
        <v>0</v>
      </c>
      <c r="I40" s="17">
        <f t="shared" si="11"/>
        <v>9745956.0999999996</v>
      </c>
    </row>
    <row r="41" spans="1:9">
      <c r="A41" s="261" t="s">
        <v>25</v>
      </c>
      <c r="B41" s="262"/>
      <c r="C41" s="15" t="s">
        <v>26</v>
      </c>
      <c r="D41" s="16">
        <f>SUM(D42)</f>
        <v>9695146</v>
      </c>
      <c r="E41" s="16">
        <f t="shared" si="11"/>
        <v>0</v>
      </c>
      <c r="F41" s="16">
        <f t="shared" si="11"/>
        <v>9695146</v>
      </c>
      <c r="G41" s="170">
        <f t="shared" si="11"/>
        <v>3904593.18</v>
      </c>
      <c r="H41" s="78">
        <f t="shared" si="11"/>
        <v>0</v>
      </c>
      <c r="I41" s="17">
        <f t="shared" si="11"/>
        <v>9745956.0999999996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9695146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9695146</v>
      </c>
      <c r="G42" s="104">
        <f t="shared" si="12"/>
        <v>3904593.18</v>
      </c>
      <c r="H42" s="104">
        <f t="shared" si="12"/>
        <v>0</v>
      </c>
      <c r="I42" s="104">
        <f t="shared" si="12"/>
        <v>9745956.0999999996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9654046</v>
      </c>
      <c r="E43" s="40">
        <f t="shared" ref="E43:I43" si="13">SUM(E44,E57,E64,E77,E90,E102)</f>
        <v>0</v>
      </c>
      <c r="F43" s="83">
        <f t="shared" si="13"/>
        <v>9654046</v>
      </c>
      <c r="G43" s="171">
        <f t="shared" si="13"/>
        <v>3853207.0700000003</v>
      </c>
      <c r="H43" s="88">
        <f t="shared" si="13"/>
        <v>0</v>
      </c>
      <c r="I43" s="41">
        <f t="shared" si="13"/>
        <v>9654046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0</v>
      </c>
      <c r="E44" s="19">
        <f t="shared" ref="E44:I44" si="14">SUM(E45:E56)</f>
        <v>0</v>
      </c>
      <c r="F44" s="59">
        <f t="shared" si="14"/>
        <v>0</v>
      </c>
      <c r="G44" s="174">
        <f t="shared" si="14"/>
        <v>0</v>
      </c>
      <c r="H44" s="79">
        <f t="shared" si="14"/>
        <v>0</v>
      </c>
      <c r="I44" s="20">
        <f t="shared" si="14"/>
        <v>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658546</v>
      </c>
      <c r="E57" s="43">
        <f t="shared" ref="E57:I57" si="18">SUM(E58:E63)</f>
        <v>0</v>
      </c>
      <c r="F57" s="58">
        <f t="shared" si="18"/>
        <v>658546</v>
      </c>
      <c r="G57" s="173">
        <f t="shared" si="18"/>
        <v>258316.79</v>
      </c>
      <c r="H57" s="89">
        <f t="shared" si="18"/>
        <v>0</v>
      </c>
      <c r="I57" s="56">
        <f t="shared" si="18"/>
        <v>658546</v>
      </c>
    </row>
    <row r="58" spans="1:10" ht="22.5" customHeight="1">
      <c r="A58" s="21" t="s">
        <v>1173</v>
      </c>
      <c r="B58" s="22">
        <v>321</v>
      </c>
      <c r="C58" s="23" t="s">
        <v>33</v>
      </c>
      <c r="D58" s="24">
        <v>180000</v>
      </c>
      <c r="E58" s="47"/>
      <c r="F58" s="84">
        <f t="shared" ref="F58:F63" si="19">SUM(D58:E58)</f>
        <v>180000</v>
      </c>
      <c r="G58" s="172">
        <v>60308.77</v>
      </c>
      <c r="H58" s="94"/>
      <c r="I58" s="25">
        <f>+F58+H58</f>
        <v>180000</v>
      </c>
      <c r="J58" s="49"/>
    </row>
    <row r="59" spans="1:10" s="26" customFormat="1" ht="12">
      <c r="A59" s="21" t="s">
        <v>1174</v>
      </c>
      <c r="B59" s="22">
        <v>322</v>
      </c>
      <c r="C59" s="23" t="s">
        <v>34</v>
      </c>
      <c r="D59" s="24">
        <v>228000</v>
      </c>
      <c r="E59" s="47"/>
      <c r="F59" s="84">
        <f t="shared" si="19"/>
        <v>228000</v>
      </c>
      <c r="G59" s="172">
        <v>116125.99</v>
      </c>
      <c r="H59" s="94"/>
      <c r="I59" s="25">
        <f t="shared" ref="I59:I63" si="20">+F59+H59</f>
        <v>228000</v>
      </c>
    </row>
    <row r="60" spans="1:10" s="26" customFormat="1" ht="12">
      <c r="A60" s="21" t="s">
        <v>1175</v>
      </c>
      <c r="B60" s="22">
        <v>323</v>
      </c>
      <c r="C60" s="23" t="s">
        <v>28</v>
      </c>
      <c r="D60" s="24">
        <v>220000</v>
      </c>
      <c r="E60" s="47"/>
      <c r="F60" s="84">
        <f t="shared" si="19"/>
        <v>220000</v>
      </c>
      <c r="G60" s="172">
        <v>69408.25</v>
      </c>
      <c r="H60" s="94"/>
      <c r="I60" s="25">
        <f t="shared" si="20"/>
        <v>220000</v>
      </c>
    </row>
    <row r="61" spans="1:10" s="26" customFormat="1" ht="24">
      <c r="A61" s="21" t="s">
        <v>1176</v>
      </c>
      <c r="B61" s="22">
        <v>324</v>
      </c>
      <c r="C61" s="23" t="s">
        <v>37</v>
      </c>
      <c r="D61" s="24">
        <v>3000</v>
      </c>
      <c r="E61" s="47"/>
      <c r="F61" s="84">
        <f t="shared" si="19"/>
        <v>3000</v>
      </c>
      <c r="G61" s="172">
        <v>0</v>
      </c>
      <c r="H61" s="94"/>
      <c r="I61" s="25">
        <f t="shared" si="20"/>
        <v>3000</v>
      </c>
    </row>
    <row r="62" spans="1:10" s="26" customFormat="1" ht="12">
      <c r="A62" s="21" t="s">
        <v>1177</v>
      </c>
      <c r="B62" s="22">
        <v>329</v>
      </c>
      <c r="C62" s="23" t="s">
        <v>38</v>
      </c>
      <c r="D62" s="24">
        <v>20546</v>
      </c>
      <c r="E62" s="47"/>
      <c r="F62" s="84">
        <f t="shared" si="19"/>
        <v>20546</v>
      </c>
      <c r="G62" s="172">
        <v>10768.18</v>
      </c>
      <c r="H62" s="94"/>
      <c r="I62" s="25">
        <f t="shared" si="20"/>
        <v>20546</v>
      </c>
    </row>
    <row r="63" spans="1:10" s="26" customFormat="1" ht="12">
      <c r="A63" s="21" t="s">
        <v>1178</v>
      </c>
      <c r="B63" s="22">
        <v>343</v>
      </c>
      <c r="C63" s="23" t="s">
        <v>39</v>
      </c>
      <c r="D63" s="24">
        <v>7000</v>
      </c>
      <c r="E63" s="47"/>
      <c r="F63" s="84">
        <f t="shared" si="19"/>
        <v>7000</v>
      </c>
      <c r="G63" s="172">
        <v>1705.6</v>
      </c>
      <c r="H63" s="94"/>
      <c r="I63" s="25">
        <f t="shared" si="20"/>
        <v>7000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70000</v>
      </c>
      <c r="E77" s="19">
        <f t="shared" ref="E77:I77" si="25">SUM(E78:E89)</f>
        <v>0</v>
      </c>
      <c r="F77" s="59">
        <f t="shared" si="25"/>
        <v>70000</v>
      </c>
      <c r="G77" s="174">
        <f t="shared" si="25"/>
        <v>4419.6000000000004</v>
      </c>
      <c r="H77" s="79">
        <f t="shared" si="25"/>
        <v>0</v>
      </c>
      <c r="I77" s="20">
        <f t="shared" si="25"/>
        <v>70000</v>
      </c>
    </row>
    <row r="78" spans="1:11">
      <c r="A78" s="21" t="s">
        <v>1179</v>
      </c>
      <c r="B78" s="22">
        <v>311</v>
      </c>
      <c r="C78" s="23" t="s">
        <v>35</v>
      </c>
      <c r="D78" s="24">
        <v>15000</v>
      </c>
      <c r="E78" s="47"/>
      <c r="F78" s="84">
        <f t="shared" ref="F78:F88" si="26">SUM(D78:E78)</f>
        <v>15000</v>
      </c>
      <c r="G78" s="172">
        <v>1149.8699999999999</v>
      </c>
      <c r="H78" s="94"/>
      <c r="I78" s="25">
        <f>+F78+H78</f>
        <v>15000</v>
      </c>
    </row>
    <row r="79" spans="1:11" s="26" customFormat="1" ht="12">
      <c r="A79" s="21" t="s">
        <v>1180</v>
      </c>
      <c r="B79" s="22">
        <v>312</v>
      </c>
      <c r="C79" s="23" t="s">
        <v>44</v>
      </c>
      <c r="D79" s="24">
        <v>2500</v>
      </c>
      <c r="E79" s="47"/>
      <c r="F79" s="84">
        <f t="shared" si="26"/>
        <v>2500</v>
      </c>
      <c r="G79" s="172">
        <v>0</v>
      </c>
      <c r="H79" s="94"/>
      <c r="I79" s="25">
        <f t="shared" ref="I79:I88" si="27">+F79+H79</f>
        <v>2500</v>
      </c>
    </row>
    <row r="80" spans="1:11" s="26" customFormat="1" ht="12">
      <c r="A80" s="21" t="s">
        <v>1181</v>
      </c>
      <c r="B80" s="22">
        <v>313</v>
      </c>
      <c r="C80" s="23" t="s">
        <v>36</v>
      </c>
      <c r="D80" s="24">
        <v>2500</v>
      </c>
      <c r="E80" s="47"/>
      <c r="F80" s="84">
        <f t="shared" si="26"/>
        <v>2500</v>
      </c>
      <c r="G80" s="172">
        <v>189.73</v>
      </c>
      <c r="H80" s="94"/>
      <c r="I80" s="25">
        <f t="shared" si="27"/>
        <v>2500</v>
      </c>
    </row>
    <row r="81" spans="1:9" s="26" customFormat="1" ht="12">
      <c r="A81" s="21" t="s">
        <v>1182</v>
      </c>
      <c r="B81" s="22">
        <v>321</v>
      </c>
      <c r="C81" s="23" t="s">
        <v>33</v>
      </c>
      <c r="D81" s="24">
        <v>7000</v>
      </c>
      <c r="E81" s="47"/>
      <c r="F81" s="84">
        <f t="shared" si="26"/>
        <v>7000</v>
      </c>
      <c r="G81" s="172">
        <v>0</v>
      </c>
      <c r="H81" s="94"/>
      <c r="I81" s="25">
        <f t="shared" si="27"/>
        <v>7000</v>
      </c>
    </row>
    <row r="82" spans="1:9" s="26" customFormat="1" ht="12">
      <c r="A82" s="21" t="s">
        <v>1183</v>
      </c>
      <c r="B82" s="22">
        <v>322</v>
      </c>
      <c r="C82" s="23" t="s">
        <v>34</v>
      </c>
      <c r="D82" s="24">
        <v>10000</v>
      </c>
      <c r="E82" s="47"/>
      <c r="F82" s="84">
        <f t="shared" si="26"/>
        <v>10000</v>
      </c>
      <c r="G82" s="172">
        <v>0</v>
      </c>
      <c r="H82" s="94"/>
      <c r="I82" s="25">
        <f t="shared" si="27"/>
        <v>10000</v>
      </c>
    </row>
    <row r="83" spans="1:9" s="26" customFormat="1" ht="12">
      <c r="A83" s="21" t="s">
        <v>1184</v>
      </c>
      <c r="B83" s="22">
        <v>323</v>
      </c>
      <c r="C83" s="23" t="s">
        <v>28</v>
      </c>
      <c r="D83" s="24">
        <v>18000</v>
      </c>
      <c r="E83" s="47"/>
      <c r="F83" s="84">
        <f t="shared" si="26"/>
        <v>18000</v>
      </c>
      <c r="G83" s="172">
        <v>1080</v>
      </c>
      <c r="H83" s="94"/>
      <c r="I83" s="25">
        <f t="shared" si="27"/>
        <v>18000</v>
      </c>
    </row>
    <row r="84" spans="1:9" s="26" customFormat="1" ht="24">
      <c r="A84" s="21" t="s">
        <v>1185</v>
      </c>
      <c r="B84" s="22">
        <v>324</v>
      </c>
      <c r="C84" s="23" t="s">
        <v>37</v>
      </c>
      <c r="D84" s="24">
        <v>5000</v>
      </c>
      <c r="E84" s="47"/>
      <c r="F84" s="84">
        <f t="shared" si="26"/>
        <v>5000</v>
      </c>
      <c r="G84" s="172">
        <v>0</v>
      </c>
      <c r="H84" s="94"/>
      <c r="I84" s="25">
        <f t="shared" si="27"/>
        <v>5000</v>
      </c>
    </row>
    <row r="85" spans="1:9" s="26" customFormat="1" ht="12">
      <c r="A85" s="21" t="s">
        <v>1186</v>
      </c>
      <c r="B85" s="22">
        <v>329</v>
      </c>
      <c r="C85" s="23" t="s">
        <v>38</v>
      </c>
      <c r="D85" s="24">
        <v>10000</v>
      </c>
      <c r="E85" s="47"/>
      <c r="F85" s="84">
        <f t="shared" si="26"/>
        <v>10000</v>
      </c>
      <c r="G85" s="172">
        <v>2000</v>
      </c>
      <c r="H85" s="94"/>
      <c r="I85" s="25">
        <f t="shared" si="27"/>
        <v>10000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8855500</v>
      </c>
      <c r="E90" s="19">
        <f t="shared" ref="E90:I90" si="29">SUM(E91:E101)</f>
        <v>0</v>
      </c>
      <c r="F90" s="59">
        <f t="shared" si="29"/>
        <v>8855500</v>
      </c>
      <c r="G90" s="174">
        <f t="shared" si="29"/>
        <v>3590470.68</v>
      </c>
      <c r="H90" s="79">
        <f t="shared" si="29"/>
        <v>0</v>
      </c>
      <c r="I90" s="20">
        <f t="shared" si="29"/>
        <v>8855500</v>
      </c>
    </row>
    <row r="91" spans="1:9">
      <c r="A91" s="21" t="s">
        <v>1187</v>
      </c>
      <c r="B91" s="22">
        <v>311</v>
      </c>
      <c r="C91" s="23" t="s">
        <v>35</v>
      </c>
      <c r="D91" s="24">
        <v>7300000</v>
      </c>
      <c r="E91" s="47"/>
      <c r="F91" s="84">
        <f t="shared" ref="F91:F101" si="30">SUM(D91:E91)</f>
        <v>7300000</v>
      </c>
      <c r="G91" s="172">
        <v>2986130.14</v>
      </c>
      <c r="H91" s="94"/>
      <c r="I91" s="25">
        <f>+F91+H91</f>
        <v>7300000</v>
      </c>
    </row>
    <row r="92" spans="1:9" s="26" customFormat="1" ht="12">
      <c r="A92" s="21" t="s">
        <v>1188</v>
      </c>
      <c r="B92" s="22">
        <v>312</v>
      </c>
      <c r="C92" s="23" t="s">
        <v>44</v>
      </c>
      <c r="D92" s="24">
        <v>300000</v>
      </c>
      <c r="E92" s="47"/>
      <c r="F92" s="84">
        <f t="shared" si="30"/>
        <v>300000</v>
      </c>
      <c r="G92" s="172">
        <v>106514.95</v>
      </c>
      <c r="H92" s="94"/>
      <c r="I92" s="25">
        <f t="shared" ref="I92:I101" si="31">+F92+H92</f>
        <v>300000</v>
      </c>
    </row>
    <row r="93" spans="1:9" s="26" customFormat="1" ht="12">
      <c r="A93" s="21" t="s">
        <v>1189</v>
      </c>
      <c r="B93" s="22">
        <v>313</v>
      </c>
      <c r="C93" s="23" t="s">
        <v>36</v>
      </c>
      <c r="D93" s="24">
        <v>1204500</v>
      </c>
      <c r="E93" s="47"/>
      <c r="F93" s="84">
        <f t="shared" si="30"/>
        <v>1204500</v>
      </c>
      <c r="G93" s="172">
        <v>492711.55</v>
      </c>
      <c r="H93" s="94"/>
      <c r="I93" s="25">
        <f t="shared" si="31"/>
        <v>1204500</v>
      </c>
    </row>
    <row r="94" spans="1:9" s="26" customFormat="1" ht="12">
      <c r="A94" s="21" t="s">
        <v>1190</v>
      </c>
      <c r="B94" s="22">
        <v>321</v>
      </c>
      <c r="C94" s="23" t="s">
        <v>33</v>
      </c>
      <c r="D94" s="24">
        <v>6000</v>
      </c>
      <c r="E94" s="47"/>
      <c r="F94" s="84">
        <f t="shared" si="30"/>
        <v>6000</v>
      </c>
      <c r="G94" s="172">
        <v>0</v>
      </c>
      <c r="H94" s="94"/>
      <c r="I94" s="25">
        <f t="shared" si="31"/>
        <v>6000</v>
      </c>
    </row>
    <row r="95" spans="1:9" s="26" customFormat="1" ht="12">
      <c r="A95" s="21" t="s">
        <v>1191</v>
      </c>
      <c r="B95" s="22">
        <v>322</v>
      </c>
      <c r="C95" s="23" t="s">
        <v>34</v>
      </c>
      <c r="D95" s="24">
        <v>3000</v>
      </c>
      <c r="E95" s="47"/>
      <c r="F95" s="84">
        <f t="shared" si="30"/>
        <v>3000</v>
      </c>
      <c r="G95" s="172">
        <v>0</v>
      </c>
      <c r="H95" s="94"/>
      <c r="I95" s="25">
        <f t="shared" si="31"/>
        <v>3000</v>
      </c>
    </row>
    <row r="96" spans="1:9" s="26" customFormat="1" ht="12">
      <c r="A96" s="21" t="s">
        <v>1192</v>
      </c>
      <c r="B96" s="22">
        <v>323</v>
      </c>
      <c r="C96" s="23" t="s">
        <v>28</v>
      </c>
      <c r="D96" s="24">
        <v>15000</v>
      </c>
      <c r="E96" s="47"/>
      <c r="F96" s="84">
        <f t="shared" si="30"/>
        <v>15000</v>
      </c>
      <c r="G96" s="172">
        <v>864.04</v>
      </c>
      <c r="H96" s="94"/>
      <c r="I96" s="25">
        <f t="shared" si="31"/>
        <v>15000</v>
      </c>
    </row>
    <row r="97" spans="1:10" s="26" customFormat="1" ht="24">
      <c r="A97" s="21" t="s">
        <v>1193</v>
      </c>
      <c r="B97" s="22">
        <v>324</v>
      </c>
      <c r="C97" s="23" t="s">
        <v>37</v>
      </c>
      <c r="D97" s="24">
        <v>2000</v>
      </c>
      <c r="E97" s="47"/>
      <c r="F97" s="84">
        <f t="shared" si="30"/>
        <v>2000</v>
      </c>
      <c r="G97" s="172">
        <v>0</v>
      </c>
      <c r="H97" s="94"/>
      <c r="I97" s="25">
        <f t="shared" si="31"/>
        <v>2000</v>
      </c>
    </row>
    <row r="98" spans="1:10" s="26" customFormat="1" ht="12">
      <c r="A98" s="21" t="s">
        <v>1194</v>
      </c>
      <c r="B98" s="22">
        <v>329</v>
      </c>
      <c r="C98" s="23" t="s">
        <v>38</v>
      </c>
      <c r="D98" s="24">
        <v>25000</v>
      </c>
      <c r="E98" s="47"/>
      <c r="F98" s="84">
        <f t="shared" si="30"/>
        <v>25000</v>
      </c>
      <c r="G98" s="172">
        <v>4250</v>
      </c>
      <c r="H98" s="94"/>
      <c r="I98" s="25">
        <f t="shared" si="31"/>
        <v>25000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70000</v>
      </c>
      <c r="E102" s="19">
        <f t="shared" ref="E102:I102" si="32">SUM(E103:E113)</f>
        <v>0</v>
      </c>
      <c r="F102" s="59">
        <f t="shared" si="32"/>
        <v>70000</v>
      </c>
      <c r="G102" s="174">
        <f t="shared" si="32"/>
        <v>0</v>
      </c>
      <c r="H102" s="79">
        <f t="shared" si="32"/>
        <v>0</v>
      </c>
      <c r="I102" s="20">
        <f t="shared" si="32"/>
        <v>70000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1195</v>
      </c>
      <c r="B106" s="22">
        <v>321</v>
      </c>
      <c r="C106" s="23" t="s">
        <v>33</v>
      </c>
      <c r="D106" s="24">
        <v>25000</v>
      </c>
      <c r="E106" s="47"/>
      <c r="F106" s="84">
        <f t="shared" si="33"/>
        <v>25000</v>
      </c>
      <c r="G106" s="172"/>
      <c r="H106" s="94"/>
      <c r="I106" s="25">
        <f t="shared" si="34"/>
        <v>25000</v>
      </c>
    </row>
    <row r="107" spans="1:10">
      <c r="A107" s="21" t="s">
        <v>1196</v>
      </c>
      <c r="B107" s="22">
        <v>322</v>
      </c>
      <c r="C107" s="23" t="s">
        <v>34</v>
      </c>
      <c r="D107" s="24">
        <v>20000</v>
      </c>
      <c r="E107" s="47"/>
      <c r="F107" s="84">
        <f t="shared" si="33"/>
        <v>20000</v>
      </c>
      <c r="G107" s="172"/>
      <c r="H107" s="94"/>
      <c r="I107" s="25">
        <f t="shared" si="34"/>
        <v>20000</v>
      </c>
    </row>
    <row r="108" spans="1:10" s="26" customFormat="1" ht="12">
      <c r="A108" s="21" t="s">
        <v>1197</v>
      </c>
      <c r="B108" s="22">
        <v>323</v>
      </c>
      <c r="C108" s="23" t="s">
        <v>28</v>
      </c>
      <c r="D108" s="24">
        <v>17000</v>
      </c>
      <c r="E108" s="47"/>
      <c r="F108" s="84">
        <f t="shared" si="33"/>
        <v>17000</v>
      </c>
      <c r="G108" s="172"/>
      <c r="H108" s="94"/>
      <c r="I108" s="25">
        <f t="shared" si="34"/>
        <v>17000</v>
      </c>
    </row>
    <row r="109" spans="1:10" s="26" customFormat="1" ht="24">
      <c r="A109" s="21" t="s">
        <v>1198</v>
      </c>
      <c r="B109" s="22">
        <v>324</v>
      </c>
      <c r="C109" s="23" t="s">
        <v>37</v>
      </c>
      <c r="D109" s="24">
        <v>3000</v>
      </c>
      <c r="E109" s="47"/>
      <c r="F109" s="84">
        <f t="shared" si="33"/>
        <v>3000</v>
      </c>
      <c r="G109" s="172"/>
      <c r="H109" s="94"/>
      <c r="I109" s="25">
        <f t="shared" si="34"/>
        <v>3000</v>
      </c>
    </row>
    <row r="110" spans="1:10" s="26" customFormat="1" ht="12">
      <c r="A110" s="21" t="s">
        <v>1199</v>
      </c>
      <c r="B110" s="22">
        <v>329</v>
      </c>
      <c r="C110" s="23" t="s">
        <v>38</v>
      </c>
      <c r="D110" s="24">
        <v>5000</v>
      </c>
      <c r="E110" s="47"/>
      <c r="F110" s="84">
        <f t="shared" si="33"/>
        <v>5000</v>
      </c>
      <c r="G110" s="172"/>
      <c r="H110" s="94"/>
      <c r="I110" s="25">
        <f t="shared" si="34"/>
        <v>5000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36100</v>
      </c>
      <c r="E139" s="40">
        <f t="shared" ref="E139:I139" si="45">SUM(E140,E148,E152,E167,E177,E191,E204,E206,E220,E233)</f>
        <v>0</v>
      </c>
      <c r="F139" s="40">
        <f t="shared" si="45"/>
        <v>36100</v>
      </c>
      <c r="G139" s="40">
        <f t="shared" si="45"/>
        <v>576.01</v>
      </c>
      <c r="H139" s="40">
        <f t="shared" si="45"/>
        <v>0</v>
      </c>
      <c r="I139" s="41">
        <f t="shared" si="45"/>
        <v>36100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100</v>
      </c>
      <c r="E152" s="19">
        <f t="shared" ref="E152:I152" si="51">SUM(E153:E166)</f>
        <v>0</v>
      </c>
      <c r="F152" s="59">
        <f t="shared" si="51"/>
        <v>100</v>
      </c>
      <c r="G152" s="174">
        <f t="shared" si="51"/>
        <v>0</v>
      </c>
      <c r="H152" s="79">
        <f t="shared" si="51"/>
        <v>0</v>
      </c>
      <c r="I152" s="20">
        <f t="shared" si="51"/>
        <v>100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 t="s">
        <v>1200</v>
      </c>
      <c r="B160" s="22">
        <v>424</v>
      </c>
      <c r="C160" s="23" t="s">
        <v>45</v>
      </c>
      <c r="D160" s="24">
        <v>100</v>
      </c>
      <c r="E160" s="47"/>
      <c r="F160" s="84">
        <f t="shared" si="52"/>
        <v>100</v>
      </c>
      <c r="G160" s="172"/>
      <c r="H160" s="94"/>
      <c r="I160" s="25">
        <f t="shared" si="53"/>
        <v>100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20000</v>
      </c>
      <c r="E191" s="19">
        <f t="shared" ref="E191:I191" si="63">SUM(E192:E203)</f>
        <v>0</v>
      </c>
      <c r="F191" s="59">
        <f t="shared" si="63"/>
        <v>20000</v>
      </c>
      <c r="G191" s="174">
        <f t="shared" si="63"/>
        <v>576.01</v>
      </c>
      <c r="H191" s="79">
        <f t="shared" si="63"/>
        <v>0</v>
      </c>
      <c r="I191" s="20">
        <f t="shared" si="63"/>
        <v>20000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1201</v>
      </c>
      <c r="B196" s="22">
        <v>422</v>
      </c>
      <c r="C196" s="23" t="s">
        <v>29</v>
      </c>
      <c r="D196" s="24">
        <v>15000</v>
      </c>
      <c r="E196" s="47"/>
      <c r="F196" s="84">
        <f t="shared" si="64"/>
        <v>15000</v>
      </c>
      <c r="G196" s="172">
        <v>0</v>
      </c>
      <c r="H196" s="94"/>
      <c r="I196" s="25">
        <f t="shared" si="65"/>
        <v>15000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 t="s">
        <v>1202</v>
      </c>
      <c r="B198" s="22">
        <v>424</v>
      </c>
      <c r="C198" s="23" t="s">
        <v>45</v>
      </c>
      <c r="D198" s="24">
        <v>5000</v>
      </c>
      <c r="E198" s="47"/>
      <c r="F198" s="84">
        <f t="shared" si="64"/>
        <v>5000</v>
      </c>
      <c r="G198" s="172">
        <v>576.01</v>
      </c>
      <c r="H198" s="94"/>
      <c r="I198" s="25">
        <f t="shared" si="65"/>
        <v>5000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13000</v>
      </c>
      <c r="E220" s="19">
        <f t="shared" ref="E220:I220" si="72">SUM(E221:E232)</f>
        <v>0</v>
      </c>
      <c r="F220" s="59">
        <f t="shared" si="72"/>
        <v>13000</v>
      </c>
      <c r="G220" s="174">
        <f t="shared" si="72"/>
        <v>0</v>
      </c>
      <c r="H220" s="79">
        <f t="shared" si="72"/>
        <v>0</v>
      </c>
      <c r="I220" s="20">
        <f t="shared" si="72"/>
        <v>13000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1203</v>
      </c>
      <c r="B225" s="22">
        <v>422</v>
      </c>
      <c r="C225" s="23" t="s">
        <v>29</v>
      </c>
      <c r="D225" s="24">
        <v>10000</v>
      </c>
      <c r="E225" s="47"/>
      <c r="F225" s="84">
        <f t="shared" si="73"/>
        <v>10000</v>
      </c>
      <c r="G225" s="172"/>
      <c r="H225" s="94"/>
      <c r="I225" s="25">
        <f t="shared" si="74"/>
        <v>10000</v>
      </c>
    </row>
    <row r="226" spans="1:9" s="26" customFormat="1" ht="12">
      <c r="A226" s="14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 t="s">
        <v>1204</v>
      </c>
      <c r="B227" s="22">
        <v>424</v>
      </c>
      <c r="C227" s="23" t="s">
        <v>45</v>
      </c>
      <c r="D227" s="24">
        <v>3000</v>
      </c>
      <c r="E227" s="47"/>
      <c r="F227" s="84">
        <f t="shared" si="73"/>
        <v>3000</v>
      </c>
      <c r="G227" s="172"/>
      <c r="H227" s="94"/>
      <c r="I227" s="25">
        <f t="shared" si="74"/>
        <v>3000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3000</v>
      </c>
      <c r="E233" s="19">
        <f t="shared" ref="E233:I233" si="75">SUM(E234:E241)</f>
        <v>0</v>
      </c>
      <c r="F233" s="59">
        <f t="shared" si="75"/>
        <v>3000</v>
      </c>
      <c r="G233" s="174">
        <f t="shared" si="75"/>
        <v>0</v>
      </c>
      <c r="H233" s="79">
        <f t="shared" si="75"/>
        <v>0</v>
      </c>
      <c r="I233" s="20">
        <f t="shared" si="75"/>
        <v>3000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 t="s">
        <v>1205</v>
      </c>
      <c r="B237" s="22">
        <v>424</v>
      </c>
      <c r="C237" s="23" t="s">
        <v>45</v>
      </c>
      <c r="D237" s="24">
        <v>3000</v>
      </c>
      <c r="E237" s="47"/>
      <c r="F237" s="84">
        <f t="shared" si="76"/>
        <v>3000</v>
      </c>
      <c r="G237" s="172"/>
      <c r="H237" s="94"/>
      <c r="I237" s="25">
        <f t="shared" si="77"/>
        <v>3000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0</v>
      </c>
      <c r="H534" s="89">
        <f t="shared" si="191"/>
        <v>0</v>
      </c>
      <c r="I534" s="56">
        <f t="shared" si="191"/>
        <v>5000</v>
      </c>
    </row>
    <row r="535" spans="1:9">
      <c r="A535" s="21" t="s">
        <v>1206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/>
      <c r="H535" s="94"/>
      <c r="I535" s="25">
        <f>+F535+H535</f>
        <v>4300</v>
      </c>
    </row>
    <row r="536" spans="1:9">
      <c r="A536" s="21" t="s">
        <v>1207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/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50810.1</v>
      </c>
      <c r="H848" s="137">
        <f t="shared" si="322"/>
        <v>0</v>
      </c>
      <c r="I848" s="138">
        <f t="shared" si="322"/>
        <v>50810.1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7621.51</v>
      </c>
      <c r="H853" s="79">
        <f t="shared" si="326"/>
        <v>0</v>
      </c>
      <c r="I853" s="20">
        <f t="shared" si="326"/>
        <v>7621.51</v>
      </c>
    </row>
    <row r="854" spans="1:9">
      <c r="A854" s="21" t="s">
        <v>1697</v>
      </c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>
        <v>7621.51</v>
      </c>
      <c r="H854" s="94"/>
      <c r="I854" s="25">
        <f t="shared" ref="I854:I856" si="328">SUM(F854:H854)</f>
        <v>7621.51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43188.59</v>
      </c>
      <c r="H857" s="79">
        <f t="shared" si="329"/>
        <v>0</v>
      </c>
      <c r="I857" s="20">
        <f t="shared" si="329"/>
        <v>43188.59</v>
      </c>
    </row>
    <row r="858" spans="1:9">
      <c r="A858" s="21" t="s">
        <v>1698</v>
      </c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>
        <v>43188.59</v>
      </c>
      <c r="H858" s="94"/>
      <c r="I858" s="25">
        <f t="shared" ref="I858:I860" si="331">SUM(F858:H858)</f>
        <v>43188.59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663546</v>
      </c>
      <c r="E911" s="42">
        <f t="shared" si="349"/>
        <v>0</v>
      </c>
      <c r="F911" s="42">
        <f t="shared" si="349"/>
        <v>663546</v>
      </c>
      <c r="G911" s="42">
        <f t="shared" si="349"/>
        <v>258316.79</v>
      </c>
      <c r="H911" s="42">
        <f t="shared" si="349"/>
        <v>0</v>
      </c>
      <c r="I911" s="42">
        <f t="shared" si="349"/>
        <v>663546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658546</v>
      </c>
      <c r="E915" s="43">
        <f t="shared" ref="E915:I915" si="353">SUM(E57,E121,E167,E328,E538)</f>
        <v>0</v>
      </c>
      <c r="F915" s="43">
        <f t="shared" si="353"/>
        <v>658546</v>
      </c>
      <c r="G915" s="43">
        <f t="shared" si="353"/>
        <v>258316.79</v>
      </c>
      <c r="H915" s="43">
        <f t="shared" si="353"/>
        <v>0</v>
      </c>
      <c r="I915" s="43">
        <f t="shared" si="353"/>
        <v>658546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9031600</v>
      </c>
      <c r="E918" s="43">
        <f t="shared" ref="E918:I918" si="357">SUM(E919:E925)</f>
        <v>0</v>
      </c>
      <c r="F918" s="43">
        <f t="shared" si="357"/>
        <v>9031600</v>
      </c>
      <c r="G918" s="43">
        <f t="shared" si="357"/>
        <v>3646276.3899999997</v>
      </c>
      <c r="H918" s="43">
        <f t="shared" si="357"/>
        <v>0</v>
      </c>
      <c r="I918" s="43">
        <f t="shared" si="357"/>
        <v>9082410.0999999996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100</v>
      </c>
      <c r="E919" s="19">
        <f t="shared" ref="E919:I919" si="358">SUM(E44,E115,E152,E253,E541)</f>
        <v>0</v>
      </c>
      <c r="F919" s="19">
        <f t="shared" si="358"/>
        <v>100</v>
      </c>
      <c r="G919" s="19">
        <f t="shared" si="358"/>
        <v>0</v>
      </c>
      <c r="H919" s="19">
        <f t="shared" si="358"/>
        <v>0</v>
      </c>
      <c r="I919" s="19">
        <f t="shared" si="358"/>
        <v>100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90000</v>
      </c>
      <c r="E921" s="19">
        <f t="shared" ref="E921:I921" si="360">SUM(E77,E127,E191,E269,E306)</f>
        <v>0</v>
      </c>
      <c r="F921" s="19">
        <f t="shared" si="360"/>
        <v>90000</v>
      </c>
      <c r="G921" s="19">
        <f t="shared" si="360"/>
        <v>4995.6100000000006</v>
      </c>
      <c r="H921" s="19">
        <f t="shared" si="360"/>
        <v>0</v>
      </c>
      <c r="I921" s="19">
        <f t="shared" si="360"/>
        <v>90000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8855500</v>
      </c>
      <c r="E922" s="19">
        <f t="shared" ref="E922:I922" si="361">SUM(E90,E133,E206,E308,E277,E294,E591,E337,E350,E395,E853,E894,E433,E470)</f>
        <v>0</v>
      </c>
      <c r="F922" s="19">
        <f t="shared" si="361"/>
        <v>8855500</v>
      </c>
      <c r="G922" s="19">
        <f t="shared" si="361"/>
        <v>3598092.19</v>
      </c>
      <c r="H922" s="19">
        <f t="shared" si="361"/>
        <v>0</v>
      </c>
      <c r="I922" s="19">
        <f t="shared" si="361"/>
        <v>8863121.5099999998</v>
      </c>
      <c r="J922" s="61">
        <f>+F922-F22</f>
        <v>0</v>
      </c>
      <c r="K922" s="61">
        <f>+I922-I22</f>
        <v>7621.5099999997765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43188.59</v>
      </c>
      <c r="H923" s="19">
        <f t="shared" si="362"/>
        <v>0</v>
      </c>
      <c r="I923" s="19">
        <f t="shared" si="362"/>
        <v>43188.59</v>
      </c>
      <c r="J923" s="61">
        <f>+F923-F26</f>
        <v>0</v>
      </c>
      <c r="K923" s="61">
        <f>+I923-I26</f>
        <v>43188.59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83000</v>
      </c>
      <c r="E924" s="19">
        <f t="shared" ref="E924:I924" si="363">SUM(E102,E220,E285,E574)</f>
        <v>0</v>
      </c>
      <c r="F924" s="19">
        <f t="shared" si="363"/>
        <v>83000</v>
      </c>
      <c r="G924" s="19">
        <f t="shared" si="363"/>
        <v>0</v>
      </c>
      <c r="H924" s="19">
        <f t="shared" si="363"/>
        <v>0</v>
      </c>
      <c r="I924" s="19">
        <f t="shared" si="363"/>
        <v>83000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3000</v>
      </c>
      <c r="E925" s="19">
        <f t="shared" ref="E925:I925" si="364">SUM(E233)</f>
        <v>0</v>
      </c>
      <c r="F925" s="19">
        <f t="shared" si="364"/>
        <v>3000</v>
      </c>
      <c r="G925" s="19">
        <f t="shared" si="364"/>
        <v>0</v>
      </c>
      <c r="H925" s="19">
        <f t="shared" si="364"/>
        <v>0</v>
      </c>
      <c r="I925" s="19">
        <f t="shared" si="364"/>
        <v>3000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9695146</v>
      </c>
      <c r="E926" s="44">
        <f t="shared" si="365"/>
        <v>0</v>
      </c>
      <c r="F926" s="44">
        <f t="shared" si="365"/>
        <v>9695146</v>
      </c>
      <c r="G926" s="44">
        <f t="shared" si="365"/>
        <v>3904593.1799999997</v>
      </c>
      <c r="H926" s="44">
        <f t="shared" si="365"/>
        <v>0</v>
      </c>
      <c r="I926" s="44">
        <f t="shared" si="365"/>
        <v>9745956.0999999996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K927"/>
  <sheetViews>
    <sheetView topLeftCell="A72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68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SREDNJA ŠKOLA BRAČ, SUPETAR</v>
      </c>
      <c r="C7" s="260"/>
      <c r="D7" s="13">
        <f>SUM(D8)</f>
        <v>4190767</v>
      </c>
      <c r="E7" s="13">
        <f t="shared" ref="E7:I8" si="0">SUM(E8)</f>
        <v>0</v>
      </c>
      <c r="F7" s="164">
        <f t="shared" si="0"/>
        <v>4190767</v>
      </c>
      <c r="G7" s="14">
        <f t="shared" si="0"/>
        <v>2503051.7399999998</v>
      </c>
      <c r="H7" s="229">
        <f t="shared" si="0"/>
        <v>0</v>
      </c>
      <c r="I7" s="77">
        <f t="shared" si="0"/>
        <v>4190767</v>
      </c>
    </row>
    <row r="8" spans="1:9">
      <c r="A8" s="261" t="s">
        <v>7</v>
      </c>
      <c r="B8" s="262"/>
      <c r="C8" s="15" t="s">
        <v>8</v>
      </c>
      <c r="D8" s="16">
        <f>SUM(D9)</f>
        <v>4190767</v>
      </c>
      <c r="E8" s="16">
        <f t="shared" si="0"/>
        <v>0</v>
      </c>
      <c r="F8" s="82">
        <f t="shared" si="0"/>
        <v>4190767</v>
      </c>
      <c r="G8" s="17">
        <f t="shared" si="0"/>
        <v>2503051.7399999998</v>
      </c>
      <c r="H8" s="170">
        <f t="shared" si="0"/>
        <v>0</v>
      </c>
      <c r="I8" s="17">
        <f t="shared" si="0"/>
        <v>4190767</v>
      </c>
    </row>
    <row r="9" spans="1:9">
      <c r="A9" s="261" t="s">
        <v>9</v>
      </c>
      <c r="B9" s="262"/>
      <c r="C9" s="15" t="s">
        <v>10</v>
      </c>
      <c r="D9" s="16">
        <f>SUM(D10,D18,D22,D26,D30,D33)</f>
        <v>4190767</v>
      </c>
      <c r="E9" s="16">
        <f t="shared" ref="E9:I9" si="1">SUM(E10,E18,E22,E26,E30,E33)</f>
        <v>0</v>
      </c>
      <c r="F9" s="82">
        <f t="shared" si="1"/>
        <v>4190767</v>
      </c>
      <c r="G9" s="17">
        <f t="shared" si="1"/>
        <v>2503051.7399999998</v>
      </c>
      <c r="H9" s="170">
        <f t="shared" si="1"/>
        <v>0</v>
      </c>
      <c r="I9" s="17">
        <f t="shared" si="1"/>
        <v>4190767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20</v>
      </c>
      <c r="E10" s="19">
        <f t="shared" ref="E10:I10" si="2">SUM(E11:E17)</f>
        <v>0</v>
      </c>
      <c r="F10" s="59">
        <f t="shared" si="2"/>
        <v>20</v>
      </c>
      <c r="G10" s="20">
        <f t="shared" si="2"/>
        <v>3409.56</v>
      </c>
      <c r="H10" s="230">
        <f t="shared" si="2"/>
        <v>0</v>
      </c>
      <c r="I10" s="20">
        <f t="shared" si="2"/>
        <v>20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201</v>
      </c>
      <c r="B13" s="22">
        <v>641</v>
      </c>
      <c r="C13" s="23" t="s">
        <v>12</v>
      </c>
      <c r="D13" s="24">
        <v>20</v>
      </c>
      <c r="E13" s="47"/>
      <c r="F13" s="84">
        <f>SUM(D13:E13)</f>
        <v>20</v>
      </c>
      <c r="G13" s="25">
        <v>9.56</v>
      </c>
      <c r="H13" s="185"/>
      <c r="I13" s="25">
        <f t="shared" si="4"/>
        <v>20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1816</v>
      </c>
      <c r="B15" s="22">
        <v>661</v>
      </c>
      <c r="C15" s="23" t="s">
        <v>15</v>
      </c>
      <c r="D15" s="24"/>
      <c r="E15" s="47"/>
      <c r="F15" s="84">
        <f>SUM(D15:E15)</f>
        <v>0</v>
      </c>
      <c r="G15" s="25">
        <v>3400</v>
      </c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0</v>
      </c>
      <c r="E18" s="19">
        <f t="shared" ref="E18:I18" si="5">SUM(E19:E21)</f>
        <v>0</v>
      </c>
      <c r="F18" s="59">
        <f t="shared" si="5"/>
        <v>0</v>
      </c>
      <c r="G18" s="20">
        <f t="shared" si="5"/>
        <v>0</v>
      </c>
      <c r="H18" s="230">
        <f t="shared" si="5"/>
        <v>0</v>
      </c>
      <c r="I18" s="20">
        <f t="shared" si="5"/>
        <v>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/>
      <c r="B20" s="22">
        <v>652</v>
      </c>
      <c r="C20" s="23" t="s">
        <v>14</v>
      </c>
      <c r="D20" s="24"/>
      <c r="E20" s="47"/>
      <c r="F20" s="84">
        <f>SUM(D20:E20)</f>
        <v>0</v>
      </c>
      <c r="G20" s="25"/>
      <c r="H20" s="185"/>
      <c r="I20" s="25">
        <f>+F20+H20</f>
        <v>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4150747</v>
      </c>
      <c r="E22" s="19">
        <f t="shared" ref="E22:I22" si="6">SUM(E23:E25)</f>
        <v>0</v>
      </c>
      <c r="F22" s="59">
        <f t="shared" si="6"/>
        <v>4150747</v>
      </c>
      <c r="G22" s="20">
        <f t="shared" si="6"/>
        <v>2498279.6799999997</v>
      </c>
      <c r="H22" s="230">
        <f t="shared" si="6"/>
        <v>0</v>
      </c>
      <c r="I22" s="20">
        <f t="shared" si="6"/>
        <v>4150747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>
        <v>158.36000000000001</v>
      </c>
      <c r="H23" s="185"/>
      <c r="I23" s="25">
        <f>+F23+H23</f>
        <v>0</v>
      </c>
    </row>
    <row r="24" spans="1:9" s="26" customFormat="1" ht="24">
      <c r="A24" s="21" t="s">
        <v>202</v>
      </c>
      <c r="B24" s="22">
        <v>636</v>
      </c>
      <c r="C24" s="23" t="s">
        <v>18</v>
      </c>
      <c r="D24" s="24">
        <v>4150747</v>
      </c>
      <c r="E24" s="47"/>
      <c r="F24" s="84">
        <f>SUM(D24:E24)</f>
        <v>4150747</v>
      </c>
      <c r="G24" s="25">
        <v>2498121.3199999998</v>
      </c>
      <c r="H24" s="185"/>
      <c r="I24" s="25">
        <f>+F24+H24</f>
        <v>4150747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40000</v>
      </c>
      <c r="E30" s="19">
        <f t="shared" ref="E30:I30" si="8">SUM(E31:E32)</f>
        <v>0</v>
      </c>
      <c r="F30" s="59">
        <f t="shared" si="8"/>
        <v>40000</v>
      </c>
      <c r="G30" s="20">
        <f t="shared" si="8"/>
        <v>1362.5</v>
      </c>
      <c r="H30" s="230">
        <f t="shared" si="8"/>
        <v>0</v>
      </c>
      <c r="I30" s="20">
        <f t="shared" si="8"/>
        <v>40000</v>
      </c>
    </row>
    <row r="31" spans="1:9" s="26" customFormat="1" ht="24">
      <c r="A31" s="21" t="s">
        <v>203</v>
      </c>
      <c r="B31" s="22">
        <v>663</v>
      </c>
      <c r="C31" s="23" t="s">
        <v>21</v>
      </c>
      <c r="D31" s="24">
        <v>40000</v>
      </c>
      <c r="E31" s="47"/>
      <c r="F31" s="84">
        <f>SUM(D31:E31)</f>
        <v>40000</v>
      </c>
      <c r="G31" s="25">
        <v>1362.5</v>
      </c>
      <c r="H31" s="185"/>
      <c r="I31" s="25">
        <f>+F31+H31</f>
        <v>40000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SREDNJA ŠKOLA BRAČ, SUPETAR</v>
      </c>
      <c r="C39" s="260"/>
      <c r="D39" s="38">
        <f>SUM(D40)</f>
        <v>4757956</v>
      </c>
      <c r="E39" s="38">
        <f t="shared" ref="E39:I41" si="11">SUM(E40)</f>
        <v>0</v>
      </c>
      <c r="F39" s="81">
        <f t="shared" si="11"/>
        <v>4757956</v>
      </c>
      <c r="G39" s="168">
        <f t="shared" si="11"/>
        <v>2685080.31</v>
      </c>
      <c r="H39" s="93">
        <f t="shared" si="11"/>
        <v>0</v>
      </c>
      <c r="I39" s="147">
        <f t="shared" si="11"/>
        <v>4757956</v>
      </c>
    </row>
    <row r="40" spans="1:9" ht="24.75">
      <c r="A40" s="261" t="s">
        <v>108</v>
      </c>
      <c r="B40" s="262"/>
      <c r="C40" s="15" t="s">
        <v>109</v>
      </c>
      <c r="D40" s="16">
        <f>SUM(D41)</f>
        <v>4757956</v>
      </c>
      <c r="E40" s="16">
        <f t="shared" si="11"/>
        <v>0</v>
      </c>
      <c r="F40" s="82">
        <f t="shared" si="11"/>
        <v>4757956</v>
      </c>
      <c r="G40" s="169">
        <f t="shared" si="11"/>
        <v>2685080.31</v>
      </c>
      <c r="H40" s="78">
        <f t="shared" si="11"/>
        <v>0</v>
      </c>
      <c r="I40" s="17">
        <f t="shared" si="11"/>
        <v>4757956</v>
      </c>
    </row>
    <row r="41" spans="1:9">
      <c r="A41" s="261" t="s">
        <v>25</v>
      </c>
      <c r="B41" s="262"/>
      <c r="C41" s="15" t="s">
        <v>26</v>
      </c>
      <c r="D41" s="16">
        <f>SUM(D42)</f>
        <v>4757956</v>
      </c>
      <c r="E41" s="16">
        <f t="shared" si="11"/>
        <v>0</v>
      </c>
      <c r="F41" s="16">
        <f t="shared" si="11"/>
        <v>4757956</v>
      </c>
      <c r="G41" s="170">
        <f t="shared" si="11"/>
        <v>2685080.31</v>
      </c>
      <c r="H41" s="78">
        <f t="shared" si="11"/>
        <v>0</v>
      </c>
      <c r="I41" s="17">
        <f t="shared" si="11"/>
        <v>4757956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4757956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4757956</v>
      </c>
      <c r="G42" s="104">
        <f t="shared" si="12"/>
        <v>2685080.31</v>
      </c>
      <c r="H42" s="104">
        <f t="shared" si="12"/>
        <v>0</v>
      </c>
      <c r="I42" s="104">
        <f t="shared" si="12"/>
        <v>4757956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4742956</v>
      </c>
      <c r="E43" s="40">
        <f t="shared" ref="E43:I43" si="13">SUM(E44,E57,E64,E77,E90,E102)</f>
        <v>0</v>
      </c>
      <c r="F43" s="83">
        <f t="shared" si="13"/>
        <v>4742956</v>
      </c>
      <c r="G43" s="171">
        <f t="shared" si="13"/>
        <v>2682080.31</v>
      </c>
      <c r="H43" s="88">
        <f t="shared" si="13"/>
        <v>0</v>
      </c>
      <c r="I43" s="41">
        <f t="shared" si="13"/>
        <v>4742956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20</v>
      </c>
      <c r="E44" s="19">
        <f t="shared" ref="E44:I44" si="14">SUM(E45:E56)</f>
        <v>0</v>
      </c>
      <c r="F44" s="59">
        <f t="shared" si="14"/>
        <v>20</v>
      </c>
      <c r="G44" s="174">
        <f t="shared" si="14"/>
        <v>929.35</v>
      </c>
      <c r="H44" s="79">
        <f t="shared" si="14"/>
        <v>0</v>
      </c>
      <c r="I44" s="20">
        <f t="shared" si="14"/>
        <v>20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1817</v>
      </c>
      <c r="B49" s="22">
        <v>322</v>
      </c>
      <c r="C49" s="23" t="s">
        <v>34</v>
      </c>
      <c r="D49" s="24"/>
      <c r="E49" s="47"/>
      <c r="F49" s="84">
        <f t="shared" si="15"/>
        <v>0</v>
      </c>
      <c r="G49" s="172">
        <v>679.35</v>
      </c>
      <c r="H49" s="94"/>
      <c r="I49" s="25">
        <f t="shared" si="16"/>
        <v>0</v>
      </c>
    </row>
    <row r="50" spans="1:10" s="26" customFormat="1" ht="12">
      <c r="A50" s="21" t="s">
        <v>1818</v>
      </c>
      <c r="B50" s="22">
        <v>323</v>
      </c>
      <c r="C50" s="23" t="s">
        <v>28</v>
      </c>
      <c r="D50" s="24"/>
      <c r="E50" s="47"/>
      <c r="F50" s="84">
        <f t="shared" si="15"/>
        <v>0</v>
      </c>
      <c r="G50" s="172">
        <v>150</v>
      </c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1819</v>
      </c>
      <c r="B52" s="22">
        <v>329</v>
      </c>
      <c r="C52" s="23" t="s">
        <v>38</v>
      </c>
      <c r="D52" s="24"/>
      <c r="E52" s="47"/>
      <c r="F52" s="84">
        <f t="shared" si="15"/>
        <v>0</v>
      </c>
      <c r="G52" s="172">
        <v>100</v>
      </c>
      <c r="H52" s="94"/>
      <c r="I52" s="25">
        <f t="shared" si="16"/>
        <v>0</v>
      </c>
    </row>
    <row r="53" spans="1:10" s="26" customFormat="1" ht="12">
      <c r="A53" s="21" t="s">
        <v>443</v>
      </c>
      <c r="B53" s="22">
        <v>343</v>
      </c>
      <c r="C53" s="23" t="s">
        <v>39</v>
      </c>
      <c r="D53" s="24">
        <v>20</v>
      </c>
      <c r="E53" s="47"/>
      <c r="F53" s="84">
        <f t="shared" si="15"/>
        <v>20</v>
      </c>
      <c r="G53" s="172">
        <v>0</v>
      </c>
      <c r="H53" s="94"/>
      <c r="I53" s="25">
        <f t="shared" si="16"/>
        <v>20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562189</v>
      </c>
      <c r="E57" s="43">
        <f t="shared" ref="E57:I57" si="18">SUM(E58:E63)</f>
        <v>0</v>
      </c>
      <c r="F57" s="58">
        <f t="shared" si="18"/>
        <v>562189</v>
      </c>
      <c r="G57" s="173">
        <f t="shared" si="18"/>
        <v>180463.10000000003</v>
      </c>
      <c r="H57" s="89">
        <f t="shared" si="18"/>
        <v>0</v>
      </c>
      <c r="I57" s="56">
        <f t="shared" si="18"/>
        <v>562189</v>
      </c>
    </row>
    <row r="58" spans="1:10" ht="22.5" customHeight="1">
      <c r="A58" s="21" t="s">
        <v>444</v>
      </c>
      <c r="B58" s="22">
        <v>321</v>
      </c>
      <c r="C58" s="23" t="s">
        <v>33</v>
      </c>
      <c r="D58" s="24">
        <v>175000</v>
      </c>
      <c r="E58" s="47"/>
      <c r="F58" s="84">
        <f t="shared" ref="F58:F63" si="19">SUM(D58:E58)</f>
        <v>175000</v>
      </c>
      <c r="G58" s="172">
        <v>58432.77</v>
      </c>
      <c r="H58" s="94"/>
      <c r="I58" s="25">
        <f>+F58+H58</f>
        <v>175000</v>
      </c>
      <c r="J58" s="49"/>
    </row>
    <row r="59" spans="1:10" s="26" customFormat="1" ht="12">
      <c r="A59" s="21" t="s">
        <v>445</v>
      </c>
      <c r="B59" s="22">
        <v>322</v>
      </c>
      <c r="C59" s="23" t="s">
        <v>34</v>
      </c>
      <c r="D59" s="24">
        <v>238189</v>
      </c>
      <c r="E59" s="47"/>
      <c r="F59" s="84">
        <f t="shared" si="19"/>
        <v>238189</v>
      </c>
      <c r="G59" s="172">
        <v>78690.14</v>
      </c>
      <c r="H59" s="94"/>
      <c r="I59" s="25">
        <f t="shared" ref="I59:I63" si="20">+F59+H59</f>
        <v>238189</v>
      </c>
    </row>
    <row r="60" spans="1:10" s="26" customFormat="1" ht="12">
      <c r="A60" s="21" t="s">
        <v>446</v>
      </c>
      <c r="B60" s="22">
        <v>323</v>
      </c>
      <c r="C60" s="23" t="s">
        <v>28</v>
      </c>
      <c r="D60" s="24">
        <v>115000</v>
      </c>
      <c r="E60" s="47"/>
      <c r="F60" s="84">
        <f t="shared" si="19"/>
        <v>115000</v>
      </c>
      <c r="G60" s="172">
        <v>37703.980000000003</v>
      </c>
      <c r="H60" s="94"/>
      <c r="I60" s="25">
        <f t="shared" si="20"/>
        <v>115000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447</v>
      </c>
      <c r="B62" s="22">
        <v>329</v>
      </c>
      <c r="C62" s="23" t="s">
        <v>38</v>
      </c>
      <c r="D62" s="24">
        <v>28000</v>
      </c>
      <c r="E62" s="47"/>
      <c r="F62" s="84">
        <f t="shared" si="19"/>
        <v>28000</v>
      </c>
      <c r="G62" s="172">
        <v>3869.76</v>
      </c>
      <c r="H62" s="94"/>
      <c r="I62" s="25">
        <f t="shared" si="20"/>
        <v>28000</v>
      </c>
    </row>
    <row r="63" spans="1:10" s="26" customFormat="1" ht="12">
      <c r="A63" s="21" t="s">
        <v>448</v>
      </c>
      <c r="B63" s="22">
        <v>343</v>
      </c>
      <c r="C63" s="23" t="s">
        <v>39</v>
      </c>
      <c r="D63" s="24">
        <v>6000</v>
      </c>
      <c r="E63" s="47"/>
      <c r="F63" s="84">
        <f t="shared" si="19"/>
        <v>6000</v>
      </c>
      <c r="G63" s="172">
        <v>1766.45</v>
      </c>
      <c r="H63" s="94"/>
      <c r="I63" s="25">
        <f t="shared" si="20"/>
        <v>6000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2504.04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2500</v>
      </c>
      <c r="H70" s="94"/>
      <c r="I70" s="25">
        <f t="shared" si="23"/>
        <v>0</v>
      </c>
    </row>
    <row r="71" spans="1:11" s="26" customFormat="1" ht="24">
      <c r="A71" s="21" t="s">
        <v>1820</v>
      </c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 t="s">
        <v>1821</v>
      </c>
      <c r="B73" s="22">
        <v>343</v>
      </c>
      <c r="C73" s="23" t="s">
        <v>39</v>
      </c>
      <c r="D73" s="24"/>
      <c r="E73" s="47"/>
      <c r="F73" s="84">
        <f t="shared" si="22"/>
        <v>0</v>
      </c>
      <c r="G73" s="172">
        <v>4.04</v>
      </c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4150747</v>
      </c>
      <c r="E90" s="19">
        <f t="shared" ref="E90:I90" si="29">SUM(E91:E101)</f>
        <v>0</v>
      </c>
      <c r="F90" s="59">
        <f t="shared" si="29"/>
        <v>4150747</v>
      </c>
      <c r="G90" s="174">
        <f t="shared" si="29"/>
        <v>2496821.3199999998</v>
      </c>
      <c r="H90" s="79">
        <f t="shared" si="29"/>
        <v>0</v>
      </c>
      <c r="I90" s="20">
        <f t="shared" si="29"/>
        <v>4150747</v>
      </c>
    </row>
    <row r="91" spans="1:9">
      <c r="A91" s="21" t="s">
        <v>449</v>
      </c>
      <c r="B91" s="22">
        <v>311</v>
      </c>
      <c r="C91" s="23" t="s">
        <v>35</v>
      </c>
      <c r="D91" s="24">
        <v>3569238</v>
      </c>
      <c r="E91" s="47"/>
      <c r="F91" s="84">
        <f t="shared" ref="F91:F101" si="30">SUM(D91:E91)</f>
        <v>3569238</v>
      </c>
      <c r="G91" s="172">
        <v>2090960.41</v>
      </c>
      <c r="H91" s="94"/>
      <c r="I91" s="25">
        <f>+F91+H91</f>
        <v>3569238</v>
      </c>
    </row>
    <row r="92" spans="1:9" s="26" customFormat="1" ht="12">
      <c r="A92" s="21" t="s">
        <v>450</v>
      </c>
      <c r="B92" s="22">
        <v>312</v>
      </c>
      <c r="C92" s="23" t="s">
        <v>44</v>
      </c>
      <c r="D92" s="24">
        <v>59750</v>
      </c>
      <c r="E92" s="47"/>
      <c r="F92" s="84">
        <f t="shared" si="30"/>
        <v>59750</v>
      </c>
      <c r="G92" s="172">
        <v>81636.66</v>
      </c>
      <c r="H92" s="94"/>
      <c r="I92" s="25">
        <f t="shared" ref="I92:I101" si="31">+F92+H92</f>
        <v>59750</v>
      </c>
    </row>
    <row r="93" spans="1:9" s="26" customFormat="1" ht="12">
      <c r="A93" s="21" t="s">
        <v>451</v>
      </c>
      <c r="B93" s="22">
        <v>313</v>
      </c>
      <c r="C93" s="23" t="s">
        <v>36</v>
      </c>
      <c r="D93" s="24">
        <v>521759</v>
      </c>
      <c r="E93" s="47"/>
      <c r="F93" s="84">
        <f t="shared" si="30"/>
        <v>521759</v>
      </c>
      <c r="G93" s="172">
        <v>319161.75</v>
      </c>
      <c r="H93" s="94"/>
      <c r="I93" s="25">
        <f t="shared" si="31"/>
        <v>521759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1822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5062.5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30000</v>
      </c>
      <c r="E102" s="19">
        <f t="shared" ref="E102:I102" si="32">SUM(E103:E113)</f>
        <v>0</v>
      </c>
      <c r="F102" s="59">
        <f t="shared" si="32"/>
        <v>30000</v>
      </c>
      <c r="G102" s="174">
        <f t="shared" si="32"/>
        <v>1362.5</v>
      </c>
      <c r="H102" s="79">
        <f t="shared" si="32"/>
        <v>0</v>
      </c>
      <c r="I102" s="20">
        <f t="shared" si="32"/>
        <v>30000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452</v>
      </c>
      <c r="B106" s="22">
        <v>321</v>
      </c>
      <c r="C106" s="23" t="s">
        <v>33</v>
      </c>
      <c r="D106" s="24">
        <v>1000</v>
      </c>
      <c r="E106" s="47"/>
      <c r="F106" s="84">
        <f t="shared" si="33"/>
        <v>1000</v>
      </c>
      <c r="G106" s="172"/>
      <c r="H106" s="94"/>
      <c r="I106" s="25">
        <f t="shared" si="34"/>
        <v>1000</v>
      </c>
    </row>
    <row r="107" spans="1:10">
      <c r="A107" s="21" t="s">
        <v>453</v>
      </c>
      <c r="B107" s="22">
        <v>322</v>
      </c>
      <c r="C107" s="23" t="s">
        <v>34</v>
      </c>
      <c r="D107" s="24">
        <v>5000</v>
      </c>
      <c r="E107" s="47"/>
      <c r="F107" s="84">
        <f t="shared" si="33"/>
        <v>5000</v>
      </c>
      <c r="G107" s="172">
        <v>1362.5</v>
      </c>
      <c r="H107" s="94"/>
      <c r="I107" s="25">
        <f t="shared" si="34"/>
        <v>5000</v>
      </c>
    </row>
    <row r="108" spans="1:10" s="26" customFormat="1" ht="12">
      <c r="A108" s="21" t="s">
        <v>454</v>
      </c>
      <c r="B108" s="22">
        <v>323</v>
      </c>
      <c r="C108" s="23" t="s">
        <v>28</v>
      </c>
      <c r="D108" s="24">
        <v>4000</v>
      </c>
      <c r="E108" s="47"/>
      <c r="F108" s="84">
        <f t="shared" si="33"/>
        <v>4000</v>
      </c>
      <c r="G108" s="172"/>
      <c r="H108" s="94"/>
      <c r="I108" s="25">
        <f t="shared" si="34"/>
        <v>4000</v>
      </c>
    </row>
    <row r="109" spans="1:10" s="26" customFormat="1" ht="24">
      <c r="A109" s="14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455</v>
      </c>
      <c r="B110" s="22">
        <v>329</v>
      </c>
      <c r="C110" s="23" t="s">
        <v>38</v>
      </c>
      <c r="D110" s="24">
        <v>20000</v>
      </c>
      <c r="E110" s="47"/>
      <c r="F110" s="84">
        <f t="shared" si="33"/>
        <v>20000</v>
      </c>
      <c r="G110" s="172"/>
      <c r="H110" s="94"/>
      <c r="I110" s="25">
        <f t="shared" si="34"/>
        <v>20000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10000</v>
      </c>
      <c r="E139" s="40">
        <f t="shared" ref="E139:I139" si="45">SUM(E140,E148,E152,E167,E177,E191,E204,E206,E220,E233)</f>
        <v>0</v>
      </c>
      <c r="F139" s="40">
        <f t="shared" si="45"/>
        <v>10000</v>
      </c>
      <c r="G139" s="40">
        <f t="shared" si="45"/>
        <v>0</v>
      </c>
      <c r="H139" s="40">
        <f t="shared" si="45"/>
        <v>0</v>
      </c>
      <c r="I139" s="41">
        <f t="shared" si="45"/>
        <v>10000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10000</v>
      </c>
      <c r="E220" s="19">
        <f t="shared" ref="E220:I220" si="72">SUM(E221:E232)</f>
        <v>0</v>
      </c>
      <c r="F220" s="59">
        <f t="shared" si="72"/>
        <v>10000</v>
      </c>
      <c r="G220" s="174">
        <f t="shared" si="72"/>
        <v>0</v>
      </c>
      <c r="H220" s="79">
        <f t="shared" si="72"/>
        <v>0</v>
      </c>
      <c r="I220" s="20">
        <f t="shared" si="72"/>
        <v>10000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 t="s">
        <v>456</v>
      </c>
      <c r="B224" s="22">
        <v>421</v>
      </c>
      <c r="C224" s="23" t="s">
        <v>52</v>
      </c>
      <c r="D224" s="24">
        <v>2000</v>
      </c>
      <c r="E224" s="47"/>
      <c r="F224" s="84">
        <f t="shared" si="73"/>
        <v>2000</v>
      </c>
      <c r="G224" s="172"/>
      <c r="H224" s="94"/>
      <c r="I224" s="25">
        <f t="shared" si="74"/>
        <v>2000</v>
      </c>
    </row>
    <row r="225" spans="1:9" s="26" customFormat="1" ht="12">
      <c r="A225" s="21" t="s">
        <v>457</v>
      </c>
      <c r="B225" s="22">
        <v>422</v>
      </c>
      <c r="C225" s="23" t="s">
        <v>29</v>
      </c>
      <c r="D225" s="24">
        <v>8000</v>
      </c>
      <c r="E225" s="47"/>
      <c r="F225" s="84">
        <f t="shared" si="73"/>
        <v>8000</v>
      </c>
      <c r="G225" s="172"/>
      <c r="H225" s="94"/>
      <c r="I225" s="25">
        <f t="shared" si="74"/>
        <v>8000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152" t="s">
        <v>458</v>
      </c>
      <c r="B535" s="22">
        <v>311</v>
      </c>
      <c r="C535" s="23" t="s">
        <v>35</v>
      </c>
      <c r="D535" s="153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152" t="s">
        <v>459</v>
      </c>
      <c r="B536" s="22">
        <v>313</v>
      </c>
      <c r="C536" s="23" t="s">
        <v>36</v>
      </c>
      <c r="D536" s="24">
        <v>700</v>
      </c>
      <c r="E536" s="47"/>
      <c r="F536" s="84">
        <f t="shared" ref="F536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>SUM(D537:E537)</f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567189</v>
      </c>
      <c r="E911" s="42">
        <f t="shared" si="349"/>
        <v>0</v>
      </c>
      <c r="F911" s="42">
        <f t="shared" si="349"/>
        <v>567189</v>
      </c>
      <c r="G911" s="42">
        <f t="shared" si="349"/>
        <v>183463.10000000003</v>
      </c>
      <c r="H911" s="42">
        <f t="shared" si="349"/>
        <v>0</v>
      </c>
      <c r="I911" s="42">
        <f t="shared" si="349"/>
        <v>567189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3000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562189</v>
      </c>
      <c r="E915" s="43">
        <f t="shared" ref="E915:I915" si="353">SUM(E57,E121,E167,E328,E538)</f>
        <v>0</v>
      </c>
      <c r="F915" s="43">
        <f t="shared" si="353"/>
        <v>562189</v>
      </c>
      <c r="G915" s="43">
        <f t="shared" si="353"/>
        <v>180463.10000000003</v>
      </c>
      <c r="H915" s="43">
        <f t="shared" si="353"/>
        <v>0</v>
      </c>
      <c r="I915" s="43">
        <f t="shared" si="353"/>
        <v>562189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4190767</v>
      </c>
      <c r="E918" s="43">
        <f t="shared" ref="E918:I918" si="357">SUM(E919:E925)</f>
        <v>0</v>
      </c>
      <c r="F918" s="43">
        <f t="shared" si="357"/>
        <v>4190767</v>
      </c>
      <c r="G918" s="43">
        <f t="shared" si="357"/>
        <v>2501617.21</v>
      </c>
      <c r="H918" s="43">
        <f t="shared" si="357"/>
        <v>0</v>
      </c>
      <c r="I918" s="43">
        <f t="shared" si="357"/>
        <v>4190767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20</v>
      </c>
      <c r="E919" s="19">
        <f t="shared" ref="E919:I919" si="358">SUM(E44,E115,E152,E253,E541)</f>
        <v>0</v>
      </c>
      <c r="F919" s="19">
        <f t="shared" si="358"/>
        <v>20</v>
      </c>
      <c r="G919" s="19">
        <f t="shared" si="358"/>
        <v>929.35</v>
      </c>
      <c r="H919" s="19">
        <f t="shared" si="358"/>
        <v>0</v>
      </c>
      <c r="I919" s="19">
        <f t="shared" si="358"/>
        <v>20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2504.04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0</v>
      </c>
      <c r="E921" s="19">
        <f t="shared" ref="E921:I921" si="360">SUM(E77,E127,E191,E269,E306)</f>
        <v>0</v>
      </c>
      <c r="F921" s="19">
        <f t="shared" si="360"/>
        <v>0</v>
      </c>
      <c r="G921" s="19">
        <f t="shared" si="360"/>
        <v>0</v>
      </c>
      <c r="H921" s="19">
        <f t="shared" si="360"/>
        <v>0</v>
      </c>
      <c r="I921" s="19">
        <f t="shared" si="360"/>
        <v>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4150747</v>
      </c>
      <c r="E922" s="19">
        <f t="shared" ref="E922:I922" si="361">SUM(E90,E133,E206,E308,E277,E294,E591,E337,E350,E395,E853,E894,E433,E470)</f>
        <v>0</v>
      </c>
      <c r="F922" s="19">
        <f t="shared" si="361"/>
        <v>4150747</v>
      </c>
      <c r="G922" s="19">
        <f t="shared" si="361"/>
        <v>2496821.3199999998</v>
      </c>
      <c r="H922" s="19">
        <f t="shared" si="361"/>
        <v>0</v>
      </c>
      <c r="I922" s="19">
        <f t="shared" si="361"/>
        <v>4150747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40000</v>
      </c>
      <c r="E924" s="19">
        <f t="shared" ref="E924:I924" si="363">SUM(E102,E220,E285,E574)</f>
        <v>0</v>
      </c>
      <c r="F924" s="19">
        <f t="shared" si="363"/>
        <v>40000</v>
      </c>
      <c r="G924" s="19">
        <f t="shared" si="363"/>
        <v>1362.5</v>
      </c>
      <c r="H924" s="19">
        <f t="shared" si="363"/>
        <v>0</v>
      </c>
      <c r="I924" s="19">
        <f t="shared" si="363"/>
        <v>40000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4757956</v>
      </c>
      <c r="E926" s="44">
        <f t="shared" si="365"/>
        <v>0</v>
      </c>
      <c r="F926" s="44">
        <f t="shared" si="365"/>
        <v>4757956</v>
      </c>
      <c r="G926" s="44">
        <f t="shared" si="365"/>
        <v>2685080.31</v>
      </c>
      <c r="H926" s="44">
        <f t="shared" si="365"/>
        <v>0</v>
      </c>
      <c r="I926" s="44">
        <f t="shared" si="365"/>
        <v>4757956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dimension ref="A1:K927"/>
  <sheetViews>
    <sheetView topLeftCell="A77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" bestFit="1" customWidth="1"/>
    <col min="7" max="7" width="14.5703125" customWidth="1"/>
    <col min="8" max="8" width="12.5703125" customWidth="1"/>
    <col min="9" max="9" width="13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94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IV. GIMNAZIJA, SPLIT</v>
      </c>
      <c r="C7" s="260"/>
      <c r="D7" s="13">
        <f>SUM(D8)</f>
        <v>9103751</v>
      </c>
      <c r="E7" s="13">
        <f t="shared" ref="E7:I8" si="0">SUM(E8)</f>
        <v>0</v>
      </c>
      <c r="F7" s="164">
        <f t="shared" si="0"/>
        <v>9103751</v>
      </c>
      <c r="G7" s="14">
        <f t="shared" si="0"/>
        <v>4423926.95</v>
      </c>
      <c r="H7" s="229">
        <f t="shared" si="0"/>
        <v>0</v>
      </c>
      <c r="I7" s="77">
        <f t="shared" si="0"/>
        <v>9103751</v>
      </c>
    </row>
    <row r="8" spans="1:9">
      <c r="A8" s="261" t="s">
        <v>7</v>
      </c>
      <c r="B8" s="262"/>
      <c r="C8" s="15" t="s">
        <v>8</v>
      </c>
      <c r="D8" s="16">
        <f>SUM(D9)</f>
        <v>9103751</v>
      </c>
      <c r="E8" s="16">
        <f t="shared" si="0"/>
        <v>0</v>
      </c>
      <c r="F8" s="82">
        <f t="shared" si="0"/>
        <v>9103751</v>
      </c>
      <c r="G8" s="17">
        <f t="shared" si="0"/>
        <v>4423926.95</v>
      </c>
      <c r="H8" s="170">
        <f t="shared" si="0"/>
        <v>0</v>
      </c>
      <c r="I8" s="17">
        <f t="shared" si="0"/>
        <v>9103751</v>
      </c>
    </row>
    <row r="9" spans="1:9">
      <c r="A9" s="261" t="s">
        <v>9</v>
      </c>
      <c r="B9" s="262"/>
      <c r="C9" s="15" t="s">
        <v>10</v>
      </c>
      <c r="D9" s="16">
        <f>SUM(D10,D18,D22,D26,D30,D33)</f>
        <v>9103751</v>
      </c>
      <c r="E9" s="16">
        <f t="shared" ref="E9:I9" si="1">SUM(E10,E18,E22,E26,E30,E33)</f>
        <v>0</v>
      </c>
      <c r="F9" s="82">
        <f t="shared" si="1"/>
        <v>9103751</v>
      </c>
      <c r="G9" s="17">
        <f t="shared" si="1"/>
        <v>4423926.95</v>
      </c>
      <c r="H9" s="170">
        <f t="shared" si="1"/>
        <v>0</v>
      </c>
      <c r="I9" s="17">
        <f t="shared" si="1"/>
        <v>9103751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100</v>
      </c>
      <c r="E10" s="19">
        <f t="shared" ref="E10:I10" si="2">SUM(E11:E17)</f>
        <v>0</v>
      </c>
      <c r="F10" s="59">
        <f t="shared" si="2"/>
        <v>100</v>
      </c>
      <c r="G10" s="20">
        <f t="shared" si="2"/>
        <v>0</v>
      </c>
      <c r="H10" s="230">
        <f t="shared" si="2"/>
        <v>0</v>
      </c>
      <c r="I10" s="20">
        <f t="shared" si="2"/>
        <v>100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340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0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88200</v>
      </c>
      <c r="E18" s="19">
        <f t="shared" ref="E18:I18" si="5">SUM(E19:E21)</f>
        <v>0</v>
      </c>
      <c r="F18" s="59">
        <f t="shared" si="5"/>
        <v>88200</v>
      </c>
      <c r="G18" s="20">
        <f t="shared" si="5"/>
        <v>1350</v>
      </c>
      <c r="H18" s="230">
        <f t="shared" si="5"/>
        <v>0</v>
      </c>
      <c r="I18" s="20">
        <f t="shared" si="5"/>
        <v>88200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341</v>
      </c>
      <c r="B20" s="22">
        <v>652</v>
      </c>
      <c r="C20" s="23" t="s">
        <v>14</v>
      </c>
      <c r="D20" s="24">
        <v>88200</v>
      </c>
      <c r="E20" s="47"/>
      <c r="F20" s="84">
        <f>SUM(D20:E20)</f>
        <v>88200</v>
      </c>
      <c r="G20" s="25">
        <v>1350</v>
      </c>
      <c r="H20" s="185"/>
      <c r="I20" s="25">
        <f>+F20+H20</f>
        <v>88200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8906251</v>
      </c>
      <c r="E22" s="19">
        <f t="shared" ref="E22:I22" si="6">SUM(E23:E25)</f>
        <v>0</v>
      </c>
      <c r="F22" s="59">
        <f t="shared" si="6"/>
        <v>8906251</v>
      </c>
      <c r="G22" s="20">
        <f t="shared" si="6"/>
        <v>4419943.99</v>
      </c>
      <c r="H22" s="230">
        <f t="shared" si="6"/>
        <v>0</v>
      </c>
      <c r="I22" s="20">
        <f t="shared" si="6"/>
        <v>8906251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342</v>
      </c>
      <c r="B24" s="22">
        <v>636</v>
      </c>
      <c r="C24" s="23" t="s">
        <v>18</v>
      </c>
      <c r="D24" s="24">
        <v>8906251</v>
      </c>
      <c r="E24" s="47"/>
      <c r="F24" s="84">
        <f>SUM(D24:E24)</f>
        <v>8906251</v>
      </c>
      <c r="G24" s="25">
        <v>4419943.99</v>
      </c>
      <c r="H24" s="185"/>
      <c r="I24" s="25">
        <f>+F24+H24</f>
        <v>8906251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43000</v>
      </c>
      <c r="E26" s="19">
        <f t="shared" ref="E26:I26" si="7">SUM(E27:E29)</f>
        <v>0</v>
      </c>
      <c r="F26" s="59">
        <f t="shared" si="7"/>
        <v>43000</v>
      </c>
      <c r="G26" s="20">
        <f t="shared" si="7"/>
        <v>2632.96</v>
      </c>
      <c r="H26" s="230">
        <f t="shared" si="7"/>
        <v>0</v>
      </c>
      <c r="I26" s="20">
        <f t="shared" si="7"/>
        <v>43000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343</v>
      </c>
      <c r="B28" s="22">
        <v>638</v>
      </c>
      <c r="C28" s="23" t="s">
        <v>20</v>
      </c>
      <c r="D28" s="24">
        <v>43000</v>
      </c>
      <c r="E28" s="47"/>
      <c r="F28" s="84">
        <f>SUM(D28:E28)</f>
        <v>43000</v>
      </c>
      <c r="G28" s="25">
        <v>2632.96</v>
      </c>
      <c r="H28" s="185"/>
      <c r="I28" s="25">
        <f>+F28+H28</f>
        <v>43000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66200</v>
      </c>
      <c r="E30" s="19">
        <f t="shared" ref="E30:I30" si="8">SUM(E31:E32)</f>
        <v>0</v>
      </c>
      <c r="F30" s="59">
        <f t="shared" si="8"/>
        <v>66200</v>
      </c>
      <c r="G30" s="20">
        <f t="shared" si="8"/>
        <v>0</v>
      </c>
      <c r="H30" s="230">
        <f t="shared" si="8"/>
        <v>0</v>
      </c>
      <c r="I30" s="20">
        <f t="shared" si="8"/>
        <v>66200</v>
      </c>
    </row>
    <row r="31" spans="1:9" s="26" customFormat="1" ht="24">
      <c r="A31" s="21" t="s">
        <v>344</v>
      </c>
      <c r="B31" s="22">
        <v>663</v>
      </c>
      <c r="C31" s="23" t="s">
        <v>21</v>
      </c>
      <c r="D31" s="24">
        <v>66200</v>
      </c>
      <c r="E31" s="47"/>
      <c r="F31" s="84">
        <f>SUM(D31:E31)</f>
        <v>66200</v>
      </c>
      <c r="G31" s="25">
        <v>0</v>
      </c>
      <c r="H31" s="185"/>
      <c r="I31" s="25">
        <f>+F31+H31</f>
        <v>66200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IV. GIMNAZIJA, SPLIT</v>
      </c>
      <c r="C39" s="260"/>
      <c r="D39" s="38">
        <f>SUM(D40)</f>
        <v>9853057</v>
      </c>
      <c r="E39" s="38">
        <f t="shared" ref="E39:I41" si="11">SUM(E40)</f>
        <v>0</v>
      </c>
      <c r="F39" s="81">
        <f t="shared" si="11"/>
        <v>9853057</v>
      </c>
      <c r="G39" s="168">
        <f t="shared" si="11"/>
        <v>4722726.79</v>
      </c>
      <c r="H39" s="93">
        <f t="shared" si="11"/>
        <v>0</v>
      </c>
      <c r="I39" s="147">
        <f t="shared" si="11"/>
        <v>9855689.1300000008</v>
      </c>
    </row>
    <row r="40" spans="1:9" ht="24.75">
      <c r="A40" s="261" t="s">
        <v>108</v>
      </c>
      <c r="B40" s="262"/>
      <c r="C40" s="15" t="s">
        <v>109</v>
      </c>
      <c r="D40" s="16">
        <f>SUM(D41)</f>
        <v>9853057</v>
      </c>
      <c r="E40" s="16">
        <f t="shared" si="11"/>
        <v>0</v>
      </c>
      <c r="F40" s="82">
        <f t="shared" si="11"/>
        <v>9853057</v>
      </c>
      <c r="G40" s="169">
        <f t="shared" si="11"/>
        <v>4722726.79</v>
      </c>
      <c r="H40" s="78">
        <f t="shared" si="11"/>
        <v>0</v>
      </c>
      <c r="I40" s="17">
        <f t="shared" si="11"/>
        <v>9855689.1300000008</v>
      </c>
    </row>
    <row r="41" spans="1:9">
      <c r="A41" s="261" t="s">
        <v>25</v>
      </c>
      <c r="B41" s="262"/>
      <c r="C41" s="15" t="s">
        <v>26</v>
      </c>
      <c r="D41" s="16">
        <f>SUM(D42)</f>
        <v>9853057</v>
      </c>
      <c r="E41" s="16">
        <f t="shared" si="11"/>
        <v>0</v>
      </c>
      <c r="F41" s="16">
        <f t="shared" si="11"/>
        <v>9853057</v>
      </c>
      <c r="G41" s="170">
        <f t="shared" si="11"/>
        <v>4722726.79</v>
      </c>
      <c r="H41" s="78">
        <f t="shared" si="11"/>
        <v>0</v>
      </c>
      <c r="I41" s="17">
        <f t="shared" si="11"/>
        <v>9855689.1300000008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9853057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9853057</v>
      </c>
      <c r="G42" s="104">
        <f t="shared" si="12"/>
        <v>4722726.79</v>
      </c>
      <c r="H42" s="104">
        <f t="shared" si="12"/>
        <v>0</v>
      </c>
      <c r="I42" s="104">
        <f t="shared" si="12"/>
        <v>9855689.1300000008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9775857</v>
      </c>
      <c r="E43" s="40">
        <f t="shared" ref="E43:I43" si="13">SUM(E44,E57,E64,E77,E90,E102)</f>
        <v>0</v>
      </c>
      <c r="F43" s="83">
        <f t="shared" si="13"/>
        <v>9775857</v>
      </c>
      <c r="G43" s="171">
        <f t="shared" si="13"/>
        <v>4717094.66</v>
      </c>
      <c r="H43" s="88">
        <f t="shared" si="13"/>
        <v>0</v>
      </c>
      <c r="I43" s="41">
        <f t="shared" si="13"/>
        <v>9775857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100</v>
      </c>
      <c r="E44" s="19">
        <f t="shared" ref="E44:I44" si="14">SUM(E45:E56)</f>
        <v>0</v>
      </c>
      <c r="F44" s="59">
        <f t="shared" si="14"/>
        <v>100</v>
      </c>
      <c r="G44" s="174">
        <f t="shared" si="14"/>
        <v>0</v>
      </c>
      <c r="H44" s="79">
        <f t="shared" si="14"/>
        <v>0</v>
      </c>
      <c r="I44" s="20">
        <f t="shared" si="14"/>
        <v>100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1208</v>
      </c>
      <c r="B49" s="22">
        <v>322</v>
      </c>
      <c r="C49" s="23" t="s">
        <v>34</v>
      </c>
      <c r="D49" s="24">
        <v>100</v>
      </c>
      <c r="E49" s="47"/>
      <c r="F49" s="84">
        <f t="shared" si="15"/>
        <v>100</v>
      </c>
      <c r="G49" s="172"/>
      <c r="H49" s="94"/>
      <c r="I49" s="25">
        <f t="shared" si="16"/>
        <v>100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744306</v>
      </c>
      <c r="E57" s="43">
        <f t="shared" ref="E57:I57" si="18">SUM(E58:E63)</f>
        <v>0</v>
      </c>
      <c r="F57" s="58">
        <f t="shared" si="18"/>
        <v>744306</v>
      </c>
      <c r="G57" s="173">
        <f t="shared" si="18"/>
        <v>300572.01</v>
      </c>
      <c r="H57" s="89">
        <f t="shared" si="18"/>
        <v>0</v>
      </c>
      <c r="I57" s="56">
        <f t="shared" si="18"/>
        <v>744306</v>
      </c>
    </row>
    <row r="58" spans="1:10" ht="22.5" customHeight="1">
      <c r="A58" s="21" t="s">
        <v>1209</v>
      </c>
      <c r="B58" s="22">
        <v>321</v>
      </c>
      <c r="C58" s="23" t="s">
        <v>33</v>
      </c>
      <c r="D58" s="24">
        <v>218000</v>
      </c>
      <c r="E58" s="47"/>
      <c r="F58" s="84">
        <f t="shared" ref="F58:F63" si="19">SUM(D58:E58)</f>
        <v>218000</v>
      </c>
      <c r="G58" s="172">
        <v>66031.899999999994</v>
      </c>
      <c r="H58" s="94"/>
      <c r="I58" s="25">
        <f>+F58+H58</f>
        <v>218000</v>
      </c>
      <c r="J58" s="49"/>
    </row>
    <row r="59" spans="1:10" s="26" customFormat="1" ht="12">
      <c r="A59" s="21" t="s">
        <v>1210</v>
      </c>
      <c r="B59" s="22">
        <v>322</v>
      </c>
      <c r="C59" s="23" t="s">
        <v>34</v>
      </c>
      <c r="D59" s="24">
        <v>234000</v>
      </c>
      <c r="E59" s="47"/>
      <c r="F59" s="84">
        <f t="shared" si="19"/>
        <v>234000</v>
      </c>
      <c r="G59" s="172">
        <v>111749.06</v>
      </c>
      <c r="H59" s="94"/>
      <c r="I59" s="25">
        <f t="shared" ref="I59:I63" si="20">+F59+H59</f>
        <v>234000</v>
      </c>
    </row>
    <row r="60" spans="1:10" s="26" customFormat="1" ht="12">
      <c r="A60" s="21" t="s">
        <v>1211</v>
      </c>
      <c r="B60" s="22">
        <v>323</v>
      </c>
      <c r="C60" s="23" t="s">
        <v>28</v>
      </c>
      <c r="D60" s="24">
        <v>263806</v>
      </c>
      <c r="E60" s="47"/>
      <c r="F60" s="84">
        <f t="shared" si="19"/>
        <v>263806</v>
      </c>
      <c r="G60" s="172">
        <v>110447.67</v>
      </c>
      <c r="H60" s="94"/>
      <c r="I60" s="25">
        <f t="shared" si="20"/>
        <v>263806</v>
      </c>
    </row>
    <row r="61" spans="1:10" s="26" customFormat="1" ht="24">
      <c r="A61" s="21" t="s">
        <v>1212</v>
      </c>
      <c r="B61" s="22">
        <v>324</v>
      </c>
      <c r="C61" s="23" t="s">
        <v>37</v>
      </c>
      <c r="D61" s="24">
        <v>2000</v>
      </c>
      <c r="E61" s="47"/>
      <c r="F61" s="84">
        <f t="shared" si="19"/>
        <v>2000</v>
      </c>
      <c r="G61" s="172">
        <v>0</v>
      </c>
      <c r="H61" s="94"/>
      <c r="I61" s="25">
        <f t="shared" si="20"/>
        <v>2000</v>
      </c>
    </row>
    <row r="62" spans="1:10" s="26" customFormat="1" ht="12">
      <c r="A62" s="21" t="s">
        <v>1213</v>
      </c>
      <c r="B62" s="22">
        <v>329</v>
      </c>
      <c r="C62" s="23" t="s">
        <v>38</v>
      </c>
      <c r="D62" s="24">
        <v>20000</v>
      </c>
      <c r="E62" s="47"/>
      <c r="F62" s="84">
        <f t="shared" si="19"/>
        <v>20000</v>
      </c>
      <c r="G62" s="172">
        <v>10420.36</v>
      </c>
      <c r="H62" s="94"/>
      <c r="I62" s="25">
        <f t="shared" si="20"/>
        <v>20000</v>
      </c>
    </row>
    <row r="63" spans="1:10" s="26" customFormat="1" ht="12">
      <c r="A63" s="21" t="s">
        <v>1214</v>
      </c>
      <c r="B63" s="22">
        <v>343</v>
      </c>
      <c r="C63" s="23" t="s">
        <v>39</v>
      </c>
      <c r="D63" s="24">
        <v>6500</v>
      </c>
      <c r="E63" s="47"/>
      <c r="F63" s="84">
        <f t="shared" si="19"/>
        <v>6500</v>
      </c>
      <c r="G63" s="172">
        <v>1923.02</v>
      </c>
      <c r="H63" s="94"/>
      <c r="I63" s="25">
        <f t="shared" si="20"/>
        <v>6500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64000</v>
      </c>
      <c r="E77" s="19">
        <f t="shared" ref="E77:I77" si="25">SUM(E78:E89)</f>
        <v>0</v>
      </c>
      <c r="F77" s="59">
        <f t="shared" si="25"/>
        <v>64000</v>
      </c>
      <c r="G77" s="174">
        <f t="shared" si="25"/>
        <v>478.65999999999997</v>
      </c>
      <c r="H77" s="79">
        <f t="shared" si="25"/>
        <v>0</v>
      </c>
      <c r="I77" s="20">
        <f t="shared" si="25"/>
        <v>64000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 t="s">
        <v>1215</v>
      </c>
      <c r="B81" s="22">
        <v>321</v>
      </c>
      <c r="C81" s="23" t="s">
        <v>33</v>
      </c>
      <c r="D81" s="24">
        <v>10000</v>
      </c>
      <c r="E81" s="47"/>
      <c r="F81" s="84">
        <f t="shared" si="26"/>
        <v>10000</v>
      </c>
      <c r="G81" s="172"/>
      <c r="H81" s="94"/>
      <c r="I81" s="25">
        <f t="shared" si="27"/>
        <v>10000</v>
      </c>
    </row>
    <row r="82" spans="1:9" s="26" customFormat="1" ht="12">
      <c r="A82" s="21" t="s">
        <v>1216</v>
      </c>
      <c r="B82" s="22">
        <v>322</v>
      </c>
      <c r="C82" s="23" t="s">
        <v>34</v>
      </c>
      <c r="D82" s="24">
        <v>18000</v>
      </c>
      <c r="E82" s="47"/>
      <c r="F82" s="84">
        <f t="shared" si="26"/>
        <v>18000</v>
      </c>
      <c r="G82" s="172">
        <v>460.44</v>
      </c>
      <c r="H82" s="94"/>
      <c r="I82" s="25">
        <f t="shared" si="27"/>
        <v>18000</v>
      </c>
    </row>
    <row r="83" spans="1:9" s="26" customFormat="1" ht="12">
      <c r="A83" s="21" t="s">
        <v>1219</v>
      </c>
      <c r="B83" s="22">
        <v>323</v>
      </c>
      <c r="C83" s="23" t="s">
        <v>28</v>
      </c>
      <c r="D83" s="24">
        <v>25000</v>
      </c>
      <c r="E83" s="47"/>
      <c r="F83" s="84">
        <f t="shared" si="26"/>
        <v>25000</v>
      </c>
      <c r="G83" s="172"/>
      <c r="H83" s="94"/>
      <c r="I83" s="25">
        <f t="shared" si="27"/>
        <v>25000</v>
      </c>
    </row>
    <row r="84" spans="1:9" s="26" customFormat="1" ht="24">
      <c r="A84" s="21" t="s">
        <v>1217</v>
      </c>
      <c r="B84" s="22">
        <v>324</v>
      </c>
      <c r="C84" s="23" t="s">
        <v>37</v>
      </c>
      <c r="D84" s="24">
        <v>4000</v>
      </c>
      <c r="E84" s="47"/>
      <c r="F84" s="84">
        <f t="shared" si="26"/>
        <v>4000</v>
      </c>
      <c r="G84" s="172"/>
      <c r="H84" s="94"/>
      <c r="I84" s="25">
        <f t="shared" si="27"/>
        <v>4000</v>
      </c>
    </row>
    <row r="85" spans="1:9" s="26" customFormat="1" ht="12">
      <c r="A85" s="21" t="s">
        <v>1218</v>
      </c>
      <c r="B85" s="22">
        <v>329</v>
      </c>
      <c r="C85" s="23" t="s">
        <v>38</v>
      </c>
      <c r="D85" s="24">
        <v>7000</v>
      </c>
      <c r="E85" s="47"/>
      <c r="F85" s="84">
        <f t="shared" si="26"/>
        <v>7000</v>
      </c>
      <c r="G85" s="172"/>
      <c r="H85" s="94"/>
      <c r="I85" s="25">
        <f t="shared" si="27"/>
        <v>7000</v>
      </c>
    </row>
    <row r="86" spans="1:9" s="26" customFormat="1" ht="12">
      <c r="A86" s="21" t="s">
        <v>1694</v>
      </c>
      <c r="B86" s="22">
        <v>343</v>
      </c>
      <c r="C86" s="23" t="s">
        <v>39</v>
      </c>
      <c r="D86" s="24"/>
      <c r="E86" s="47"/>
      <c r="F86" s="84">
        <f t="shared" si="26"/>
        <v>0</v>
      </c>
      <c r="G86" s="172">
        <v>18.22</v>
      </c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8906251</v>
      </c>
      <c r="E90" s="19">
        <f t="shared" ref="E90:I90" si="29">SUM(E91:E101)</f>
        <v>0</v>
      </c>
      <c r="F90" s="59">
        <f t="shared" si="29"/>
        <v>8906251</v>
      </c>
      <c r="G90" s="174">
        <f t="shared" si="29"/>
        <v>4416043.99</v>
      </c>
      <c r="H90" s="79">
        <f t="shared" si="29"/>
        <v>0</v>
      </c>
      <c r="I90" s="20">
        <f t="shared" si="29"/>
        <v>8906251</v>
      </c>
    </row>
    <row r="91" spans="1:9">
      <c r="A91" s="21" t="s">
        <v>1220</v>
      </c>
      <c r="B91" s="22">
        <v>311</v>
      </c>
      <c r="C91" s="23" t="s">
        <v>35</v>
      </c>
      <c r="D91" s="24">
        <v>7341160</v>
      </c>
      <c r="E91" s="47"/>
      <c r="F91" s="84">
        <f t="shared" ref="F91:F101" si="30">SUM(D91:E91)</f>
        <v>7341160</v>
      </c>
      <c r="G91" s="172">
        <v>3664362.99</v>
      </c>
      <c r="H91" s="94"/>
      <c r="I91" s="25">
        <f>+F91+H91</f>
        <v>7341160</v>
      </c>
    </row>
    <row r="92" spans="1:9" s="26" customFormat="1" ht="12">
      <c r="A92" s="21" t="s">
        <v>1233</v>
      </c>
      <c r="B92" s="22">
        <v>312</v>
      </c>
      <c r="C92" s="23" t="s">
        <v>44</v>
      </c>
      <c r="D92" s="24">
        <v>300000</v>
      </c>
      <c r="E92" s="47"/>
      <c r="F92" s="84">
        <f t="shared" si="30"/>
        <v>300000</v>
      </c>
      <c r="G92" s="172">
        <v>136936.15</v>
      </c>
      <c r="H92" s="94"/>
      <c r="I92" s="25">
        <f t="shared" ref="I92:I101" si="31">+F92+H92</f>
        <v>300000</v>
      </c>
    </row>
    <row r="93" spans="1:9" s="26" customFormat="1" ht="12">
      <c r="A93" s="21" t="s">
        <v>1221</v>
      </c>
      <c r="B93" s="22">
        <v>313</v>
      </c>
      <c r="C93" s="23" t="s">
        <v>36</v>
      </c>
      <c r="D93" s="24">
        <v>1211291</v>
      </c>
      <c r="E93" s="47"/>
      <c r="F93" s="84">
        <f t="shared" si="30"/>
        <v>1211291</v>
      </c>
      <c r="G93" s="172">
        <v>604619.85</v>
      </c>
      <c r="H93" s="94"/>
      <c r="I93" s="25">
        <f t="shared" si="31"/>
        <v>1211291</v>
      </c>
    </row>
    <row r="94" spans="1:9" s="26" customFormat="1" ht="12">
      <c r="A94" s="21" t="s">
        <v>1222</v>
      </c>
      <c r="B94" s="22">
        <v>321</v>
      </c>
      <c r="C94" s="23" t="s">
        <v>33</v>
      </c>
      <c r="D94" s="24">
        <v>8000</v>
      </c>
      <c r="E94" s="47"/>
      <c r="F94" s="84">
        <f t="shared" si="30"/>
        <v>8000</v>
      </c>
      <c r="G94" s="172">
        <v>0</v>
      </c>
      <c r="H94" s="94"/>
      <c r="I94" s="25">
        <f t="shared" si="31"/>
        <v>8000</v>
      </c>
    </row>
    <row r="95" spans="1:9" s="26" customFormat="1" ht="12">
      <c r="A95" s="21" t="s">
        <v>1223</v>
      </c>
      <c r="B95" s="22">
        <v>322</v>
      </c>
      <c r="C95" s="23" t="s">
        <v>34</v>
      </c>
      <c r="D95" s="24">
        <v>1000</v>
      </c>
      <c r="E95" s="47"/>
      <c r="F95" s="84">
        <f t="shared" si="30"/>
        <v>1000</v>
      </c>
      <c r="G95" s="172">
        <v>0</v>
      </c>
      <c r="H95" s="94"/>
      <c r="I95" s="25">
        <f t="shared" si="31"/>
        <v>1000</v>
      </c>
    </row>
    <row r="96" spans="1:9" s="26" customFormat="1" ht="12">
      <c r="A96" s="21" t="s">
        <v>1224</v>
      </c>
      <c r="B96" s="22">
        <v>323</v>
      </c>
      <c r="C96" s="23" t="s">
        <v>28</v>
      </c>
      <c r="D96" s="24">
        <v>18000</v>
      </c>
      <c r="E96" s="47"/>
      <c r="F96" s="84">
        <f t="shared" si="30"/>
        <v>18000</v>
      </c>
      <c r="G96" s="172">
        <v>0</v>
      </c>
      <c r="H96" s="94"/>
      <c r="I96" s="25">
        <f t="shared" si="31"/>
        <v>18000</v>
      </c>
    </row>
    <row r="97" spans="1:10" s="26" customFormat="1" ht="24">
      <c r="A97" s="21" t="s">
        <v>1225</v>
      </c>
      <c r="B97" s="22">
        <v>324</v>
      </c>
      <c r="C97" s="23" t="s">
        <v>37</v>
      </c>
      <c r="D97" s="24">
        <v>1800</v>
      </c>
      <c r="E97" s="47"/>
      <c r="F97" s="84">
        <f t="shared" si="30"/>
        <v>1800</v>
      </c>
      <c r="G97" s="172">
        <v>0</v>
      </c>
      <c r="H97" s="94"/>
      <c r="I97" s="25">
        <f t="shared" si="31"/>
        <v>1800</v>
      </c>
    </row>
    <row r="98" spans="1:10" s="26" customFormat="1" ht="12">
      <c r="A98" s="21" t="s">
        <v>1226</v>
      </c>
      <c r="B98" s="22">
        <v>329</v>
      </c>
      <c r="C98" s="23" t="s">
        <v>38</v>
      </c>
      <c r="D98" s="24">
        <v>25000</v>
      </c>
      <c r="E98" s="47"/>
      <c r="F98" s="84">
        <f t="shared" si="30"/>
        <v>25000</v>
      </c>
      <c r="G98" s="172">
        <v>10125</v>
      </c>
      <c r="H98" s="94"/>
      <c r="I98" s="25">
        <f t="shared" si="31"/>
        <v>25000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61200</v>
      </c>
      <c r="E102" s="19">
        <f t="shared" ref="E102:I102" si="32">SUM(E103:E113)</f>
        <v>0</v>
      </c>
      <c r="F102" s="59">
        <f t="shared" si="32"/>
        <v>61200</v>
      </c>
      <c r="G102" s="174">
        <f t="shared" si="32"/>
        <v>0</v>
      </c>
      <c r="H102" s="79">
        <f t="shared" si="32"/>
        <v>0</v>
      </c>
      <c r="I102" s="20">
        <f t="shared" si="32"/>
        <v>61200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1228</v>
      </c>
      <c r="B106" s="22">
        <v>321</v>
      </c>
      <c r="C106" s="23" t="s">
        <v>33</v>
      </c>
      <c r="D106" s="24">
        <v>50000</v>
      </c>
      <c r="E106" s="47"/>
      <c r="F106" s="84">
        <f t="shared" si="33"/>
        <v>50000</v>
      </c>
      <c r="G106" s="172"/>
      <c r="H106" s="94"/>
      <c r="I106" s="25">
        <f t="shared" si="34"/>
        <v>50000</v>
      </c>
    </row>
    <row r="107" spans="1:10">
      <c r="A107" s="21" t="s">
        <v>1229</v>
      </c>
      <c r="B107" s="22">
        <v>322</v>
      </c>
      <c r="C107" s="23" t="s">
        <v>34</v>
      </c>
      <c r="D107" s="24">
        <v>3000</v>
      </c>
      <c r="E107" s="47"/>
      <c r="F107" s="84">
        <f t="shared" si="33"/>
        <v>3000</v>
      </c>
      <c r="G107" s="172"/>
      <c r="H107" s="94"/>
      <c r="I107" s="25">
        <f t="shared" si="34"/>
        <v>3000</v>
      </c>
    </row>
    <row r="108" spans="1:10" s="26" customFormat="1" ht="12">
      <c r="A108" s="21" t="s">
        <v>1230</v>
      </c>
      <c r="B108" s="22">
        <v>323</v>
      </c>
      <c r="C108" s="23" t="s">
        <v>28</v>
      </c>
      <c r="D108" s="24">
        <v>5000</v>
      </c>
      <c r="E108" s="47"/>
      <c r="F108" s="84">
        <f t="shared" si="33"/>
        <v>5000</v>
      </c>
      <c r="G108" s="172"/>
      <c r="H108" s="94"/>
      <c r="I108" s="25">
        <f t="shared" si="34"/>
        <v>5000</v>
      </c>
    </row>
    <row r="109" spans="1:10" s="26" customFormat="1" ht="24">
      <c r="A109" s="21" t="s">
        <v>1231</v>
      </c>
      <c r="B109" s="22">
        <v>324</v>
      </c>
      <c r="C109" s="23" t="s">
        <v>37</v>
      </c>
      <c r="D109" s="24">
        <v>1000</v>
      </c>
      <c r="E109" s="47"/>
      <c r="F109" s="84">
        <f t="shared" si="33"/>
        <v>1000</v>
      </c>
      <c r="G109" s="172"/>
      <c r="H109" s="94"/>
      <c r="I109" s="25">
        <f t="shared" si="34"/>
        <v>1000</v>
      </c>
    </row>
    <row r="110" spans="1:10" s="26" customFormat="1" ht="12">
      <c r="A110" s="21" t="s">
        <v>1232</v>
      </c>
      <c r="B110" s="22">
        <v>329</v>
      </c>
      <c r="C110" s="23" t="s">
        <v>38</v>
      </c>
      <c r="D110" s="24">
        <v>2000</v>
      </c>
      <c r="E110" s="47"/>
      <c r="F110" s="84">
        <f t="shared" si="33"/>
        <v>2000</v>
      </c>
      <c r="G110" s="172"/>
      <c r="H110" s="94"/>
      <c r="I110" s="25">
        <f t="shared" si="34"/>
        <v>2000</v>
      </c>
    </row>
    <row r="111" spans="1:10" s="26" customFormat="1" ht="12">
      <c r="A111" s="21" t="s">
        <v>1227</v>
      </c>
      <c r="B111" s="22">
        <v>343</v>
      </c>
      <c r="C111" s="23" t="s">
        <v>39</v>
      </c>
      <c r="D111" s="24">
        <v>200</v>
      </c>
      <c r="E111" s="47"/>
      <c r="F111" s="84">
        <f t="shared" si="33"/>
        <v>200</v>
      </c>
      <c r="G111" s="172"/>
      <c r="H111" s="94"/>
      <c r="I111" s="25">
        <f t="shared" si="34"/>
        <v>200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29200</v>
      </c>
      <c r="E139" s="40">
        <f t="shared" ref="E139:I139" si="45">SUM(E140,E148,E152,E167,E177,E191,E204,E206,E220,E233)</f>
        <v>0</v>
      </c>
      <c r="F139" s="40">
        <f t="shared" si="45"/>
        <v>29200</v>
      </c>
      <c r="G139" s="40">
        <f t="shared" si="45"/>
        <v>0</v>
      </c>
      <c r="H139" s="40">
        <f t="shared" si="45"/>
        <v>0</v>
      </c>
      <c r="I139" s="41">
        <f t="shared" si="45"/>
        <v>29200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106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24200</v>
      </c>
      <c r="E191" s="19">
        <f t="shared" ref="E191:I191" si="63">SUM(E192:E203)</f>
        <v>0</v>
      </c>
      <c r="F191" s="59">
        <f t="shared" si="63"/>
        <v>24200</v>
      </c>
      <c r="G191" s="174">
        <f t="shared" si="63"/>
        <v>0</v>
      </c>
      <c r="H191" s="79">
        <f t="shared" si="63"/>
        <v>0</v>
      </c>
      <c r="I191" s="20">
        <f t="shared" si="63"/>
        <v>24200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1234</v>
      </c>
      <c r="B196" s="22">
        <v>422</v>
      </c>
      <c r="C196" s="23" t="s">
        <v>29</v>
      </c>
      <c r="D196" s="24">
        <v>20600</v>
      </c>
      <c r="E196" s="47"/>
      <c r="F196" s="84">
        <f t="shared" si="64"/>
        <v>20600</v>
      </c>
      <c r="G196" s="172"/>
      <c r="H196" s="94"/>
      <c r="I196" s="25">
        <f t="shared" si="65"/>
        <v>20600</v>
      </c>
    </row>
    <row r="197" spans="1:9" s="26" customFormat="1" ht="12">
      <c r="A197" s="14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 t="s">
        <v>1235</v>
      </c>
      <c r="B198" s="22">
        <v>424</v>
      </c>
      <c r="C198" s="23" t="s">
        <v>45</v>
      </c>
      <c r="D198" s="24">
        <v>3600</v>
      </c>
      <c r="E198" s="47"/>
      <c r="F198" s="84">
        <f t="shared" si="64"/>
        <v>3600</v>
      </c>
      <c r="G198" s="172"/>
      <c r="H198" s="94"/>
      <c r="I198" s="25">
        <f t="shared" si="65"/>
        <v>3600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5000</v>
      </c>
      <c r="E220" s="19">
        <f t="shared" ref="E220:I220" si="72">SUM(E221:E232)</f>
        <v>0</v>
      </c>
      <c r="F220" s="59">
        <f t="shared" si="72"/>
        <v>5000</v>
      </c>
      <c r="G220" s="174">
        <f t="shared" si="72"/>
        <v>0</v>
      </c>
      <c r="H220" s="79">
        <f t="shared" si="72"/>
        <v>0</v>
      </c>
      <c r="I220" s="20">
        <f t="shared" si="72"/>
        <v>5000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1236</v>
      </c>
      <c r="B225" s="22">
        <v>422</v>
      </c>
      <c r="C225" s="23" t="s">
        <v>29</v>
      </c>
      <c r="D225" s="24">
        <v>5000</v>
      </c>
      <c r="E225" s="47"/>
      <c r="F225" s="84">
        <f t="shared" si="73"/>
        <v>5000</v>
      </c>
      <c r="G225" s="172"/>
      <c r="H225" s="94"/>
      <c r="I225" s="25">
        <f t="shared" si="74"/>
        <v>5000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 t="s">
        <v>175</v>
      </c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15" customHeight="1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 ht="15" customHeight="1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15" customHeight="1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15" customHeight="1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15" customHeight="1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15" customHeight="1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15" customHeight="1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15" customHeight="1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15" customHeight="1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1237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1238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43000</v>
      </c>
      <c r="E540" s="40">
        <f t="shared" ref="E540:I540" si="195">SUM(E541,E563,E552,E574)</f>
        <v>0</v>
      </c>
      <c r="F540" s="83">
        <f t="shared" si="195"/>
        <v>43000</v>
      </c>
      <c r="G540" s="171">
        <f t="shared" si="195"/>
        <v>2632.13</v>
      </c>
      <c r="H540" s="88">
        <f t="shared" si="195"/>
        <v>0</v>
      </c>
      <c r="I540" s="41">
        <f t="shared" si="195"/>
        <v>45632.130000000005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43000</v>
      </c>
      <c r="E563" s="19">
        <f t="shared" ref="E563:I563" si="204">SUM(E564:E573)</f>
        <v>0</v>
      </c>
      <c r="F563" s="59">
        <f t="shared" si="204"/>
        <v>43000</v>
      </c>
      <c r="G563" s="174">
        <f t="shared" si="204"/>
        <v>2632.13</v>
      </c>
      <c r="H563" s="79">
        <f t="shared" si="204"/>
        <v>0</v>
      </c>
      <c r="I563" s="20">
        <f t="shared" si="204"/>
        <v>45632.130000000005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 t="s">
        <v>1239</v>
      </c>
      <c r="B567" s="22">
        <v>321</v>
      </c>
      <c r="C567" s="23" t="s">
        <v>33</v>
      </c>
      <c r="D567" s="24">
        <v>22000</v>
      </c>
      <c r="E567" s="47"/>
      <c r="F567" s="84">
        <f t="shared" si="205"/>
        <v>22000</v>
      </c>
      <c r="G567" s="172">
        <v>2632.13</v>
      </c>
      <c r="H567" s="94"/>
      <c r="I567" s="25">
        <f t="shared" si="206"/>
        <v>24632.13</v>
      </c>
    </row>
    <row r="568" spans="1:9">
      <c r="A568" s="21" t="s">
        <v>1240</v>
      </c>
      <c r="B568" s="22">
        <v>322</v>
      </c>
      <c r="C568" s="23" t="s">
        <v>34</v>
      </c>
      <c r="D568" s="24">
        <v>5000</v>
      </c>
      <c r="E568" s="47"/>
      <c r="F568" s="84">
        <f t="shared" si="205"/>
        <v>5000</v>
      </c>
      <c r="G568" s="172"/>
      <c r="H568" s="94"/>
      <c r="I568" s="25">
        <f t="shared" si="206"/>
        <v>5000</v>
      </c>
    </row>
    <row r="569" spans="1:9" s="26" customFormat="1" ht="12">
      <c r="A569" s="21" t="s">
        <v>1241</v>
      </c>
      <c r="B569" s="22">
        <v>323</v>
      </c>
      <c r="C569" s="23" t="s">
        <v>28</v>
      </c>
      <c r="D569" s="24">
        <v>8000</v>
      </c>
      <c r="E569" s="47"/>
      <c r="F569" s="84">
        <f t="shared" si="205"/>
        <v>8000</v>
      </c>
      <c r="G569" s="172"/>
      <c r="H569" s="94"/>
      <c r="I569" s="25">
        <f t="shared" si="206"/>
        <v>8000</v>
      </c>
    </row>
    <row r="570" spans="1:9" ht="24.75">
      <c r="A570" s="21" t="s">
        <v>1242</v>
      </c>
      <c r="B570" s="22">
        <v>324</v>
      </c>
      <c r="C570" s="23" t="s">
        <v>37</v>
      </c>
      <c r="D570" s="24">
        <v>6000</v>
      </c>
      <c r="E570" s="47"/>
      <c r="F570" s="84">
        <f t="shared" si="205"/>
        <v>6000</v>
      </c>
      <c r="G570" s="172"/>
      <c r="H570" s="94"/>
      <c r="I570" s="25">
        <f t="shared" si="206"/>
        <v>6000</v>
      </c>
    </row>
    <row r="571" spans="1:9" s="26" customFormat="1" ht="12">
      <c r="A571" s="21" t="s">
        <v>1243</v>
      </c>
      <c r="B571" s="22">
        <v>329</v>
      </c>
      <c r="C571" s="23" t="s">
        <v>38</v>
      </c>
      <c r="D571" s="24">
        <v>2000</v>
      </c>
      <c r="E571" s="47"/>
      <c r="F571" s="84">
        <f t="shared" si="205"/>
        <v>2000</v>
      </c>
      <c r="G571" s="172"/>
      <c r="H571" s="94"/>
      <c r="I571" s="25">
        <f t="shared" si="206"/>
        <v>2000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7" customHeight="1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" customHeight="1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2.5" customHeight="1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3.25" customHeight="1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2.5" customHeight="1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8.5" customHeight="1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9.25" customHeight="1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6.25" customHeight="1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3.25" customHeight="1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3.25" customHeight="1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3.25" customHeight="1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15" customHeight="1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3.25" customHeight="1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 ht="23.25" customHeight="1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3.25" customHeight="1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3.25" customHeight="1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6.25" customHeight="1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749306</v>
      </c>
      <c r="E911" s="42">
        <f t="shared" si="349"/>
        <v>0</v>
      </c>
      <c r="F911" s="42">
        <f t="shared" si="349"/>
        <v>749306</v>
      </c>
      <c r="G911" s="42">
        <f t="shared" si="349"/>
        <v>303572.01</v>
      </c>
      <c r="H911" s="42">
        <f t="shared" si="349"/>
        <v>0</v>
      </c>
      <c r="I911" s="42">
        <f t="shared" si="349"/>
        <v>749306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3000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744306</v>
      </c>
      <c r="E915" s="43">
        <f t="shared" ref="E915:I915" si="353">SUM(E57,E121,E167,E328,E538)</f>
        <v>0</v>
      </c>
      <c r="F915" s="43">
        <f t="shared" si="353"/>
        <v>744306</v>
      </c>
      <c r="G915" s="43">
        <f t="shared" si="353"/>
        <v>300572.01</v>
      </c>
      <c r="H915" s="43">
        <f t="shared" si="353"/>
        <v>0</v>
      </c>
      <c r="I915" s="43">
        <f t="shared" si="353"/>
        <v>744306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9103751</v>
      </c>
      <c r="E918" s="43">
        <f t="shared" ref="E918:I918" si="357">SUM(E919:E925)</f>
        <v>0</v>
      </c>
      <c r="F918" s="43">
        <f t="shared" si="357"/>
        <v>9103751</v>
      </c>
      <c r="G918" s="43">
        <f t="shared" si="357"/>
        <v>4419154.78</v>
      </c>
      <c r="H918" s="43">
        <f t="shared" si="357"/>
        <v>0</v>
      </c>
      <c r="I918" s="43">
        <f t="shared" si="357"/>
        <v>9106383.1300000008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100</v>
      </c>
      <c r="E919" s="19">
        <f t="shared" ref="E919:I919" si="358">SUM(E44,E115,E152,E253,E541)</f>
        <v>0</v>
      </c>
      <c r="F919" s="19">
        <f t="shared" si="358"/>
        <v>100</v>
      </c>
      <c r="G919" s="19">
        <f t="shared" si="358"/>
        <v>0</v>
      </c>
      <c r="H919" s="19">
        <f t="shared" si="358"/>
        <v>0</v>
      </c>
      <c r="I919" s="19">
        <f t="shared" si="358"/>
        <v>100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88200</v>
      </c>
      <c r="E921" s="19">
        <f t="shared" ref="E921:I921" si="360">SUM(E77,E127,E191,E269,E306)</f>
        <v>0</v>
      </c>
      <c r="F921" s="19">
        <f t="shared" si="360"/>
        <v>88200</v>
      </c>
      <c r="G921" s="19">
        <f t="shared" si="360"/>
        <v>478.65999999999997</v>
      </c>
      <c r="H921" s="19">
        <f t="shared" si="360"/>
        <v>0</v>
      </c>
      <c r="I921" s="19">
        <f t="shared" si="360"/>
        <v>88200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8906251</v>
      </c>
      <c r="E922" s="19">
        <f t="shared" ref="E922:I922" si="361">SUM(E90,E133,E206,E308,E277,E294,E591,E337,E350,E395,E853,E894,E433,E470)</f>
        <v>0</v>
      </c>
      <c r="F922" s="19">
        <f t="shared" si="361"/>
        <v>8906251</v>
      </c>
      <c r="G922" s="19">
        <f t="shared" si="361"/>
        <v>4416043.99</v>
      </c>
      <c r="H922" s="19">
        <f t="shared" si="361"/>
        <v>0</v>
      </c>
      <c r="I922" s="19">
        <f t="shared" si="361"/>
        <v>8906251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43000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43000</v>
      </c>
      <c r="G923" s="19">
        <f t="shared" si="362"/>
        <v>2632.13</v>
      </c>
      <c r="H923" s="19">
        <f t="shared" si="362"/>
        <v>0</v>
      </c>
      <c r="I923" s="19">
        <f t="shared" si="362"/>
        <v>45632.130000000005</v>
      </c>
      <c r="J923" s="61">
        <f>+F923-F26</f>
        <v>0</v>
      </c>
      <c r="K923" s="61">
        <f>+I923-I26</f>
        <v>2632.1300000000047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66200</v>
      </c>
      <c r="E924" s="19">
        <f t="shared" ref="E924:I924" si="363">SUM(E102,E220,E285,E574)</f>
        <v>0</v>
      </c>
      <c r="F924" s="19">
        <f t="shared" si="363"/>
        <v>66200</v>
      </c>
      <c r="G924" s="19">
        <f t="shared" si="363"/>
        <v>0</v>
      </c>
      <c r="H924" s="19">
        <f t="shared" si="363"/>
        <v>0</v>
      </c>
      <c r="I924" s="19">
        <f t="shared" si="363"/>
        <v>66200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9853057</v>
      </c>
      <c r="E926" s="44">
        <f t="shared" si="365"/>
        <v>0</v>
      </c>
      <c r="F926" s="44">
        <f t="shared" si="365"/>
        <v>9853057</v>
      </c>
      <c r="G926" s="44">
        <f t="shared" si="365"/>
        <v>4722726.79</v>
      </c>
      <c r="H926" s="44">
        <f t="shared" si="365"/>
        <v>0</v>
      </c>
      <c r="I926" s="44">
        <f t="shared" si="365"/>
        <v>9855689.1300000008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K927"/>
  <sheetViews>
    <sheetView topLeftCell="A77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140625" bestFit="1" customWidth="1"/>
    <col min="7" max="7" width="14.5703125" customWidth="1"/>
    <col min="8" max="8" width="12.5703125" customWidth="1"/>
    <col min="9" max="9" width="13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95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PRIRODOSLOVNA TEHNIČKA ŠKOLA, SPLIT</v>
      </c>
      <c r="C7" s="260"/>
      <c r="D7" s="13">
        <f>SUM(D8)</f>
        <v>10468190</v>
      </c>
      <c r="E7" s="13">
        <f t="shared" ref="E7:I8" si="0">SUM(E8)</f>
        <v>0</v>
      </c>
      <c r="F7" s="164">
        <f t="shared" si="0"/>
        <v>10468190</v>
      </c>
      <c r="G7" s="14">
        <f t="shared" si="0"/>
        <v>4649633.4399999995</v>
      </c>
      <c r="H7" s="229">
        <f t="shared" si="0"/>
        <v>0</v>
      </c>
      <c r="I7" s="77">
        <f t="shared" si="0"/>
        <v>10468190</v>
      </c>
    </row>
    <row r="8" spans="1:9">
      <c r="A8" s="261" t="s">
        <v>7</v>
      </c>
      <c r="B8" s="262"/>
      <c r="C8" s="15" t="s">
        <v>8</v>
      </c>
      <c r="D8" s="16">
        <f>SUM(D9)</f>
        <v>10468190</v>
      </c>
      <c r="E8" s="16">
        <f t="shared" si="0"/>
        <v>0</v>
      </c>
      <c r="F8" s="82">
        <f t="shared" si="0"/>
        <v>10468190</v>
      </c>
      <c r="G8" s="17">
        <f t="shared" si="0"/>
        <v>4649633.4399999995</v>
      </c>
      <c r="H8" s="170">
        <f t="shared" si="0"/>
        <v>0</v>
      </c>
      <c r="I8" s="17">
        <f t="shared" si="0"/>
        <v>10468190</v>
      </c>
    </row>
    <row r="9" spans="1:9">
      <c r="A9" s="261" t="s">
        <v>9</v>
      </c>
      <c r="B9" s="262"/>
      <c r="C9" s="15" t="s">
        <v>10</v>
      </c>
      <c r="D9" s="16">
        <f>SUM(D10,D18,D22,D26,D30,D33)</f>
        <v>10468190</v>
      </c>
      <c r="E9" s="16">
        <f t="shared" ref="E9:I9" si="1">SUM(E10,E18,E22,E26,E30,E33)</f>
        <v>0</v>
      </c>
      <c r="F9" s="82">
        <f t="shared" si="1"/>
        <v>10468190</v>
      </c>
      <c r="G9" s="17">
        <f t="shared" si="1"/>
        <v>4649633.4399999995</v>
      </c>
      <c r="H9" s="170">
        <f t="shared" si="1"/>
        <v>0</v>
      </c>
      <c r="I9" s="17">
        <f t="shared" si="1"/>
        <v>10468190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80</v>
      </c>
      <c r="E10" s="19">
        <f t="shared" ref="E10:I10" si="2">SUM(E11:E17)</f>
        <v>0</v>
      </c>
      <c r="F10" s="59">
        <f t="shared" si="2"/>
        <v>80</v>
      </c>
      <c r="G10" s="20">
        <f t="shared" si="2"/>
        <v>2515.69</v>
      </c>
      <c r="H10" s="230">
        <f t="shared" si="2"/>
        <v>0</v>
      </c>
      <c r="I10" s="20">
        <f t="shared" si="2"/>
        <v>80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345</v>
      </c>
      <c r="B13" s="22">
        <v>641</v>
      </c>
      <c r="C13" s="23" t="s">
        <v>12</v>
      </c>
      <c r="D13" s="24">
        <v>80</v>
      </c>
      <c r="E13" s="47"/>
      <c r="F13" s="84">
        <f>SUM(D13:E13)</f>
        <v>80</v>
      </c>
      <c r="G13" s="25">
        <v>15.69</v>
      </c>
      <c r="H13" s="185"/>
      <c r="I13" s="25">
        <f t="shared" si="4"/>
        <v>80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1610</v>
      </c>
      <c r="B15" s="22">
        <v>661</v>
      </c>
      <c r="C15" s="23" t="s">
        <v>15</v>
      </c>
      <c r="D15" s="24"/>
      <c r="E15" s="47"/>
      <c r="F15" s="84">
        <f>SUM(D15:E15)</f>
        <v>0</v>
      </c>
      <c r="G15" s="25">
        <v>2500</v>
      </c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184990</v>
      </c>
      <c r="E18" s="19">
        <f t="shared" ref="E18:I18" si="5">SUM(E19:E21)</f>
        <v>0</v>
      </c>
      <c r="F18" s="59">
        <f t="shared" si="5"/>
        <v>184990</v>
      </c>
      <c r="G18" s="20">
        <f t="shared" si="5"/>
        <v>10466.120000000001</v>
      </c>
      <c r="H18" s="230">
        <f t="shared" si="5"/>
        <v>0</v>
      </c>
      <c r="I18" s="20">
        <f t="shared" si="5"/>
        <v>184990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346</v>
      </c>
      <c r="B20" s="22">
        <v>652</v>
      </c>
      <c r="C20" s="23" t="s">
        <v>14</v>
      </c>
      <c r="D20" s="24">
        <v>184990</v>
      </c>
      <c r="E20" s="47"/>
      <c r="F20" s="84">
        <f>SUM(D20:E20)</f>
        <v>184990</v>
      </c>
      <c r="G20" s="25">
        <v>0</v>
      </c>
      <c r="H20" s="185"/>
      <c r="I20" s="25">
        <f>+F20+H20</f>
        <v>184990</v>
      </c>
    </row>
    <row r="21" spans="1:9" s="26" customFormat="1" ht="12">
      <c r="A21" s="21" t="s">
        <v>1611</v>
      </c>
      <c r="B21" s="22">
        <v>683</v>
      </c>
      <c r="C21" s="23" t="s">
        <v>16</v>
      </c>
      <c r="D21" s="24"/>
      <c r="E21" s="47"/>
      <c r="F21" s="84">
        <f>SUM(D21:E21)</f>
        <v>0</v>
      </c>
      <c r="G21" s="25">
        <v>10466.120000000001</v>
      </c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10243120</v>
      </c>
      <c r="E22" s="19">
        <f t="shared" ref="E22:I22" si="6">SUM(E23:E25)</f>
        <v>0</v>
      </c>
      <c r="F22" s="59">
        <f t="shared" si="6"/>
        <v>10243120</v>
      </c>
      <c r="G22" s="20">
        <f t="shared" si="6"/>
        <v>4599897.5199999996</v>
      </c>
      <c r="H22" s="230">
        <f t="shared" si="6"/>
        <v>0</v>
      </c>
      <c r="I22" s="20">
        <f t="shared" si="6"/>
        <v>10243120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347</v>
      </c>
      <c r="B24" s="22">
        <v>636</v>
      </c>
      <c r="C24" s="23" t="s">
        <v>18</v>
      </c>
      <c r="D24" s="24">
        <v>10243120</v>
      </c>
      <c r="E24" s="47"/>
      <c r="F24" s="84">
        <f>SUM(D24:E24)</f>
        <v>10243120</v>
      </c>
      <c r="G24" s="25">
        <v>4599897.5199999996</v>
      </c>
      <c r="H24" s="185"/>
      <c r="I24" s="25">
        <f>+F24+H24</f>
        <v>10243120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36754.11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1612</v>
      </c>
      <c r="B28" s="22">
        <v>638</v>
      </c>
      <c r="C28" s="23" t="s">
        <v>20</v>
      </c>
      <c r="D28" s="24"/>
      <c r="E28" s="47"/>
      <c r="F28" s="84">
        <f>SUM(D28:E28)</f>
        <v>0</v>
      </c>
      <c r="G28" s="25">
        <v>36754.11</v>
      </c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40000</v>
      </c>
      <c r="E30" s="19">
        <f t="shared" ref="E30:I30" si="8">SUM(E31:E32)</f>
        <v>0</v>
      </c>
      <c r="F30" s="59">
        <f t="shared" si="8"/>
        <v>40000</v>
      </c>
      <c r="G30" s="20">
        <f t="shared" si="8"/>
        <v>0</v>
      </c>
      <c r="H30" s="230">
        <f t="shared" si="8"/>
        <v>0</v>
      </c>
      <c r="I30" s="20">
        <f t="shared" si="8"/>
        <v>40000</v>
      </c>
    </row>
    <row r="31" spans="1:9" s="26" customFormat="1" ht="24">
      <c r="A31" s="21" t="s">
        <v>348</v>
      </c>
      <c r="B31" s="22">
        <v>663</v>
      </c>
      <c r="C31" s="23" t="s">
        <v>21</v>
      </c>
      <c r="D31" s="24">
        <v>40000</v>
      </c>
      <c r="E31" s="47"/>
      <c r="F31" s="84">
        <f>SUM(D31:E31)</f>
        <v>40000</v>
      </c>
      <c r="G31" s="25">
        <v>0</v>
      </c>
      <c r="H31" s="185"/>
      <c r="I31" s="25">
        <f>+F31+H31</f>
        <v>40000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10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10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10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10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10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10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10" ht="24.75">
      <c r="A39" s="54" t="s">
        <v>6</v>
      </c>
      <c r="B39" s="260" t="str">
        <f>+B3</f>
        <v>SŠ PRIRODOSLOVNA TEHNIČKA ŠKOLA, SPLIT</v>
      </c>
      <c r="C39" s="260"/>
      <c r="D39" s="38">
        <f>SUM(D40)</f>
        <v>11415287.24</v>
      </c>
      <c r="E39" s="38">
        <f t="shared" ref="E39:I41" si="11">SUM(E40)</f>
        <v>0</v>
      </c>
      <c r="F39" s="81">
        <f t="shared" si="11"/>
        <v>11415287.24</v>
      </c>
      <c r="G39" s="168">
        <f t="shared" si="11"/>
        <v>5011858.76</v>
      </c>
      <c r="H39" s="93">
        <f t="shared" si="11"/>
        <v>0</v>
      </c>
      <c r="I39" s="147">
        <f t="shared" si="11"/>
        <v>11468780.370000001</v>
      </c>
    </row>
    <row r="40" spans="1:10" ht="24.75">
      <c r="A40" s="261" t="s">
        <v>108</v>
      </c>
      <c r="B40" s="262"/>
      <c r="C40" s="15" t="s">
        <v>109</v>
      </c>
      <c r="D40" s="16">
        <f>SUM(D41)</f>
        <v>11415287.24</v>
      </c>
      <c r="E40" s="16">
        <f t="shared" si="11"/>
        <v>0</v>
      </c>
      <c r="F40" s="82">
        <f t="shared" si="11"/>
        <v>11415287.24</v>
      </c>
      <c r="G40" s="169">
        <f t="shared" si="11"/>
        <v>5011858.76</v>
      </c>
      <c r="H40" s="78">
        <f t="shared" si="11"/>
        <v>0</v>
      </c>
      <c r="I40" s="17">
        <f t="shared" si="11"/>
        <v>11468780.370000001</v>
      </c>
    </row>
    <row r="41" spans="1:10">
      <c r="A41" s="261" t="s">
        <v>25</v>
      </c>
      <c r="B41" s="262"/>
      <c r="C41" s="15" t="s">
        <v>26</v>
      </c>
      <c r="D41" s="16">
        <f>SUM(D42)</f>
        <v>11415287.24</v>
      </c>
      <c r="E41" s="16">
        <f t="shared" si="11"/>
        <v>0</v>
      </c>
      <c r="F41" s="16">
        <f t="shared" si="11"/>
        <v>11415287.24</v>
      </c>
      <c r="G41" s="170">
        <f t="shared" si="11"/>
        <v>5011858.76</v>
      </c>
      <c r="H41" s="78">
        <f t="shared" si="11"/>
        <v>0</v>
      </c>
      <c r="I41" s="17">
        <f t="shared" si="11"/>
        <v>11468780.370000001</v>
      </c>
    </row>
    <row r="42" spans="1:10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11415287.24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11415287.24</v>
      </c>
      <c r="G42" s="104">
        <f t="shared" si="12"/>
        <v>5011858.76</v>
      </c>
      <c r="H42" s="104">
        <f t="shared" si="12"/>
        <v>0</v>
      </c>
      <c r="I42" s="104">
        <f t="shared" si="12"/>
        <v>11468780.370000001</v>
      </c>
    </row>
    <row r="43" spans="1:10" ht="15" customHeight="1">
      <c r="A43" s="238" t="s">
        <v>42</v>
      </c>
      <c r="B43" s="239"/>
      <c r="C43" s="39" t="s">
        <v>43</v>
      </c>
      <c r="D43" s="40">
        <f>SUM(D44,D57,D64,D77,D90,D102)</f>
        <v>11280295</v>
      </c>
      <c r="E43" s="40">
        <f t="shared" ref="E43:I43" si="13">SUM(E44,E57,E64,E77,E90,E102)</f>
        <v>0</v>
      </c>
      <c r="F43" s="83">
        <f t="shared" si="13"/>
        <v>11280295</v>
      </c>
      <c r="G43" s="171">
        <f t="shared" si="13"/>
        <v>4903064.1099999994</v>
      </c>
      <c r="H43" s="88">
        <f t="shared" si="13"/>
        <v>0</v>
      </c>
      <c r="I43" s="41">
        <f t="shared" si="13"/>
        <v>11280295</v>
      </c>
      <c r="J43" s="99"/>
    </row>
    <row r="44" spans="1:10" ht="15" customHeight="1">
      <c r="A44" s="236" t="s">
        <v>11</v>
      </c>
      <c r="B44" s="237"/>
      <c r="C44" s="18" t="s">
        <v>110</v>
      </c>
      <c r="D44" s="19">
        <f>SUM(D45:D56)</f>
        <v>80</v>
      </c>
      <c r="E44" s="19">
        <f t="shared" ref="E44:I44" si="14">SUM(E45:E56)</f>
        <v>0</v>
      </c>
      <c r="F44" s="59">
        <f t="shared" si="14"/>
        <v>80</v>
      </c>
      <c r="G44" s="174">
        <f t="shared" si="14"/>
        <v>1973.2</v>
      </c>
      <c r="H44" s="79">
        <f t="shared" si="14"/>
        <v>0</v>
      </c>
      <c r="I44" s="20">
        <f t="shared" si="14"/>
        <v>80</v>
      </c>
    </row>
    <row r="45" spans="1:10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10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10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10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1613</v>
      </c>
      <c r="B49" s="22">
        <v>322</v>
      </c>
      <c r="C49" s="23" t="s">
        <v>34</v>
      </c>
      <c r="D49" s="24"/>
      <c r="E49" s="47"/>
      <c r="F49" s="84">
        <f t="shared" si="15"/>
        <v>0</v>
      </c>
      <c r="G49" s="172">
        <v>1973.2</v>
      </c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1244</v>
      </c>
      <c r="B52" s="22">
        <v>329</v>
      </c>
      <c r="C52" s="23" t="s">
        <v>38</v>
      </c>
      <c r="D52" s="24">
        <v>80</v>
      </c>
      <c r="E52" s="47"/>
      <c r="F52" s="84">
        <f t="shared" si="15"/>
        <v>80</v>
      </c>
      <c r="G52" s="172">
        <v>0</v>
      </c>
      <c r="H52" s="94"/>
      <c r="I52" s="25">
        <f t="shared" si="16"/>
        <v>80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870105</v>
      </c>
      <c r="E57" s="43">
        <f t="shared" ref="E57:I57" si="18">SUM(E58:E63)</f>
        <v>0</v>
      </c>
      <c r="F57" s="58">
        <f t="shared" si="18"/>
        <v>870105</v>
      </c>
      <c r="G57" s="173">
        <f t="shared" si="18"/>
        <v>281275.67</v>
      </c>
      <c r="H57" s="89">
        <f t="shared" si="18"/>
        <v>0</v>
      </c>
      <c r="I57" s="56">
        <f t="shared" si="18"/>
        <v>870105</v>
      </c>
    </row>
    <row r="58" spans="1:10" ht="22.5" customHeight="1">
      <c r="A58" s="21" t="s">
        <v>1245</v>
      </c>
      <c r="B58" s="22">
        <v>321</v>
      </c>
      <c r="C58" s="23" t="s">
        <v>33</v>
      </c>
      <c r="D58" s="24">
        <v>200000</v>
      </c>
      <c r="E58" s="47"/>
      <c r="F58" s="84">
        <f t="shared" ref="F58:F63" si="19">SUM(D58:E58)</f>
        <v>200000</v>
      </c>
      <c r="G58" s="172">
        <v>53695.519999999997</v>
      </c>
      <c r="H58" s="94"/>
      <c r="I58" s="25">
        <f>+F58+H58</f>
        <v>200000</v>
      </c>
      <c r="J58" s="49"/>
    </row>
    <row r="59" spans="1:10" s="26" customFormat="1" ht="12">
      <c r="A59" s="21" t="s">
        <v>1246</v>
      </c>
      <c r="B59" s="22">
        <v>322</v>
      </c>
      <c r="C59" s="23" t="s">
        <v>34</v>
      </c>
      <c r="D59" s="24">
        <v>350000</v>
      </c>
      <c r="E59" s="47"/>
      <c r="F59" s="84">
        <f t="shared" si="19"/>
        <v>350000</v>
      </c>
      <c r="G59" s="172">
        <v>149619.82</v>
      </c>
      <c r="H59" s="94"/>
      <c r="I59" s="25">
        <f t="shared" ref="I59:I63" si="20">+F59+H59</f>
        <v>350000</v>
      </c>
    </row>
    <row r="60" spans="1:10" s="26" customFormat="1" ht="12">
      <c r="A60" s="21" t="s">
        <v>1247</v>
      </c>
      <c r="B60" s="22">
        <v>323</v>
      </c>
      <c r="C60" s="23" t="s">
        <v>28</v>
      </c>
      <c r="D60" s="24">
        <v>294000</v>
      </c>
      <c r="E60" s="47"/>
      <c r="F60" s="84">
        <f t="shared" si="19"/>
        <v>294000</v>
      </c>
      <c r="G60" s="172">
        <v>68531.929999999993</v>
      </c>
      <c r="H60" s="94"/>
      <c r="I60" s="25">
        <f t="shared" si="20"/>
        <v>294000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1248</v>
      </c>
      <c r="B62" s="22">
        <v>329</v>
      </c>
      <c r="C62" s="23" t="s">
        <v>38</v>
      </c>
      <c r="D62" s="24">
        <v>23000</v>
      </c>
      <c r="E62" s="47"/>
      <c r="F62" s="84">
        <f t="shared" si="19"/>
        <v>23000</v>
      </c>
      <c r="G62" s="172">
        <v>7689.42</v>
      </c>
      <c r="H62" s="94"/>
      <c r="I62" s="25">
        <f t="shared" si="20"/>
        <v>23000</v>
      </c>
    </row>
    <row r="63" spans="1:10" s="26" customFormat="1" ht="12">
      <c r="A63" s="21" t="s">
        <v>1249</v>
      </c>
      <c r="B63" s="22">
        <v>343</v>
      </c>
      <c r="C63" s="23" t="s">
        <v>39</v>
      </c>
      <c r="D63" s="24">
        <v>3105</v>
      </c>
      <c r="E63" s="47"/>
      <c r="F63" s="84">
        <f t="shared" si="19"/>
        <v>3105</v>
      </c>
      <c r="G63" s="172">
        <v>1738.98</v>
      </c>
      <c r="H63" s="94"/>
      <c r="I63" s="25">
        <f t="shared" si="20"/>
        <v>3105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10460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 t="s">
        <v>1614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10460</v>
      </c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126990</v>
      </c>
      <c r="E77" s="19">
        <f t="shared" ref="E77:I77" si="25">SUM(E78:E89)</f>
        <v>0</v>
      </c>
      <c r="F77" s="59">
        <f t="shared" si="25"/>
        <v>126990</v>
      </c>
      <c r="G77" s="174">
        <f t="shared" si="25"/>
        <v>16336.48</v>
      </c>
      <c r="H77" s="79">
        <f t="shared" si="25"/>
        <v>0</v>
      </c>
      <c r="I77" s="20">
        <f t="shared" si="25"/>
        <v>126990</v>
      </c>
    </row>
    <row r="78" spans="1:11">
      <c r="A78" s="21" t="s">
        <v>1250</v>
      </c>
      <c r="B78" s="22">
        <v>311</v>
      </c>
      <c r="C78" s="23" t="s">
        <v>35</v>
      </c>
      <c r="D78" s="24">
        <v>6000</v>
      </c>
      <c r="E78" s="47"/>
      <c r="F78" s="84">
        <f t="shared" ref="F78:F88" si="26">SUM(D78:E78)</f>
        <v>6000</v>
      </c>
      <c r="G78" s="172">
        <v>1064.04</v>
      </c>
      <c r="H78" s="94"/>
      <c r="I78" s="25">
        <f>+F78+H78</f>
        <v>6000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 t="s">
        <v>1251</v>
      </c>
      <c r="B80" s="22">
        <v>313</v>
      </c>
      <c r="C80" s="23" t="s">
        <v>36</v>
      </c>
      <c r="D80" s="24">
        <v>990</v>
      </c>
      <c r="E80" s="47"/>
      <c r="F80" s="84">
        <f t="shared" si="26"/>
        <v>990</v>
      </c>
      <c r="G80" s="172">
        <v>175.56</v>
      </c>
      <c r="H80" s="94"/>
      <c r="I80" s="25">
        <f t="shared" si="27"/>
        <v>990</v>
      </c>
    </row>
    <row r="81" spans="1:9" s="26" customFormat="1" ht="12">
      <c r="A81" s="21" t="s">
        <v>1615</v>
      </c>
      <c r="B81" s="22">
        <v>321</v>
      </c>
      <c r="C81" s="23" t="s">
        <v>33</v>
      </c>
      <c r="D81" s="24"/>
      <c r="E81" s="47"/>
      <c r="F81" s="84">
        <f t="shared" si="26"/>
        <v>0</v>
      </c>
      <c r="G81" s="172">
        <v>1192</v>
      </c>
      <c r="H81" s="94"/>
      <c r="I81" s="25">
        <f t="shared" si="27"/>
        <v>0</v>
      </c>
    </row>
    <row r="82" spans="1:9" s="26" customFormat="1" ht="12">
      <c r="A82" s="21" t="s">
        <v>1252</v>
      </c>
      <c r="B82" s="22">
        <v>322</v>
      </c>
      <c r="C82" s="23" t="s">
        <v>34</v>
      </c>
      <c r="D82" s="24">
        <v>30000</v>
      </c>
      <c r="E82" s="47"/>
      <c r="F82" s="84">
        <f t="shared" si="26"/>
        <v>30000</v>
      </c>
      <c r="G82" s="172">
        <v>7076.88</v>
      </c>
      <c r="H82" s="94"/>
      <c r="I82" s="25">
        <f t="shared" si="27"/>
        <v>30000</v>
      </c>
    </row>
    <row r="83" spans="1:9" s="26" customFormat="1" ht="12">
      <c r="A83" s="21" t="s">
        <v>1253</v>
      </c>
      <c r="B83" s="22">
        <v>323</v>
      </c>
      <c r="C83" s="23" t="s">
        <v>28</v>
      </c>
      <c r="D83" s="24">
        <v>70000</v>
      </c>
      <c r="E83" s="47"/>
      <c r="F83" s="84">
        <f t="shared" si="26"/>
        <v>70000</v>
      </c>
      <c r="G83" s="172">
        <v>5256</v>
      </c>
      <c r="H83" s="94"/>
      <c r="I83" s="25">
        <f t="shared" si="27"/>
        <v>70000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1254</v>
      </c>
      <c r="B85" s="22">
        <v>329</v>
      </c>
      <c r="C85" s="23" t="s">
        <v>38</v>
      </c>
      <c r="D85" s="24">
        <v>20000</v>
      </c>
      <c r="E85" s="47"/>
      <c r="F85" s="84">
        <f t="shared" si="26"/>
        <v>20000</v>
      </c>
      <c r="G85" s="172">
        <v>1572</v>
      </c>
      <c r="H85" s="94"/>
      <c r="I85" s="25">
        <f t="shared" si="27"/>
        <v>20000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10243120</v>
      </c>
      <c r="E90" s="19">
        <f t="shared" ref="E90:I90" si="29">SUM(E91:E101)</f>
        <v>0</v>
      </c>
      <c r="F90" s="59">
        <f t="shared" si="29"/>
        <v>10243120</v>
      </c>
      <c r="G90" s="174">
        <f t="shared" si="29"/>
        <v>4593018.76</v>
      </c>
      <c r="H90" s="79">
        <f t="shared" si="29"/>
        <v>0</v>
      </c>
      <c r="I90" s="20">
        <f t="shared" si="29"/>
        <v>10243120</v>
      </c>
    </row>
    <row r="91" spans="1:9">
      <c r="A91" s="21" t="s">
        <v>1255</v>
      </c>
      <c r="B91" s="22">
        <v>311</v>
      </c>
      <c r="C91" s="23" t="s">
        <v>35</v>
      </c>
      <c r="D91" s="24">
        <v>8528000</v>
      </c>
      <c r="E91" s="47"/>
      <c r="F91" s="84">
        <f t="shared" ref="F91:F101" si="30">SUM(D91:E91)</f>
        <v>8528000</v>
      </c>
      <c r="G91" s="172">
        <v>3839135.02</v>
      </c>
      <c r="H91" s="94"/>
      <c r="I91" s="25">
        <f>+F91+H91</f>
        <v>8528000</v>
      </c>
    </row>
    <row r="92" spans="1:9" s="26" customFormat="1" ht="12">
      <c r="A92" s="21" t="s">
        <v>1256</v>
      </c>
      <c r="B92" s="22">
        <v>312</v>
      </c>
      <c r="C92" s="23" t="s">
        <v>44</v>
      </c>
      <c r="D92" s="24">
        <v>300000</v>
      </c>
      <c r="E92" s="47"/>
      <c r="F92" s="84">
        <f t="shared" si="30"/>
        <v>300000</v>
      </c>
      <c r="G92" s="172">
        <v>108968.64</v>
      </c>
      <c r="H92" s="94"/>
      <c r="I92" s="25">
        <f t="shared" ref="I92:I101" si="31">+F92+H92</f>
        <v>300000</v>
      </c>
    </row>
    <row r="93" spans="1:9" s="26" customFormat="1" ht="12">
      <c r="A93" s="21" t="s">
        <v>1257</v>
      </c>
      <c r="B93" s="22">
        <v>313</v>
      </c>
      <c r="C93" s="23" t="s">
        <v>36</v>
      </c>
      <c r="D93" s="24">
        <v>1407120</v>
      </c>
      <c r="E93" s="47"/>
      <c r="F93" s="84">
        <f t="shared" si="30"/>
        <v>1407120</v>
      </c>
      <c r="G93" s="172">
        <v>632362.57999999996</v>
      </c>
      <c r="H93" s="94"/>
      <c r="I93" s="25">
        <f t="shared" si="31"/>
        <v>1407120</v>
      </c>
    </row>
    <row r="94" spans="1:9" s="26" customFormat="1" ht="12">
      <c r="A94" s="21" t="s">
        <v>1258</v>
      </c>
      <c r="B94" s="22">
        <v>321</v>
      </c>
      <c r="C94" s="23" t="s">
        <v>33</v>
      </c>
      <c r="D94" s="24">
        <v>8000</v>
      </c>
      <c r="E94" s="47"/>
      <c r="F94" s="84">
        <f t="shared" si="30"/>
        <v>8000</v>
      </c>
      <c r="G94" s="172">
        <v>0</v>
      </c>
      <c r="H94" s="94"/>
      <c r="I94" s="25">
        <f t="shared" si="31"/>
        <v>8000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1616</v>
      </c>
      <c r="B96" s="22">
        <v>323</v>
      </c>
      <c r="C96" s="23" t="s">
        <v>28</v>
      </c>
      <c r="D96" s="24"/>
      <c r="E96" s="47"/>
      <c r="F96" s="84">
        <f t="shared" si="30"/>
        <v>0</v>
      </c>
      <c r="G96" s="172">
        <v>2160</v>
      </c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1617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10392.52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40000</v>
      </c>
      <c r="E102" s="19">
        <f t="shared" ref="E102:I102" si="32">SUM(E103:E113)</f>
        <v>0</v>
      </c>
      <c r="F102" s="59">
        <f t="shared" si="32"/>
        <v>40000</v>
      </c>
      <c r="G102" s="174">
        <f t="shared" si="32"/>
        <v>0</v>
      </c>
      <c r="H102" s="79">
        <f t="shared" si="32"/>
        <v>0</v>
      </c>
      <c r="I102" s="20">
        <f t="shared" si="32"/>
        <v>40000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1259</v>
      </c>
      <c r="B106" s="22">
        <v>321</v>
      </c>
      <c r="C106" s="23" t="s">
        <v>33</v>
      </c>
      <c r="D106" s="24">
        <v>30000</v>
      </c>
      <c r="E106" s="47"/>
      <c r="F106" s="84">
        <f t="shared" si="33"/>
        <v>30000</v>
      </c>
      <c r="G106" s="172"/>
      <c r="H106" s="94"/>
      <c r="I106" s="25">
        <f t="shared" si="34"/>
        <v>30000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1260</v>
      </c>
      <c r="B110" s="22">
        <v>329</v>
      </c>
      <c r="C110" s="23" t="s">
        <v>38</v>
      </c>
      <c r="D110" s="24">
        <v>10000</v>
      </c>
      <c r="E110" s="47"/>
      <c r="F110" s="84">
        <f t="shared" si="33"/>
        <v>10000</v>
      </c>
      <c r="G110" s="172"/>
      <c r="H110" s="94"/>
      <c r="I110" s="25">
        <f t="shared" si="34"/>
        <v>10000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10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10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10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10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10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10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10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10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10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10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10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58000</v>
      </c>
      <c r="E139" s="40">
        <f t="shared" ref="E139:I139" si="45">SUM(E140,E148,E152,E167,E177,E191,E204,E206,E220,E233)</f>
        <v>0</v>
      </c>
      <c r="F139" s="40">
        <f t="shared" si="45"/>
        <v>58000</v>
      </c>
      <c r="G139" s="40">
        <f t="shared" si="45"/>
        <v>20975.69</v>
      </c>
      <c r="H139" s="40">
        <f t="shared" si="45"/>
        <v>0</v>
      </c>
      <c r="I139" s="41">
        <f t="shared" si="45"/>
        <v>58000</v>
      </c>
      <c r="J139" s="99"/>
    </row>
    <row r="140" spans="1:10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10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10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10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10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58000</v>
      </c>
      <c r="E191" s="19">
        <f t="shared" ref="E191:I191" si="63">SUM(E192:E203)</f>
        <v>0</v>
      </c>
      <c r="F191" s="59">
        <f t="shared" si="63"/>
        <v>58000</v>
      </c>
      <c r="G191" s="174">
        <f t="shared" si="63"/>
        <v>20975.69</v>
      </c>
      <c r="H191" s="79">
        <f t="shared" si="63"/>
        <v>0</v>
      </c>
      <c r="I191" s="20">
        <f t="shared" si="63"/>
        <v>58000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 t="s">
        <v>1261</v>
      </c>
      <c r="B195" s="22">
        <v>421</v>
      </c>
      <c r="C195" s="23" t="s">
        <v>52</v>
      </c>
      <c r="D195" s="24">
        <v>50000</v>
      </c>
      <c r="E195" s="47"/>
      <c r="F195" s="84">
        <f t="shared" si="64"/>
        <v>50000</v>
      </c>
      <c r="G195" s="172">
        <v>0</v>
      </c>
      <c r="H195" s="94"/>
      <c r="I195" s="25">
        <f t="shared" si="65"/>
        <v>50000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>
        <v>19070.099999999999</v>
      </c>
      <c r="H196" s="94"/>
      <c r="I196" s="25">
        <f t="shared" si="65"/>
        <v>0</v>
      </c>
    </row>
    <row r="197" spans="1:9" s="26" customFormat="1" ht="12">
      <c r="A197" s="14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 t="s">
        <v>1262</v>
      </c>
      <c r="B198" s="22">
        <v>424</v>
      </c>
      <c r="C198" s="23" t="s">
        <v>45</v>
      </c>
      <c r="D198" s="24">
        <v>8000</v>
      </c>
      <c r="E198" s="47"/>
      <c r="F198" s="84">
        <f t="shared" si="64"/>
        <v>8000</v>
      </c>
      <c r="G198" s="172">
        <v>1905.59</v>
      </c>
      <c r="H198" s="94"/>
      <c r="I198" s="25">
        <f t="shared" si="65"/>
        <v>8000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71992.239999999991</v>
      </c>
      <c r="E507" s="40">
        <f t="shared" ref="E507:I507" si="168">SUM(E508,E514)</f>
        <v>0</v>
      </c>
      <c r="F507" s="83">
        <f t="shared" si="168"/>
        <v>71992.239999999991</v>
      </c>
      <c r="G507" s="171">
        <f t="shared" si="168"/>
        <v>31325.83</v>
      </c>
      <c r="H507" s="88">
        <f t="shared" si="168"/>
        <v>0</v>
      </c>
      <c r="I507" s="41">
        <f t="shared" si="168"/>
        <v>71992.239999999991</v>
      </c>
    </row>
    <row r="508" spans="1:9">
      <c r="A508" s="246" t="s">
        <v>11</v>
      </c>
      <c r="B508" s="247"/>
      <c r="C508" s="55" t="s">
        <v>117</v>
      </c>
      <c r="D508" s="43">
        <f>SUM(D509:D513)</f>
        <v>50516.959999999999</v>
      </c>
      <c r="E508" s="43">
        <f t="shared" ref="E508:I508" si="169">SUM(E509:E513)</f>
        <v>0</v>
      </c>
      <c r="F508" s="58">
        <f t="shared" si="169"/>
        <v>50516.959999999999</v>
      </c>
      <c r="G508" s="173">
        <f t="shared" si="169"/>
        <v>21981.34</v>
      </c>
      <c r="H508" s="89">
        <f t="shared" si="169"/>
        <v>0</v>
      </c>
      <c r="I508" s="56">
        <f t="shared" si="169"/>
        <v>50516.959999999999</v>
      </c>
    </row>
    <row r="509" spans="1:9" s="26" customFormat="1" ht="12">
      <c r="A509" s="21" t="s">
        <v>1265</v>
      </c>
      <c r="B509" s="22">
        <v>311</v>
      </c>
      <c r="C509" s="23" t="s">
        <v>35</v>
      </c>
      <c r="D509" s="24">
        <v>40772.21</v>
      </c>
      <c r="E509" s="47"/>
      <c r="F509" s="84">
        <f>SUM(D509:E509)</f>
        <v>40772.21</v>
      </c>
      <c r="G509" s="172">
        <v>18682.759999999998</v>
      </c>
      <c r="H509" s="94"/>
      <c r="I509" s="25">
        <f>+F509+H509</f>
        <v>40772.21</v>
      </c>
    </row>
    <row r="510" spans="1:9" s="26" customFormat="1" ht="12">
      <c r="A510" s="21" t="s">
        <v>1266</v>
      </c>
      <c r="B510" s="22">
        <v>312</v>
      </c>
      <c r="C510" s="23" t="s">
        <v>44</v>
      </c>
      <c r="D510" s="24">
        <v>421.02</v>
      </c>
      <c r="E510" s="47"/>
      <c r="F510" s="84">
        <f>SUM(D510:E510)</f>
        <v>421.02</v>
      </c>
      <c r="G510" s="172">
        <v>0</v>
      </c>
      <c r="H510" s="94"/>
      <c r="I510" s="25">
        <f t="shared" ref="I510:I513" si="170">+F510+H510</f>
        <v>421.02</v>
      </c>
    </row>
    <row r="511" spans="1:9" s="26" customFormat="1" ht="12">
      <c r="A511" s="21" t="s">
        <v>1267</v>
      </c>
      <c r="B511" s="22">
        <v>313</v>
      </c>
      <c r="C511" s="23" t="s">
        <v>36</v>
      </c>
      <c r="D511" s="24">
        <v>6727.44</v>
      </c>
      <c r="E511" s="47"/>
      <c r="F511" s="84">
        <f>SUM(D511:E511)</f>
        <v>6727.44</v>
      </c>
      <c r="G511" s="172">
        <v>3082.67</v>
      </c>
      <c r="H511" s="94"/>
      <c r="I511" s="25">
        <f t="shared" si="170"/>
        <v>6727.44</v>
      </c>
    </row>
    <row r="512" spans="1:9" s="26" customFormat="1" ht="12">
      <c r="A512" s="21" t="s">
        <v>1268</v>
      </c>
      <c r="B512" s="22">
        <v>321</v>
      </c>
      <c r="C512" s="23" t="s">
        <v>33</v>
      </c>
      <c r="D512" s="24">
        <v>2596.29</v>
      </c>
      <c r="E512" s="47"/>
      <c r="F512" s="84">
        <f>SUM(D512:E512)</f>
        <v>2596.29</v>
      </c>
      <c r="G512" s="172">
        <v>215.91</v>
      </c>
      <c r="H512" s="94"/>
      <c r="I512" s="25">
        <f t="shared" si="170"/>
        <v>2596.29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21475.279999999999</v>
      </c>
      <c r="E514" s="43">
        <f t="shared" ref="E514:I514" si="171">SUM(E515:E519)</f>
        <v>0</v>
      </c>
      <c r="F514" s="58">
        <f t="shared" si="171"/>
        <v>21475.279999999999</v>
      </c>
      <c r="G514" s="173">
        <f t="shared" si="171"/>
        <v>9344.4900000000016</v>
      </c>
      <c r="H514" s="89">
        <f t="shared" si="171"/>
        <v>0</v>
      </c>
      <c r="I514" s="56">
        <f t="shared" si="171"/>
        <v>21475.279999999999</v>
      </c>
    </row>
    <row r="515" spans="1:9" s="26" customFormat="1" ht="12">
      <c r="A515" s="21" t="s">
        <v>1269</v>
      </c>
      <c r="B515" s="22">
        <v>311</v>
      </c>
      <c r="C515" s="23" t="s">
        <v>35</v>
      </c>
      <c r="D515" s="24">
        <v>17332.689999999999</v>
      </c>
      <c r="E515" s="47"/>
      <c r="F515" s="84">
        <f>SUM(D515:E515)</f>
        <v>17332.689999999999</v>
      </c>
      <c r="G515" s="172">
        <v>7942.24</v>
      </c>
      <c r="H515" s="94"/>
      <c r="I515" s="25">
        <f>+F515+H515</f>
        <v>17332.689999999999</v>
      </c>
    </row>
    <row r="516" spans="1:9" s="26" customFormat="1" ht="12">
      <c r="A516" s="21" t="s">
        <v>1270</v>
      </c>
      <c r="B516" s="22">
        <v>312</v>
      </c>
      <c r="C516" s="23" t="s">
        <v>44</v>
      </c>
      <c r="D516" s="24">
        <v>178.98</v>
      </c>
      <c r="E516" s="47"/>
      <c r="F516" s="84">
        <f>SUM(D516:E516)</f>
        <v>178.98</v>
      </c>
      <c r="G516" s="172">
        <v>0</v>
      </c>
      <c r="H516" s="94"/>
      <c r="I516" s="25">
        <f t="shared" ref="I516:I519" si="172">+F516+H516</f>
        <v>178.98</v>
      </c>
    </row>
    <row r="517" spans="1:9" s="26" customFormat="1" ht="12">
      <c r="A517" s="21" t="s">
        <v>1271</v>
      </c>
      <c r="B517" s="22">
        <v>313</v>
      </c>
      <c r="C517" s="23" t="s">
        <v>36</v>
      </c>
      <c r="D517" s="24">
        <v>2859.9</v>
      </c>
      <c r="E517" s="47"/>
      <c r="F517" s="84">
        <f>SUM(D517:E517)</f>
        <v>2859.9</v>
      </c>
      <c r="G517" s="172">
        <v>1310.46</v>
      </c>
      <c r="H517" s="94"/>
      <c r="I517" s="25">
        <f t="shared" si="172"/>
        <v>2859.9</v>
      </c>
    </row>
    <row r="518" spans="1:9" s="26" customFormat="1" ht="12">
      <c r="A518" s="21" t="s">
        <v>1272</v>
      </c>
      <c r="B518" s="22">
        <v>321</v>
      </c>
      <c r="C518" s="23" t="s">
        <v>33</v>
      </c>
      <c r="D518" s="24">
        <v>1103.71</v>
      </c>
      <c r="E518" s="47"/>
      <c r="F518" s="84">
        <f>SUM(D518:E518)</f>
        <v>1103.71</v>
      </c>
      <c r="G518" s="172">
        <v>91.79</v>
      </c>
      <c r="H518" s="94"/>
      <c r="I518" s="25">
        <f t="shared" si="172"/>
        <v>1103.71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1265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1266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1267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1268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1269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1270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1271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1272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1263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1264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313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53493.130000000005</v>
      </c>
      <c r="H848" s="137">
        <f t="shared" si="322"/>
        <v>0</v>
      </c>
      <c r="I848" s="138">
        <f t="shared" si="322"/>
        <v>53493.130000000005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16739.02</v>
      </c>
      <c r="H849" s="79">
        <f t="shared" si="323"/>
        <v>0</v>
      </c>
      <c r="I849" s="20">
        <f t="shared" si="323"/>
        <v>16739.02</v>
      </c>
    </row>
    <row r="850" spans="1:9">
      <c r="A850" s="21" t="s">
        <v>1618</v>
      </c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>
        <v>16404.8</v>
      </c>
      <c r="H850" s="94"/>
      <c r="I850" s="25">
        <f t="shared" ref="I850:I852" si="325">SUM(F850:H850)</f>
        <v>16404.8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 t="s">
        <v>1619</v>
      </c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>
        <v>334.22</v>
      </c>
      <c r="H852" s="94"/>
      <c r="I852" s="25">
        <f t="shared" si="325"/>
        <v>334.22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36754.11</v>
      </c>
      <c r="H857" s="79">
        <f t="shared" si="329"/>
        <v>0</v>
      </c>
      <c r="I857" s="20">
        <f t="shared" si="329"/>
        <v>36754.11</v>
      </c>
    </row>
    <row r="858" spans="1:9">
      <c r="A858" s="21" t="s">
        <v>1620</v>
      </c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>
        <v>34860.199999999997</v>
      </c>
      <c r="H858" s="94"/>
      <c r="I858" s="25">
        <f t="shared" ref="I858:I860" si="331">SUM(F858:H858)</f>
        <v>34860.199999999997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 t="s">
        <v>1621</v>
      </c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>
        <v>1893.91</v>
      </c>
      <c r="H860" s="94"/>
      <c r="I860" s="25">
        <f t="shared" si="331"/>
        <v>1893.91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947097.24</v>
      </c>
      <c r="E911" s="42">
        <f t="shared" si="349"/>
        <v>0</v>
      </c>
      <c r="F911" s="42">
        <f t="shared" si="349"/>
        <v>947097.24</v>
      </c>
      <c r="G911" s="42">
        <f t="shared" si="349"/>
        <v>315601.5</v>
      </c>
      <c r="H911" s="42">
        <f t="shared" si="349"/>
        <v>0</v>
      </c>
      <c r="I911" s="42">
        <f t="shared" si="349"/>
        <v>947097.24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55516.959999999999</v>
      </c>
      <c r="E912" s="43">
        <f t="shared" ref="E912:I912" si="350">SUM(E140,E243,E297,E318,E495,E498,E508,E521,E534)</f>
        <v>0</v>
      </c>
      <c r="F912" s="43">
        <f t="shared" si="350"/>
        <v>55516.959999999999</v>
      </c>
      <c r="G912" s="43">
        <f t="shared" si="350"/>
        <v>24981.34</v>
      </c>
      <c r="H912" s="43">
        <f t="shared" si="350"/>
        <v>0</v>
      </c>
      <c r="I912" s="43">
        <f t="shared" si="350"/>
        <v>55516.959999999999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870105</v>
      </c>
      <c r="E915" s="43">
        <f t="shared" ref="E915:I915" si="353">SUM(E57,E121,E167,E328,E538)</f>
        <v>0</v>
      </c>
      <c r="F915" s="43">
        <f t="shared" si="353"/>
        <v>870105</v>
      </c>
      <c r="G915" s="43">
        <f t="shared" si="353"/>
        <v>281275.67</v>
      </c>
      <c r="H915" s="43">
        <f t="shared" si="353"/>
        <v>0</v>
      </c>
      <c r="I915" s="43">
        <f t="shared" si="353"/>
        <v>870105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21475.279999999999</v>
      </c>
      <c r="E917" s="43">
        <f t="shared" ref="E917:I917" si="355">SUM(E514,E527,E333,E587)</f>
        <v>0</v>
      </c>
      <c r="F917" s="43">
        <f t="shared" si="355"/>
        <v>21475.279999999999</v>
      </c>
      <c r="G917" s="43">
        <f t="shared" si="355"/>
        <v>9344.4900000000016</v>
      </c>
      <c r="H917" s="43">
        <f t="shared" si="355"/>
        <v>0</v>
      </c>
      <c r="I917" s="43">
        <f t="shared" si="355"/>
        <v>21475.279999999999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10468190</v>
      </c>
      <c r="E918" s="43">
        <f t="shared" ref="E918:I918" si="357">SUM(E919:E925)</f>
        <v>0</v>
      </c>
      <c r="F918" s="43">
        <f t="shared" si="357"/>
        <v>10468190</v>
      </c>
      <c r="G918" s="43">
        <f t="shared" si="357"/>
        <v>4696257.26</v>
      </c>
      <c r="H918" s="43">
        <f t="shared" si="357"/>
        <v>0</v>
      </c>
      <c r="I918" s="43">
        <f t="shared" si="357"/>
        <v>10521683.129999999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80</v>
      </c>
      <c r="E919" s="19">
        <f t="shared" ref="E919:I919" si="358">SUM(E44,E115,E152,E253,E541)</f>
        <v>0</v>
      </c>
      <c r="F919" s="19">
        <f t="shared" si="358"/>
        <v>80</v>
      </c>
      <c r="G919" s="19">
        <f t="shared" si="358"/>
        <v>1973.2</v>
      </c>
      <c r="H919" s="19">
        <f t="shared" si="358"/>
        <v>0</v>
      </c>
      <c r="I919" s="19">
        <f t="shared" si="358"/>
        <v>80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27199.02</v>
      </c>
      <c r="H920" s="19">
        <f t="shared" si="359"/>
        <v>0</v>
      </c>
      <c r="I920" s="19">
        <f t="shared" si="359"/>
        <v>16739.02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184990</v>
      </c>
      <c r="E921" s="19">
        <f t="shared" ref="E921:I921" si="360">SUM(E77,E127,E191,E269,E306)</f>
        <v>0</v>
      </c>
      <c r="F921" s="19">
        <f t="shared" si="360"/>
        <v>184990</v>
      </c>
      <c r="G921" s="19">
        <f t="shared" si="360"/>
        <v>37312.17</v>
      </c>
      <c r="H921" s="19">
        <f t="shared" si="360"/>
        <v>0</v>
      </c>
      <c r="I921" s="19">
        <f t="shared" si="360"/>
        <v>184990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10243120</v>
      </c>
      <c r="E922" s="19">
        <f t="shared" ref="E922:I922" si="361">SUM(E90,E133,E206,E308,E277,E294,E591,E337,E350,E395,E853,E894,E433,E470)</f>
        <v>0</v>
      </c>
      <c r="F922" s="19">
        <f t="shared" si="361"/>
        <v>10243120</v>
      </c>
      <c r="G922" s="19">
        <f t="shared" si="361"/>
        <v>4593018.76</v>
      </c>
      <c r="H922" s="19">
        <f t="shared" si="361"/>
        <v>0</v>
      </c>
      <c r="I922" s="19">
        <f t="shared" si="361"/>
        <v>10243120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36754.11</v>
      </c>
      <c r="H923" s="19">
        <f t="shared" si="362"/>
        <v>0</v>
      </c>
      <c r="I923" s="19">
        <f t="shared" si="362"/>
        <v>36754.11</v>
      </c>
      <c r="J923" s="61">
        <f>+F923-F26</f>
        <v>0</v>
      </c>
      <c r="K923" s="61">
        <f>+I923-I26</f>
        <v>36754.11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40000</v>
      </c>
      <c r="E924" s="19">
        <f t="shared" ref="E924:I924" si="363">SUM(E102,E220,E285,E574)</f>
        <v>0</v>
      </c>
      <c r="F924" s="19">
        <f t="shared" si="363"/>
        <v>40000</v>
      </c>
      <c r="G924" s="19">
        <f t="shared" si="363"/>
        <v>0</v>
      </c>
      <c r="H924" s="19">
        <f t="shared" si="363"/>
        <v>0</v>
      </c>
      <c r="I924" s="19">
        <f t="shared" si="363"/>
        <v>40000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11415287.24</v>
      </c>
      <c r="E926" s="44">
        <f t="shared" si="365"/>
        <v>0</v>
      </c>
      <c r="F926" s="44">
        <f t="shared" si="365"/>
        <v>11415287.24</v>
      </c>
      <c r="G926" s="44">
        <f t="shared" si="365"/>
        <v>5011858.76</v>
      </c>
      <c r="H926" s="44">
        <f t="shared" si="365"/>
        <v>0</v>
      </c>
      <c r="I926" s="44">
        <f t="shared" si="365"/>
        <v>11468780.369999999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dimension ref="A1:K927"/>
  <sheetViews>
    <sheetView topLeftCell="A74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5.42578125" customWidth="1"/>
    <col min="7" max="7" width="14.5703125" customWidth="1"/>
    <col min="8" max="8" width="12.5703125" customWidth="1"/>
    <col min="9" max="9" width="19.140625" customWidth="1"/>
    <col min="10" max="10" width="14.7109375" customWidth="1"/>
    <col min="11" max="11" width="15.28515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96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TEHNIČKA ŠKOLA ZA STROJARSTVO I MEHATRONIKU, SPLIT</v>
      </c>
      <c r="C7" s="260"/>
      <c r="D7" s="13">
        <f>SUM(D8)</f>
        <v>6033815.8200000003</v>
      </c>
      <c r="E7" s="13">
        <f t="shared" ref="E7:I8" si="0">SUM(E8)</f>
        <v>0</v>
      </c>
      <c r="F7" s="164">
        <f t="shared" si="0"/>
        <v>6033815.8200000003</v>
      </c>
      <c r="G7" s="14">
        <f t="shared" si="0"/>
        <v>3379137.3499999996</v>
      </c>
      <c r="H7" s="229">
        <f t="shared" si="0"/>
        <v>0</v>
      </c>
      <c r="I7" s="77">
        <f t="shared" si="0"/>
        <v>6033815.8200000003</v>
      </c>
    </row>
    <row r="8" spans="1:9">
      <c r="A8" s="261" t="s">
        <v>7</v>
      </c>
      <c r="B8" s="262"/>
      <c r="C8" s="15" t="s">
        <v>8</v>
      </c>
      <c r="D8" s="16">
        <f>SUM(D9)</f>
        <v>6033815.8200000003</v>
      </c>
      <c r="E8" s="16">
        <f t="shared" si="0"/>
        <v>0</v>
      </c>
      <c r="F8" s="82">
        <f t="shared" si="0"/>
        <v>6033815.8200000003</v>
      </c>
      <c r="G8" s="17">
        <f t="shared" si="0"/>
        <v>3379137.3499999996</v>
      </c>
      <c r="H8" s="170">
        <f t="shared" si="0"/>
        <v>0</v>
      </c>
      <c r="I8" s="17">
        <f t="shared" si="0"/>
        <v>6033815.8200000003</v>
      </c>
    </row>
    <row r="9" spans="1:9">
      <c r="A9" s="261" t="s">
        <v>9</v>
      </c>
      <c r="B9" s="262"/>
      <c r="C9" s="15" t="s">
        <v>10</v>
      </c>
      <c r="D9" s="16">
        <f>SUM(D10,D18,D22,D26,D30,D33)</f>
        <v>6033815.8200000003</v>
      </c>
      <c r="E9" s="16">
        <f t="shared" ref="E9:I9" si="1">SUM(E10,E18,E22,E26,E30,E33)</f>
        <v>0</v>
      </c>
      <c r="F9" s="82">
        <f t="shared" si="1"/>
        <v>6033815.8200000003</v>
      </c>
      <c r="G9" s="17">
        <f t="shared" si="1"/>
        <v>3379137.3499999996</v>
      </c>
      <c r="H9" s="170">
        <f t="shared" si="1"/>
        <v>0</v>
      </c>
      <c r="I9" s="17">
        <f t="shared" si="1"/>
        <v>6033815.8200000003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20</v>
      </c>
      <c r="E10" s="19">
        <f t="shared" ref="E10:I10" si="2">SUM(E11:E17)</f>
        <v>0</v>
      </c>
      <c r="F10" s="59">
        <f t="shared" si="2"/>
        <v>20</v>
      </c>
      <c r="G10" s="20">
        <f t="shared" si="2"/>
        <v>3.31</v>
      </c>
      <c r="H10" s="230">
        <f t="shared" si="2"/>
        <v>0</v>
      </c>
      <c r="I10" s="20">
        <f t="shared" si="2"/>
        <v>20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349</v>
      </c>
      <c r="B13" s="22">
        <v>641</v>
      </c>
      <c r="C13" s="23" t="s">
        <v>12</v>
      </c>
      <c r="D13" s="24">
        <v>20</v>
      </c>
      <c r="E13" s="47"/>
      <c r="F13" s="84">
        <f>SUM(D13:E13)</f>
        <v>20</v>
      </c>
      <c r="G13" s="25">
        <v>3.31</v>
      </c>
      <c r="H13" s="185"/>
      <c r="I13" s="25">
        <f t="shared" si="4"/>
        <v>20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79000</v>
      </c>
      <c r="E18" s="19">
        <f t="shared" ref="E18:I18" si="5">SUM(E19:E21)</f>
        <v>0</v>
      </c>
      <c r="F18" s="59">
        <f t="shared" si="5"/>
        <v>79000</v>
      </c>
      <c r="G18" s="20">
        <f t="shared" si="5"/>
        <v>826.65</v>
      </c>
      <c r="H18" s="230">
        <f t="shared" si="5"/>
        <v>0</v>
      </c>
      <c r="I18" s="20">
        <f t="shared" si="5"/>
        <v>79000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350</v>
      </c>
      <c r="B20" s="22">
        <v>652</v>
      </c>
      <c r="C20" s="23" t="s">
        <v>14</v>
      </c>
      <c r="D20" s="24">
        <v>79000</v>
      </c>
      <c r="E20" s="47"/>
      <c r="F20" s="84">
        <f>SUM(D20:E20)</f>
        <v>79000</v>
      </c>
      <c r="G20" s="25">
        <v>826.65</v>
      </c>
      <c r="H20" s="185"/>
      <c r="I20" s="25">
        <f>+F20+H20</f>
        <v>79000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5954795.8200000003</v>
      </c>
      <c r="E22" s="19">
        <f t="shared" ref="E22:I22" si="6">SUM(E23:E25)</f>
        <v>0</v>
      </c>
      <c r="F22" s="59">
        <f t="shared" si="6"/>
        <v>5954795.8200000003</v>
      </c>
      <c r="G22" s="20">
        <f t="shared" si="6"/>
        <v>3295161.59</v>
      </c>
      <c r="H22" s="230">
        <f t="shared" si="6"/>
        <v>0</v>
      </c>
      <c r="I22" s="20">
        <f t="shared" si="6"/>
        <v>5954795.8200000003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351</v>
      </c>
      <c r="B24" s="22">
        <v>636</v>
      </c>
      <c r="C24" s="23" t="s">
        <v>18</v>
      </c>
      <c r="D24" s="24">
        <v>5954795.8200000003</v>
      </c>
      <c r="E24" s="47"/>
      <c r="F24" s="84">
        <f>SUM(D24:E24)</f>
        <v>5954795.8200000003</v>
      </c>
      <c r="G24" s="25">
        <v>3295161.59</v>
      </c>
      <c r="H24" s="185"/>
      <c r="I24" s="25">
        <f>+F24+H24</f>
        <v>5954795.8200000003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78935.8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1718</v>
      </c>
      <c r="B28" s="22">
        <v>638</v>
      </c>
      <c r="C28" s="23" t="s">
        <v>20</v>
      </c>
      <c r="D28" s="24"/>
      <c r="E28" s="47"/>
      <c r="F28" s="84">
        <f>SUM(D28:E28)</f>
        <v>0</v>
      </c>
      <c r="G28" s="25">
        <v>78935.8</v>
      </c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/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4210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 t="s">
        <v>1719</v>
      </c>
      <c r="B35" s="28">
        <v>722</v>
      </c>
      <c r="C35" s="29" t="s">
        <v>23</v>
      </c>
      <c r="D35" s="30"/>
      <c r="E35" s="48"/>
      <c r="F35" s="165">
        <f>SUM(D35:E35)</f>
        <v>0</v>
      </c>
      <c r="G35" s="31">
        <v>4210</v>
      </c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TEHNIČKA ŠKOLA ZA STROJARSTVO I MEHATRONIKU, SPLIT</v>
      </c>
      <c r="C39" s="260"/>
      <c r="D39" s="38">
        <f>SUM(D40)</f>
        <v>6727310.8199999994</v>
      </c>
      <c r="E39" s="38">
        <f t="shared" ref="E39:I41" si="11">SUM(E40)</f>
        <v>0</v>
      </c>
      <c r="F39" s="81">
        <f t="shared" si="11"/>
        <v>6727310.8199999994</v>
      </c>
      <c r="G39" s="168">
        <f t="shared" si="11"/>
        <v>3684752.43</v>
      </c>
      <c r="H39" s="93">
        <f t="shared" si="11"/>
        <v>0</v>
      </c>
      <c r="I39" s="147">
        <f t="shared" si="11"/>
        <v>6777418.3499999996</v>
      </c>
    </row>
    <row r="40" spans="1:9" ht="24.75">
      <c r="A40" s="261" t="s">
        <v>108</v>
      </c>
      <c r="B40" s="262"/>
      <c r="C40" s="15" t="s">
        <v>109</v>
      </c>
      <c r="D40" s="16">
        <f>SUM(D41)</f>
        <v>6727310.8199999994</v>
      </c>
      <c r="E40" s="16">
        <f t="shared" si="11"/>
        <v>0</v>
      </c>
      <c r="F40" s="82">
        <f t="shared" si="11"/>
        <v>6727310.8199999994</v>
      </c>
      <c r="G40" s="169">
        <f t="shared" si="11"/>
        <v>3684752.43</v>
      </c>
      <c r="H40" s="78">
        <f t="shared" si="11"/>
        <v>0</v>
      </c>
      <c r="I40" s="17">
        <f t="shared" si="11"/>
        <v>6777418.3499999996</v>
      </c>
    </row>
    <row r="41" spans="1:9">
      <c r="A41" s="261" t="s">
        <v>25</v>
      </c>
      <c r="B41" s="262"/>
      <c r="C41" s="15" t="s">
        <v>26</v>
      </c>
      <c r="D41" s="16">
        <f>SUM(D42)</f>
        <v>6727310.8199999994</v>
      </c>
      <c r="E41" s="16">
        <f t="shared" si="11"/>
        <v>0</v>
      </c>
      <c r="F41" s="16">
        <f t="shared" si="11"/>
        <v>6727310.8199999994</v>
      </c>
      <c r="G41" s="170">
        <f t="shared" si="11"/>
        <v>3684752.43</v>
      </c>
      <c r="H41" s="78">
        <f t="shared" si="11"/>
        <v>0</v>
      </c>
      <c r="I41" s="17">
        <f t="shared" si="11"/>
        <v>6777418.3499999996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6727310.8199999994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6727310.8199999994</v>
      </c>
      <c r="G42" s="104">
        <f t="shared" si="12"/>
        <v>3684752.43</v>
      </c>
      <c r="H42" s="104">
        <f t="shared" si="12"/>
        <v>0</v>
      </c>
      <c r="I42" s="104">
        <f t="shared" si="12"/>
        <v>6777418.3499999996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6676174.7599999998</v>
      </c>
      <c r="E43" s="40">
        <f t="shared" ref="E43:I43" si="13">SUM(E44,E57,E64,E77,E90,E102)</f>
        <v>0</v>
      </c>
      <c r="F43" s="83">
        <f t="shared" si="13"/>
        <v>6676174.7599999998</v>
      </c>
      <c r="G43" s="171">
        <f t="shared" si="13"/>
        <v>3632518.2600000002</v>
      </c>
      <c r="H43" s="88">
        <f t="shared" si="13"/>
        <v>0</v>
      </c>
      <c r="I43" s="41">
        <f t="shared" si="13"/>
        <v>6676174.7599999998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20</v>
      </c>
      <c r="E44" s="19">
        <f t="shared" ref="E44:I44" si="14">SUM(E45:E56)</f>
        <v>0</v>
      </c>
      <c r="F44" s="59">
        <f t="shared" si="14"/>
        <v>20</v>
      </c>
      <c r="G44" s="174">
        <f t="shared" si="14"/>
        <v>0</v>
      </c>
      <c r="H44" s="79">
        <f t="shared" si="14"/>
        <v>0</v>
      </c>
      <c r="I44" s="20">
        <f t="shared" si="14"/>
        <v>20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1324</v>
      </c>
      <c r="B52" s="22">
        <v>329</v>
      </c>
      <c r="C52" s="23" t="s">
        <v>38</v>
      </c>
      <c r="D52" s="24">
        <v>20</v>
      </c>
      <c r="E52" s="47"/>
      <c r="F52" s="84">
        <f t="shared" si="15"/>
        <v>20</v>
      </c>
      <c r="G52" s="172"/>
      <c r="H52" s="94"/>
      <c r="I52" s="25">
        <f t="shared" si="16"/>
        <v>20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688495</v>
      </c>
      <c r="E57" s="43">
        <f t="shared" ref="E57:I57" si="18">SUM(E58:E63)</f>
        <v>0</v>
      </c>
      <c r="F57" s="58">
        <f t="shared" si="18"/>
        <v>688495</v>
      </c>
      <c r="G57" s="173">
        <f t="shared" si="18"/>
        <v>363504.66</v>
      </c>
      <c r="H57" s="89">
        <f t="shared" si="18"/>
        <v>0</v>
      </c>
      <c r="I57" s="56">
        <f t="shared" si="18"/>
        <v>688495</v>
      </c>
    </row>
    <row r="58" spans="1:10" ht="22.5" customHeight="1">
      <c r="A58" s="21" t="s">
        <v>1325</v>
      </c>
      <c r="B58" s="22">
        <v>321</v>
      </c>
      <c r="C58" s="23" t="s">
        <v>33</v>
      </c>
      <c r="D58" s="24">
        <v>176000</v>
      </c>
      <c r="E58" s="47"/>
      <c r="F58" s="84">
        <f t="shared" ref="F58:F63" si="19">SUM(D58:E58)</f>
        <v>176000</v>
      </c>
      <c r="G58" s="172">
        <v>59663.71</v>
      </c>
      <c r="H58" s="94"/>
      <c r="I58" s="25">
        <f>+F58+H58</f>
        <v>176000</v>
      </c>
      <c r="J58" s="49"/>
    </row>
    <row r="59" spans="1:10" s="26" customFormat="1" ht="12">
      <c r="A59" s="21" t="s">
        <v>1326</v>
      </c>
      <c r="B59" s="22">
        <v>322</v>
      </c>
      <c r="C59" s="23" t="s">
        <v>34</v>
      </c>
      <c r="D59" s="24">
        <v>346800</v>
      </c>
      <c r="E59" s="47"/>
      <c r="F59" s="84">
        <f t="shared" si="19"/>
        <v>346800</v>
      </c>
      <c r="G59" s="172">
        <v>214535.23</v>
      </c>
      <c r="H59" s="94"/>
      <c r="I59" s="25">
        <f t="shared" ref="I59:I63" si="20">+F59+H59</f>
        <v>346800</v>
      </c>
    </row>
    <row r="60" spans="1:10" s="26" customFormat="1" ht="12">
      <c r="A60" s="21" t="s">
        <v>1327</v>
      </c>
      <c r="B60" s="22">
        <v>323</v>
      </c>
      <c r="C60" s="23" t="s">
        <v>28</v>
      </c>
      <c r="D60" s="24">
        <v>145230.88</v>
      </c>
      <c r="E60" s="47"/>
      <c r="F60" s="84">
        <f t="shared" si="19"/>
        <v>145230.88</v>
      </c>
      <c r="G60" s="172">
        <v>74176.91</v>
      </c>
      <c r="H60" s="94"/>
      <c r="I60" s="25">
        <f t="shared" si="20"/>
        <v>145230.88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1328</v>
      </c>
      <c r="B62" s="22">
        <v>329</v>
      </c>
      <c r="C62" s="23" t="s">
        <v>38</v>
      </c>
      <c r="D62" s="24">
        <v>16964.12</v>
      </c>
      <c r="E62" s="47"/>
      <c r="F62" s="84">
        <f t="shared" si="19"/>
        <v>16964.12</v>
      </c>
      <c r="G62" s="172">
        <v>13449.41</v>
      </c>
      <c r="H62" s="94"/>
      <c r="I62" s="25">
        <f t="shared" si="20"/>
        <v>16964.12</v>
      </c>
    </row>
    <row r="63" spans="1:10" s="26" customFormat="1" ht="12">
      <c r="A63" s="21" t="s">
        <v>1329</v>
      </c>
      <c r="B63" s="22">
        <v>343</v>
      </c>
      <c r="C63" s="23" t="s">
        <v>39</v>
      </c>
      <c r="D63" s="24">
        <v>3500</v>
      </c>
      <c r="E63" s="47"/>
      <c r="F63" s="84">
        <f t="shared" si="19"/>
        <v>3500</v>
      </c>
      <c r="G63" s="172">
        <v>1679.4</v>
      </c>
      <c r="H63" s="94"/>
      <c r="I63" s="25">
        <f t="shared" si="20"/>
        <v>3500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1659.57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 t="s">
        <v>1720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1659.57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34539.94</v>
      </c>
      <c r="E77" s="19">
        <f t="shared" ref="E77:I77" si="25">SUM(E78:E89)</f>
        <v>0</v>
      </c>
      <c r="F77" s="59">
        <f t="shared" si="25"/>
        <v>34539.94</v>
      </c>
      <c r="G77" s="174">
        <f t="shared" si="25"/>
        <v>0</v>
      </c>
      <c r="H77" s="79">
        <f t="shared" si="25"/>
        <v>0</v>
      </c>
      <c r="I77" s="20">
        <f t="shared" si="25"/>
        <v>34539.94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 t="s">
        <v>1330</v>
      </c>
      <c r="B82" s="22">
        <v>322</v>
      </c>
      <c r="C82" s="23" t="s">
        <v>34</v>
      </c>
      <c r="D82" s="24">
        <v>2000</v>
      </c>
      <c r="E82" s="47"/>
      <c r="F82" s="84">
        <f t="shared" si="26"/>
        <v>2000</v>
      </c>
      <c r="G82" s="172"/>
      <c r="H82" s="94"/>
      <c r="I82" s="25">
        <f t="shared" si="27"/>
        <v>2000</v>
      </c>
    </row>
    <row r="83" spans="1:9" s="26" customFormat="1" ht="12">
      <c r="A83" s="21" t="s">
        <v>1331</v>
      </c>
      <c r="B83" s="22">
        <v>323</v>
      </c>
      <c r="C83" s="23" t="s">
        <v>28</v>
      </c>
      <c r="D83" s="24">
        <v>10000</v>
      </c>
      <c r="E83" s="47"/>
      <c r="F83" s="84">
        <f t="shared" si="26"/>
        <v>10000</v>
      </c>
      <c r="G83" s="172"/>
      <c r="H83" s="94"/>
      <c r="I83" s="25">
        <f t="shared" si="27"/>
        <v>10000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1332</v>
      </c>
      <c r="B85" s="22">
        <v>329</v>
      </c>
      <c r="C85" s="23" t="s">
        <v>38</v>
      </c>
      <c r="D85" s="24">
        <v>22539.94</v>
      </c>
      <c r="E85" s="47"/>
      <c r="F85" s="84">
        <f t="shared" si="26"/>
        <v>22539.94</v>
      </c>
      <c r="G85" s="172"/>
      <c r="H85" s="94"/>
      <c r="I85" s="25">
        <f t="shared" si="27"/>
        <v>22539.94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5953119.8200000003</v>
      </c>
      <c r="E90" s="19">
        <f t="shared" ref="E90:I90" si="29">SUM(E91:E101)</f>
        <v>0</v>
      </c>
      <c r="F90" s="59">
        <f t="shared" si="29"/>
        <v>5953119.8200000003</v>
      </c>
      <c r="G90" s="174">
        <f t="shared" si="29"/>
        <v>3267354.0300000003</v>
      </c>
      <c r="H90" s="79">
        <f t="shared" si="29"/>
        <v>0</v>
      </c>
      <c r="I90" s="20">
        <f t="shared" si="29"/>
        <v>5953119.8200000003</v>
      </c>
    </row>
    <row r="91" spans="1:9">
      <c r="A91" s="21" t="s">
        <v>1333</v>
      </c>
      <c r="B91" s="22">
        <v>311</v>
      </c>
      <c r="C91" s="23" t="s">
        <v>35</v>
      </c>
      <c r="D91" s="24">
        <v>4941477.2300000004</v>
      </c>
      <c r="E91" s="47"/>
      <c r="F91" s="84">
        <f t="shared" ref="F91:F101" si="30">SUM(D91:E91)</f>
        <v>4941477.2300000004</v>
      </c>
      <c r="G91" s="172">
        <v>2709404.06</v>
      </c>
      <c r="H91" s="94"/>
      <c r="I91" s="25">
        <f>+F91+H91</f>
        <v>4941477.2300000004</v>
      </c>
    </row>
    <row r="92" spans="1:9" s="26" customFormat="1" ht="12">
      <c r="A92" s="21" t="s">
        <v>1334</v>
      </c>
      <c r="B92" s="22">
        <v>312</v>
      </c>
      <c r="C92" s="23" t="s">
        <v>44</v>
      </c>
      <c r="D92" s="24">
        <v>190611.35</v>
      </c>
      <c r="E92" s="47"/>
      <c r="F92" s="84">
        <f t="shared" si="30"/>
        <v>190611.35</v>
      </c>
      <c r="G92" s="172">
        <v>102514.93</v>
      </c>
      <c r="H92" s="94"/>
      <c r="I92" s="25">
        <f t="shared" ref="I92:I101" si="31">+F92+H92</f>
        <v>190611.35</v>
      </c>
    </row>
    <row r="93" spans="1:9" s="26" customFormat="1" ht="12">
      <c r="A93" s="21" t="s">
        <v>1335</v>
      </c>
      <c r="B93" s="22">
        <v>313</v>
      </c>
      <c r="C93" s="23" t="s">
        <v>36</v>
      </c>
      <c r="D93" s="24">
        <v>815343.74</v>
      </c>
      <c r="E93" s="47"/>
      <c r="F93" s="84">
        <f t="shared" si="30"/>
        <v>815343.74</v>
      </c>
      <c r="G93" s="172">
        <v>447051.69</v>
      </c>
      <c r="H93" s="94"/>
      <c r="I93" s="25">
        <f t="shared" si="31"/>
        <v>815343.74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1336</v>
      </c>
      <c r="B98" s="22">
        <v>329</v>
      </c>
      <c r="C98" s="23" t="s">
        <v>38</v>
      </c>
      <c r="D98" s="24">
        <v>5687.5</v>
      </c>
      <c r="E98" s="47"/>
      <c r="F98" s="84">
        <f t="shared" si="30"/>
        <v>5687.5</v>
      </c>
      <c r="G98" s="172">
        <v>8383.35</v>
      </c>
      <c r="H98" s="94"/>
      <c r="I98" s="25">
        <f t="shared" si="31"/>
        <v>5687.5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46136.06</v>
      </c>
      <c r="E139" s="40">
        <f t="shared" ref="E139:I139" si="45">SUM(E140,E148,E152,E167,E177,E191,E204,E206,E220,E233)</f>
        <v>0</v>
      </c>
      <c r="F139" s="40">
        <f t="shared" si="45"/>
        <v>46136.06</v>
      </c>
      <c r="G139" s="40">
        <f t="shared" si="45"/>
        <v>126.65</v>
      </c>
      <c r="H139" s="40">
        <f t="shared" si="45"/>
        <v>0</v>
      </c>
      <c r="I139" s="41">
        <f t="shared" si="45"/>
        <v>46136.06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106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44460.06</v>
      </c>
      <c r="E191" s="19">
        <f t="shared" ref="E191:I191" si="63">SUM(E192:E203)</f>
        <v>0</v>
      </c>
      <c r="F191" s="59">
        <f t="shared" si="63"/>
        <v>44460.06</v>
      </c>
      <c r="G191" s="174">
        <f t="shared" si="63"/>
        <v>126.65</v>
      </c>
      <c r="H191" s="79">
        <f t="shared" si="63"/>
        <v>0</v>
      </c>
      <c r="I191" s="20">
        <f t="shared" si="63"/>
        <v>44460.06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1337</v>
      </c>
      <c r="B196" s="22">
        <v>422</v>
      </c>
      <c r="C196" s="23" t="s">
        <v>29</v>
      </c>
      <c r="D196" s="24">
        <v>40000</v>
      </c>
      <c r="E196" s="47"/>
      <c r="F196" s="84">
        <f t="shared" si="64"/>
        <v>40000</v>
      </c>
      <c r="G196" s="172"/>
      <c r="H196" s="94"/>
      <c r="I196" s="25">
        <f t="shared" si="65"/>
        <v>40000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 t="s">
        <v>1338</v>
      </c>
      <c r="B198" s="22">
        <v>424</v>
      </c>
      <c r="C198" s="23" t="s">
        <v>45</v>
      </c>
      <c r="D198" s="24">
        <v>4460.0600000000004</v>
      </c>
      <c r="E198" s="47"/>
      <c r="F198" s="84">
        <f t="shared" si="64"/>
        <v>4460.0600000000004</v>
      </c>
      <c r="G198" s="172">
        <v>126.65</v>
      </c>
      <c r="H198" s="94"/>
      <c r="I198" s="25">
        <f t="shared" si="65"/>
        <v>4460.0600000000004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1676</v>
      </c>
      <c r="E206" s="19">
        <f t="shared" ref="E206:I206" si="68">SUM(E207:E219)</f>
        <v>0</v>
      </c>
      <c r="F206" s="59">
        <f t="shared" si="68"/>
        <v>1676</v>
      </c>
      <c r="G206" s="174">
        <f t="shared" si="68"/>
        <v>0</v>
      </c>
      <c r="H206" s="79">
        <f t="shared" si="68"/>
        <v>0</v>
      </c>
      <c r="I206" s="20">
        <f t="shared" si="68"/>
        <v>1676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 t="s">
        <v>1339</v>
      </c>
      <c r="B214" s="22">
        <v>424</v>
      </c>
      <c r="C214" s="23" t="s">
        <v>45</v>
      </c>
      <c r="D214" s="24">
        <v>1676</v>
      </c>
      <c r="E214" s="47"/>
      <c r="F214" s="84">
        <f t="shared" si="69"/>
        <v>1676</v>
      </c>
      <c r="G214" s="172"/>
      <c r="H214" s="94"/>
      <c r="I214" s="25">
        <f t="shared" si="70"/>
        <v>1676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156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9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>
        <f t="shared" si="142"/>
        <v>0</v>
      </c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 t="shared" si="142"/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 t="shared" si="142"/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 t="shared" si="142"/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1999.99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1999.99</v>
      </c>
      <c r="H534" s="89">
        <f t="shared" si="191"/>
        <v>0</v>
      </c>
      <c r="I534" s="56">
        <f t="shared" si="191"/>
        <v>5000</v>
      </c>
    </row>
    <row r="535" spans="1:9">
      <c r="A535" s="21" t="s">
        <v>1340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1716.73</v>
      </c>
      <c r="H535" s="94"/>
      <c r="I535" s="25">
        <f>+F535+H535</f>
        <v>4300</v>
      </c>
    </row>
    <row r="536" spans="1:9">
      <c r="A536" s="21" t="s">
        <v>1341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283.26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15.75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 ht="13.5" customHeight="1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15.75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 ht="13.5" customHeight="1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15.75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 ht="13.5" customHeight="1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15.75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15.75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15.75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 ht="13.5" customHeight="1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15.75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15.75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15.75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15.75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 ht="13.5" customHeight="1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15.75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15.75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15.75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 ht="13.5" customHeight="1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15.75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 ht="13.5" customHeight="1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15.75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 ht="13.5" customHeight="1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15.75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 ht="13.5" customHeight="1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15.75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 ht="13.5" customHeight="1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 ht="13.5" customHeight="1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15.75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15.75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 ht="13.5" customHeight="1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 ht="13.5" customHeight="1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15.75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15.75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 ht="13.5" customHeight="1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 ht="13.5" customHeight="1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15.75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50107.529999999992</v>
      </c>
      <c r="H848" s="137">
        <f t="shared" si="322"/>
        <v>0</v>
      </c>
      <c r="I848" s="138">
        <f t="shared" si="322"/>
        <v>50107.529999999992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7516.13</v>
      </c>
      <c r="H849" s="79">
        <f t="shared" si="323"/>
        <v>0</v>
      </c>
      <c r="I849" s="20">
        <f t="shared" si="323"/>
        <v>7516.13</v>
      </c>
    </row>
    <row r="850" spans="1:9">
      <c r="A850" s="21" t="s">
        <v>1721</v>
      </c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>
        <v>6273.04</v>
      </c>
      <c r="H850" s="94"/>
      <c r="I850" s="25">
        <f t="shared" ref="I850:I852" si="325">SUM(F850:H850)</f>
        <v>6273.04</v>
      </c>
    </row>
    <row r="851" spans="1:9">
      <c r="A851" s="21" t="s">
        <v>1722</v>
      </c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>
        <v>1035.05</v>
      </c>
      <c r="H851" s="94"/>
      <c r="I851" s="25">
        <f t="shared" si="325"/>
        <v>1035.05</v>
      </c>
    </row>
    <row r="852" spans="1:9" s="26" customFormat="1" ht="12">
      <c r="A852" s="21" t="s">
        <v>1723</v>
      </c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>
        <v>208.04</v>
      </c>
      <c r="H852" s="94"/>
      <c r="I852" s="25">
        <f t="shared" si="325"/>
        <v>208.04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47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47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47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42591.399999999994</v>
      </c>
      <c r="H857" s="79">
        <f t="shared" si="329"/>
        <v>0</v>
      </c>
      <c r="I857" s="20">
        <f t="shared" si="329"/>
        <v>42591.399999999994</v>
      </c>
    </row>
    <row r="858" spans="1:9">
      <c r="A858" s="21" t="s">
        <v>1724</v>
      </c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>
        <v>35547.199999999997</v>
      </c>
      <c r="H858" s="94"/>
      <c r="I858" s="25">
        <f t="shared" ref="I858:I860" si="331">SUM(F858:H858)</f>
        <v>35547.199999999997</v>
      </c>
    </row>
    <row r="859" spans="1:9">
      <c r="A859" s="21" t="s">
        <v>1725</v>
      </c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>
        <v>5865.28</v>
      </c>
      <c r="H859" s="94"/>
      <c r="I859" s="25">
        <f t="shared" si="331"/>
        <v>5865.28</v>
      </c>
    </row>
    <row r="860" spans="1:9">
      <c r="A860" s="21" t="s">
        <v>1726</v>
      </c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>
        <v>1178.92</v>
      </c>
      <c r="H860" s="94"/>
      <c r="I860" s="25">
        <f t="shared" si="331"/>
        <v>1178.92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15.75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 ht="13.5" customHeight="1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 ht="13.5" customHeight="1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15.75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15.75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15.75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15.75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15.75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15.75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15.75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 ht="13.5" customHeight="1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15.75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693495</v>
      </c>
      <c r="E911" s="42">
        <f t="shared" si="349"/>
        <v>0</v>
      </c>
      <c r="F911" s="42">
        <f t="shared" si="349"/>
        <v>693495</v>
      </c>
      <c r="G911" s="42">
        <f t="shared" si="349"/>
        <v>365504.64999999997</v>
      </c>
      <c r="H911" s="42">
        <f t="shared" si="349"/>
        <v>0</v>
      </c>
      <c r="I911" s="42">
        <f t="shared" si="349"/>
        <v>693495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1999.99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688495</v>
      </c>
      <c r="E915" s="43">
        <f t="shared" ref="E915:I915" si="353">SUM(E57,E121,E167,E328,E538)</f>
        <v>0</v>
      </c>
      <c r="F915" s="43">
        <f t="shared" si="353"/>
        <v>688495</v>
      </c>
      <c r="G915" s="43">
        <f t="shared" si="353"/>
        <v>363504.66</v>
      </c>
      <c r="H915" s="43">
        <f t="shared" si="353"/>
        <v>0</v>
      </c>
      <c r="I915" s="43">
        <f t="shared" si="353"/>
        <v>688495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6033815.8200000003</v>
      </c>
      <c r="E918" s="43">
        <f t="shared" ref="E918:I918" si="357">SUM(E919:E925)</f>
        <v>0</v>
      </c>
      <c r="F918" s="43">
        <f t="shared" si="357"/>
        <v>6033815.8200000003</v>
      </c>
      <c r="G918" s="43">
        <f t="shared" si="357"/>
        <v>3319247.7800000003</v>
      </c>
      <c r="H918" s="43">
        <f t="shared" si="357"/>
        <v>0</v>
      </c>
      <c r="I918" s="43">
        <f t="shared" si="357"/>
        <v>6083923.3500000006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20</v>
      </c>
      <c r="E919" s="19">
        <f t="shared" ref="E919:I919" si="358">SUM(E44,E115,E152,E253,E541)</f>
        <v>0</v>
      </c>
      <c r="F919" s="19">
        <f t="shared" si="358"/>
        <v>20</v>
      </c>
      <c r="G919" s="19">
        <f t="shared" si="358"/>
        <v>0</v>
      </c>
      <c r="H919" s="19">
        <f t="shared" si="358"/>
        <v>0</v>
      </c>
      <c r="I919" s="19">
        <f t="shared" si="358"/>
        <v>20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9175.7000000000007</v>
      </c>
      <c r="H920" s="19">
        <f t="shared" si="359"/>
        <v>0</v>
      </c>
      <c r="I920" s="19">
        <f t="shared" si="359"/>
        <v>7516.13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79000</v>
      </c>
      <c r="E921" s="19">
        <f t="shared" ref="E921:I921" si="360">SUM(E77,E127,E191,E269,E306)</f>
        <v>0</v>
      </c>
      <c r="F921" s="19">
        <f t="shared" si="360"/>
        <v>79000</v>
      </c>
      <c r="G921" s="19">
        <f t="shared" si="360"/>
        <v>126.65</v>
      </c>
      <c r="H921" s="19">
        <f t="shared" si="360"/>
        <v>0</v>
      </c>
      <c r="I921" s="19">
        <f t="shared" si="360"/>
        <v>79000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5954795.8200000003</v>
      </c>
      <c r="E922" s="19">
        <f t="shared" ref="E922:I922" si="361">SUM(E90,E133,E206,E308,E277,E294,E591,E337,E350,E395,E853,E894,E433,E470)</f>
        <v>0</v>
      </c>
      <c r="F922" s="19">
        <f t="shared" si="361"/>
        <v>5954795.8200000003</v>
      </c>
      <c r="G922" s="19">
        <f t="shared" si="361"/>
        <v>3267354.0300000003</v>
      </c>
      <c r="H922" s="19">
        <f t="shared" si="361"/>
        <v>0</v>
      </c>
      <c r="I922" s="19">
        <f t="shared" si="361"/>
        <v>5954795.8200000003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42591.399999999994</v>
      </c>
      <c r="H923" s="19">
        <f t="shared" si="362"/>
        <v>0</v>
      </c>
      <c r="I923" s="19">
        <f t="shared" si="362"/>
        <v>42591.399999999994</v>
      </c>
      <c r="J923" s="61">
        <f>+F923-F26</f>
        <v>0</v>
      </c>
      <c r="K923" s="61">
        <f>+I923-I26</f>
        <v>42591.399999999994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6727310.8200000003</v>
      </c>
      <c r="E926" s="44">
        <f t="shared" si="365"/>
        <v>0</v>
      </c>
      <c r="F926" s="44">
        <f t="shared" si="365"/>
        <v>6727310.8200000003</v>
      </c>
      <c r="G926" s="44">
        <f t="shared" si="365"/>
        <v>3684752.43</v>
      </c>
      <c r="H926" s="44">
        <f t="shared" si="365"/>
        <v>0</v>
      </c>
      <c r="I926" s="44">
        <f t="shared" si="365"/>
        <v>6777418.3500000006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dimension ref="A1:K927"/>
  <sheetViews>
    <sheetView topLeftCell="A699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140625" bestFit="1" customWidth="1"/>
    <col min="7" max="7" width="14.5703125" customWidth="1"/>
    <col min="8" max="8" width="12.5703125" customWidth="1"/>
    <col min="9" max="9" width="13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97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OBRTNA TEHNIČKA ŠKOLA, SPLIT</v>
      </c>
      <c r="C7" s="260"/>
      <c r="D7" s="13">
        <f>SUM(D8)</f>
        <v>35886199.109999999</v>
      </c>
      <c r="E7" s="13">
        <f t="shared" ref="E7:I8" si="0">SUM(E8)</f>
        <v>0</v>
      </c>
      <c r="F7" s="164">
        <f t="shared" si="0"/>
        <v>35886199.109999999</v>
      </c>
      <c r="G7" s="14">
        <f t="shared" si="0"/>
        <v>7786197.21</v>
      </c>
      <c r="H7" s="229">
        <f t="shared" si="0"/>
        <v>0</v>
      </c>
      <c r="I7" s="77">
        <f t="shared" si="0"/>
        <v>35886199.109999999</v>
      </c>
    </row>
    <row r="8" spans="1:9">
      <c r="A8" s="261" t="s">
        <v>7</v>
      </c>
      <c r="B8" s="262"/>
      <c r="C8" s="15" t="s">
        <v>8</v>
      </c>
      <c r="D8" s="16">
        <f>SUM(D9)</f>
        <v>35886199.109999999</v>
      </c>
      <c r="E8" s="16">
        <f t="shared" si="0"/>
        <v>0</v>
      </c>
      <c r="F8" s="82">
        <f t="shared" si="0"/>
        <v>35886199.109999999</v>
      </c>
      <c r="G8" s="17">
        <f t="shared" si="0"/>
        <v>7786197.21</v>
      </c>
      <c r="H8" s="170">
        <f t="shared" si="0"/>
        <v>0</v>
      </c>
      <c r="I8" s="17">
        <f t="shared" si="0"/>
        <v>35886199.109999999</v>
      </c>
    </row>
    <row r="9" spans="1:9">
      <c r="A9" s="261" t="s">
        <v>9</v>
      </c>
      <c r="B9" s="262"/>
      <c r="C9" s="15" t="s">
        <v>10</v>
      </c>
      <c r="D9" s="16">
        <f>SUM(D10,D18,D22,D26,D30,D33)</f>
        <v>35886199.109999999</v>
      </c>
      <c r="E9" s="16">
        <f t="shared" ref="E9:I9" si="1">SUM(E10,E18,E22,E26,E30,E33)</f>
        <v>0</v>
      </c>
      <c r="F9" s="82">
        <f t="shared" si="1"/>
        <v>35886199.109999999</v>
      </c>
      <c r="G9" s="17">
        <f t="shared" si="1"/>
        <v>7786197.21</v>
      </c>
      <c r="H9" s="170">
        <f t="shared" si="1"/>
        <v>0</v>
      </c>
      <c r="I9" s="17">
        <f t="shared" si="1"/>
        <v>35886199.109999999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450000</v>
      </c>
      <c r="E10" s="19">
        <f t="shared" ref="E10:I10" si="2">SUM(E11:E17)</f>
        <v>0</v>
      </c>
      <c r="F10" s="59">
        <f t="shared" si="2"/>
        <v>450000</v>
      </c>
      <c r="G10" s="20">
        <f t="shared" si="2"/>
        <v>145198.20000000001</v>
      </c>
      <c r="H10" s="230">
        <f t="shared" si="2"/>
        <v>0</v>
      </c>
      <c r="I10" s="20">
        <f t="shared" si="2"/>
        <v>450000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352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71.2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353</v>
      </c>
      <c r="B15" s="22">
        <v>661</v>
      </c>
      <c r="C15" s="23" t="s">
        <v>15</v>
      </c>
      <c r="D15" s="24">
        <v>449900</v>
      </c>
      <c r="E15" s="47"/>
      <c r="F15" s="84">
        <f>SUM(D15:E15)</f>
        <v>449900</v>
      </c>
      <c r="G15" s="25">
        <v>145127</v>
      </c>
      <c r="H15" s="185"/>
      <c r="I15" s="25">
        <f t="shared" si="4"/>
        <v>449900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30000</v>
      </c>
      <c r="E18" s="19">
        <f t="shared" ref="E18:I18" si="5">SUM(E19:E21)</f>
        <v>0</v>
      </c>
      <c r="F18" s="59">
        <f t="shared" si="5"/>
        <v>30000</v>
      </c>
      <c r="G18" s="20">
        <f t="shared" si="5"/>
        <v>200</v>
      </c>
      <c r="H18" s="230">
        <f t="shared" si="5"/>
        <v>0</v>
      </c>
      <c r="I18" s="20">
        <f t="shared" si="5"/>
        <v>30000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354</v>
      </c>
      <c r="B20" s="22">
        <v>652</v>
      </c>
      <c r="C20" s="23" t="s">
        <v>14</v>
      </c>
      <c r="D20" s="24">
        <v>30000</v>
      </c>
      <c r="E20" s="47"/>
      <c r="F20" s="84">
        <f>SUM(D20:E20)</f>
        <v>30000</v>
      </c>
      <c r="G20" s="25">
        <v>200</v>
      </c>
      <c r="H20" s="185"/>
      <c r="I20" s="25">
        <f>+F20+H20</f>
        <v>30000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10500000</v>
      </c>
      <c r="E22" s="19">
        <f t="shared" ref="E22:I22" si="6">SUM(E23:E25)</f>
        <v>0</v>
      </c>
      <c r="F22" s="59">
        <f t="shared" si="6"/>
        <v>10500000</v>
      </c>
      <c r="G22" s="20">
        <f t="shared" si="6"/>
        <v>6307643.46</v>
      </c>
      <c r="H22" s="230">
        <f t="shared" si="6"/>
        <v>0</v>
      </c>
      <c r="I22" s="20">
        <f t="shared" si="6"/>
        <v>10500000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355</v>
      </c>
      <c r="B24" s="22">
        <v>636</v>
      </c>
      <c r="C24" s="23" t="s">
        <v>18</v>
      </c>
      <c r="D24" s="24">
        <v>10500000</v>
      </c>
      <c r="E24" s="47"/>
      <c r="F24" s="84">
        <f>SUM(D24:E24)</f>
        <v>10500000</v>
      </c>
      <c r="G24" s="25">
        <v>6307643.46</v>
      </c>
      <c r="H24" s="185"/>
      <c r="I24" s="25">
        <f>+F24+H24</f>
        <v>10500000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24906199.109999999</v>
      </c>
      <c r="E26" s="19">
        <f t="shared" ref="E26:I26" si="7">SUM(E27:E29)</f>
        <v>0</v>
      </c>
      <c r="F26" s="59">
        <f t="shared" si="7"/>
        <v>24906199.109999999</v>
      </c>
      <c r="G26" s="20">
        <f t="shared" si="7"/>
        <v>1327788.05</v>
      </c>
      <c r="H26" s="230">
        <f t="shared" si="7"/>
        <v>0</v>
      </c>
      <c r="I26" s="20">
        <f t="shared" si="7"/>
        <v>24906199.109999999</v>
      </c>
    </row>
    <row r="27" spans="1:9" s="26" customFormat="1" ht="24">
      <c r="A27" s="21" t="s">
        <v>1727</v>
      </c>
      <c r="B27" s="22">
        <v>632</v>
      </c>
      <c r="C27" s="23" t="s">
        <v>19</v>
      </c>
      <c r="D27" s="24"/>
      <c r="E27" s="47"/>
      <c r="F27" s="84">
        <f>SUM(D27:E27)</f>
        <v>0</v>
      </c>
      <c r="G27" s="25">
        <v>71641.509999999995</v>
      </c>
      <c r="H27" s="185"/>
      <c r="I27" s="25">
        <f>+F27+H27</f>
        <v>0</v>
      </c>
    </row>
    <row r="28" spans="1:9" s="26" customFormat="1" ht="24">
      <c r="A28" s="21" t="s">
        <v>356</v>
      </c>
      <c r="B28" s="22">
        <v>638</v>
      </c>
      <c r="C28" s="23" t="s">
        <v>20</v>
      </c>
      <c r="D28" s="24">
        <v>24906199.109999999</v>
      </c>
      <c r="E28" s="47"/>
      <c r="F28" s="84">
        <f>SUM(D28:E28)</f>
        <v>24906199.109999999</v>
      </c>
      <c r="G28" s="25">
        <v>1256146.54</v>
      </c>
      <c r="H28" s="185"/>
      <c r="I28" s="25">
        <f>+F28+H28</f>
        <v>24906199.109999999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5000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 t="s">
        <v>1728</v>
      </c>
      <c r="B31" s="22">
        <v>663</v>
      </c>
      <c r="C31" s="23" t="s">
        <v>21</v>
      </c>
      <c r="D31" s="24"/>
      <c r="E31" s="47"/>
      <c r="F31" s="84">
        <f>SUM(D31:E31)</f>
        <v>0</v>
      </c>
      <c r="G31" s="25">
        <v>5000</v>
      </c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367.5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 t="s">
        <v>1729</v>
      </c>
      <c r="B34" s="22">
        <v>721</v>
      </c>
      <c r="C34" s="23" t="s">
        <v>22</v>
      </c>
      <c r="D34" s="24"/>
      <c r="E34" s="47"/>
      <c r="F34" s="84">
        <f>SUM(D34:E34)</f>
        <v>0</v>
      </c>
      <c r="G34" s="25">
        <v>367.5</v>
      </c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OBRTNA TEHNIČKA ŠKOLA, SPLIT</v>
      </c>
      <c r="C39" s="260"/>
      <c r="D39" s="38">
        <f>SUM(D40)</f>
        <v>37805916.07</v>
      </c>
      <c r="E39" s="38">
        <f t="shared" ref="E39:I41" si="11">SUM(E40)</f>
        <v>0</v>
      </c>
      <c r="F39" s="81">
        <f t="shared" si="11"/>
        <v>37805916.07</v>
      </c>
      <c r="G39" s="168">
        <f t="shared" si="11"/>
        <v>7949011.2699999996</v>
      </c>
      <c r="H39" s="93">
        <f t="shared" si="11"/>
        <v>0</v>
      </c>
      <c r="I39" s="147">
        <f t="shared" si="11"/>
        <v>37846379.329999998</v>
      </c>
    </row>
    <row r="40" spans="1:9" ht="24.75">
      <c r="A40" s="261" t="s">
        <v>108</v>
      </c>
      <c r="B40" s="262"/>
      <c r="C40" s="15" t="s">
        <v>109</v>
      </c>
      <c r="D40" s="16">
        <f>SUM(D41)</f>
        <v>37805916.07</v>
      </c>
      <c r="E40" s="16">
        <f t="shared" si="11"/>
        <v>0</v>
      </c>
      <c r="F40" s="82">
        <f t="shared" si="11"/>
        <v>37805916.07</v>
      </c>
      <c r="G40" s="169">
        <f t="shared" si="11"/>
        <v>7949011.2699999996</v>
      </c>
      <c r="H40" s="78">
        <f t="shared" si="11"/>
        <v>0</v>
      </c>
      <c r="I40" s="17">
        <f t="shared" si="11"/>
        <v>37846379.329999998</v>
      </c>
    </row>
    <row r="41" spans="1:9">
      <c r="A41" s="261" t="s">
        <v>25</v>
      </c>
      <c r="B41" s="262"/>
      <c r="C41" s="15" t="s">
        <v>26</v>
      </c>
      <c r="D41" s="16">
        <f>SUM(D42)</f>
        <v>37805916.07</v>
      </c>
      <c r="E41" s="16">
        <f t="shared" si="11"/>
        <v>0</v>
      </c>
      <c r="F41" s="16">
        <f t="shared" si="11"/>
        <v>37805916.07</v>
      </c>
      <c r="G41" s="170">
        <f t="shared" si="11"/>
        <v>7949011.2699999996</v>
      </c>
      <c r="H41" s="78">
        <f t="shared" si="11"/>
        <v>0</v>
      </c>
      <c r="I41" s="17">
        <f t="shared" si="11"/>
        <v>37846379.329999998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37805916.07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37805916.07</v>
      </c>
      <c r="G42" s="104">
        <f t="shared" si="12"/>
        <v>7949011.2699999996</v>
      </c>
      <c r="H42" s="104">
        <f t="shared" si="12"/>
        <v>0</v>
      </c>
      <c r="I42" s="104">
        <f t="shared" si="12"/>
        <v>37846379.329999998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12594148</v>
      </c>
      <c r="E43" s="40">
        <f t="shared" ref="E43:I43" si="13">SUM(E44,E57,E64,E77,E90,E102)</f>
        <v>0</v>
      </c>
      <c r="F43" s="83">
        <f t="shared" si="13"/>
        <v>12594148</v>
      </c>
      <c r="G43" s="171">
        <f t="shared" si="13"/>
        <v>6842475.0899999989</v>
      </c>
      <c r="H43" s="88">
        <f t="shared" si="13"/>
        <v>0</v>
      </c>
      <c r="I43" s="41">
        <f t="shared" si="13"/>
        <v>12594148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450000</v>
      </c>
      <c r="E44" s="19">
        <f t="shared" ref="E44:I44" si="14">SUM(E45:E56)</f>
        <v>0</v>
      </c>
      <c r="F44" s="59">
        <f t="shared" si="14"/>
        <v>450000</v>
      </c>
      <c r="G44" s="174">
        <f t="shared" si="14"/>
        <v>137371.04</v>
      </c>
      <c r="H44" s="79">
        <f t="shared" si="14"/>
        <v>0</v>
      </c>
      <c r="I44" s="20">
        <f t="shared" si="14"/>
        <v>450000</v>
      </c>
    </row>
    <row r="45" spans="1:9">
      <c r="A45" s="21" t="s">
        <v>1273</v>
      </c>
      <c r="B45" s="22">
        <v>311</v>
      </c>
      <c r="C45" s="23" t="s">
        <v>35</v>
      </c>
      <c r="D45" s="24">
        <v>200000</v>
      </c>
      <c r="E45" s="47"/>
      <c r="F45" s="84">
        <f t="shared" ref="F45:F56" si="15">SUM(D45:E45)</f>
        <v>200000</v>
      </c>
      <c r="G45" s="172">
        <v>106047.46</v>
      </c>
      <c r="H45" s="94"/>
      <c r="I45" s="25">
        <f>+F45+H45</f>
        <v>200000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 t="s">
        <v>1274</v>
      </c>
      <c r="B47" s="22">
        <v>313</v>
      </c>
      <c r="C47" s="23" t="s">
        <v>36</v>
      </c>
      <c r="D47" s="24">
        <v>34000</v>
      </c>
      <c r="E47" s="47"/>
      <c r="F47" s="84">
        <f t="shared" si="15"/>
        <v>34000</v>
      </c>
      <c r="G47" s="172">
        <v>17497.8</v>
      </c>
      <c r="H47" s="94"/>
      <c r="I47" s="25">
        <f t="shared" si="16"/>
        <v>34000</v>
      </c>
    </row>
    <row r="48" spans="1:9">
      <c r="A48" s="21" t="s">
        <v>1275</v>
      </c>
      <c r="B48" s="22">
        <v>321</v>
      </c>
      <c r="C48" s="23" t="s">
        <v>33</v>
      </c>
      <c r="D48" s="24">
        <v>35000</v>
      </c>
      <c r="E48" s="47"/>
      <c r="F48" s="84">
        <f t="shared" si="15"/>
        <v>35000</v>
      </c>
      <c r="G48" s="172">
        <v>265.2</v>
      </c>
      <c r="H48" s="94"/>
      <c r="I48" s="25">
        <f t="shared" si="16"/>
        <v>35000</v>
      </c>
    </row>
    <row r="49" spans="1:10" s="26" customFormat="1" ht="12">
      <c r="A49" s="21" t="s">
        <v>1278</v>
      </c>
      <c r="B49" s="22">
        <v>322</v>
      </c>
      <c r="C49" s="23" t="s">
        <v>34</v>
      </c>
      <c r="D49" s="24">
        <v>38000</v>
      </c>
      <c r="E49" s="47"/>
      <c r="F49" s="84">
        <f t="shared" si="15"/>
        <v>38000</v>
      </c>
      <c r="G49" s="172">
        <v>765.63</v>
      </c>
      <c r="H49" s="94"/>
      <c r="I49" s="25">
        <f t="shared" si="16"/>
        <v>38000</v>
      </c>
    </row>
    <row r="50" spans="1:10" s="26" customFormat="1" ht="12">
      <c r="A50" s="21"/>
      <c r="B50" s="22">
        <v>323</v>
      </c>
      <c r="C50" s="23" t="s">
        <v>28</v>
      </c>
      <c r="D50" s="24">
        <v>90000</v>
      </c>
      <c r="E50" s="47"/>
      <c r="F50" s="84">
        <f t="shared" si="15"/>
        <v>90000</v>
      </c>
      <c r="G50" s="172">
        <v>0</v>
      </c>
      <c r="H50" s="94"/>
      <c r="I50" s="25">
        <f t="shared" si="16"/>
        <v>90000</v>
      </c>
    </row>
    <row r="51" spans="1:10" s="26" customFormat="1" ht="24">
      <c r="A51" s="21" t="s">
        <v>1730</v>
      </c>
      <c r="B51" s="22">
        <v>324</v>
      </c>
      <c r="C51" s="23" t="s">
        <v>37</v>
      </c>
      <c r="D51" s="24"/>
      <c r="E51" s="47"/>
      <c r="F51" s="84">
        <f t="shared" si="15"/>
        <v>0</v>
      </c>
      <c r="G51" s="172">
        <v>2694.95</v>
      </c>
      <c r="H51" s="94"/>
      <c r="I51" s="25">
        <f t="shared" si="16"/>
        <v>0</v>
      </c>
    </row>
    <row r="52" spans="1:10" s="26" customFormat="1" ht="12">
      <c r="A52" s="21" t="s">
        <v>1276</v>
      </c>
      <c r="B52" s="22">
        <v>329</v>
      </c>
      <c r="C52" s="23" t="s">
        <v>38</v>
      </c>
      <c r="D52" s="24">
        <v>52000</v>
      </c>
      <c r="E52" s="47"/>
      <c r="F52" s="84">
        <f t="shared" si="15"/>
        <v>52000</v>
      </c>
      <c r="G52" s="172">
        <v>10100</v>
      </c>
      <c r="H52" s="94"/>
      <c r="I52" s="25">
        <f t="shared" si="16"/>
        <v>52000</v>
      </c>
    </row>
    <row r="53" spans="1:10" s="26" customFormat="1" ht="12">
      <c r="A53" s="21" t="s">
        <v>1277</v>
      </c>
      <c r="B53" s="22">
        <v>343</v>
      </c>
      <c r="C53" s="23" t="s">
        <v>39</v>
      </c>
      <c r="D53" s="24">
        <v>1000</v>
      </c>
      <c r="E53" s="47"/>
      <c r="F53" s="84">
        <f t="shared" si="15"/>
        <v>1000</v>
      </c>
      <c r="G53" s="172">
        <v>0</v>
      </c>
      <c r="H53" s="94"/>
      <c r="I53" s="25">
        <f t="shared" si="16"/>
        <v>1000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1614148</v>
      </c>
      <c r="E57" s="43">
        <f t="shared" ref="E57:I57" si="18">SUM(E58:E63)</f>
        <v>0</v>
      </c>
      <c r="F57" s="58">
        <f t="shared" si="18"/>
        <v>1614148</v>
      </c>
      <c r="G57" s="173">
        <f t="shared" si="18"/>
        <v>599079.29</v>
      </c>
      <c r="H57" s="89">
        <f t="shared" si="18"/>
        <v>0</v>
      </c>
      <c r="I57" s="56">
        <f t="shared" si="18"/>
        <v>1614148</v>
      </c>
    </row>
    <row r="58" spans="1:10" ht="22.5" customHeight="1">
      <c r="A58" s="21" t="s">
        <v>1279</v>
      </c>
      <c r="B58" s="22">
        <v>321</v>
      </c>
      <c r="C58" s="23" t="s">
        <v>33</v>
      </c>
      <c r="D58" s="24">
        <v>280000</v>
      </c>
      <c r="E58" s="47"/>
      <c r="F58" s="84">
        <f t="shared" ref="F58:F63" si="19">SUM(D58:E58)</f>
        <v>280000</v>
      </c>
      <c r="G58" s="172">
        <v>94973</v>
      </c>
      <c r="H58" s="94"/>
      <c r="I58" s="25">
        <f>+F58+H58</f>
        <v>280000</v>
      </c>
      <c r="J58" s="49"/>
    </row>
    <row r="59" spans="1:10" s="26" customFormat="1" ht="12">
      <c r="A59" s="21" t="s">
        <v>1280</v>
      </c>
      <c r="B59" s="22">
        <v>322</v>
      </c>
      <c r="C59" s="23" t="s">
        <v>34</v>
      </c>
      <c r="D59" s="24">
        <v>685000</v>
      </c>
      <c r="E59" s="47"/>
      <c r="F59" s="84">
        <f t="shared" si="19"/>
        <v>685000</v>
      </c>
      <c r="G59" s="172">
        <v>199199.08</v>
      </c>
      <c r="H59" s="94"/>
      <c r="I59" s="25">
        <f t="shared" ref="I59:I63" si="20">+F59+H59</f>
        <v>685000</v>
      </c>
    </row>
    <row r="60" spans="1:10" s="26" customFormat="1" ht="12">
      <c r="A60" s="21" t="s">
        <v>1281</v>
      </c>
      <c r="B60" s="22">
        <v>323</v>
      </c>
      <c r="C60" s="23" t="s">
        <v>28</v>
      </c>
      <c r="D60" s="24">
        <v>617148</v>
      </c>
      <c r="E60" s="47"/>
      <c r="F60" s="84">
        <f t="shared" si="19"/>
        <v>617148</v>
      </c>
      <c r="G60" s="172">
        <v>290598.21000000002</v>
      </c>
      <c r="H60" s="94"/>
      <c r="I60" s="25">
        <f t="shared" si="20"/>
        <v>617148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1282</v>
      </c>
      <c r="B62" s="22">
        <v>329</v>
      </c>
      <c r="C62" s="23" t="s">
        <v>38</v>
      </c>
      <c r="D62" s="24">
        <v>20000</v>
      </c>
      <c r="E62" s="47"/>
      <c r="F62" s="84">
        <f t="shared" si="19"/>
        <v>20000</v>
      </c>
      <c r="G62" s="172">
        <v>11098.75</v>
      </c>
      <c r="H62" s="94"/>
      <c r="I62" s="25">
        <f t="shared" si="20"/>
        <v>20000</v>
      </c>
    </row>
    <row r="63" spans="1:10" s="26" customFormat="1" ht="12">
      <c r="A63" s="21" t="s">
        <v>1283</v>
      </c>
      <c r="B63" s="22">
        <v>343</v>
      </c>
      <c r="C63" s="23" t="s">
        <v>39</v>
      </c>
      <c r="D63" s="24">
        <v>12000</v>
      </c>
      <c r="E63" s="47"/>
      <c r="F63" s="84">
        <f t="shared" si="19"/>
        <v>12000</v>
      </c>
      <c r="G63" s="172">
        <v>3210.25</v>
      </c>
      <c r="H63" s="94"/>
      <c r="I63" s="25">
        <f t="shared" si="20"/>
        <v>12000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30000</v>
      </c>
      <c r="E77" s="19">
        <f t="shared" ref="E77:I77" si="25">SUM(E78:E89)</f>
        <v>0</v>
      </c>
      <c r="F77" s="59">
        <f t="shared" si="25"/>
        <v>30000</v>
      </c>
      <c r="G77" s="174">
        <f t="shared" si="25"/>
        <v>0</v>
      </c>
      <c r="H77" s="79">
        <f t="shared" si="25"/>
        <v>0</v>
      </c>
      <c r="I77" s="20">
        <f t="shared" si="25"/>
        <v>30000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>
        <v>0</v>
      </c>
      <c r="H81" s="94"/>
      <c r="I81" s="25">
        <f t="shared" si="27"/>
        <v>0</v>
      </c>
    </row>
    <row r="82" spans="1:9" s="26" customFormat="1" ht="12">
      <c r="A82" s="21" t="s">
        <v>1284</v>
      </c>
      <c r="B82" s="22">
        <v>322</v>
      </c>
      <c r="C82" s="23" t="s">
        <v>34</v>
      </c>
      <c r="D82" s="24">
        <v>26000</v>
      </c>
      <c r="E82" s="47"/>
      <c r="F82" s="84">
        <f t="shared" si="26"/>
        <v>26000</v>
      </c>
      <c r="G82" s="172"/>
      <c r="H82" s="94"/>
      <c r="I82" s="25">
        <f t="shared" si="27"/>
        <v>26000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1285</v>
      </c>
      <c r="B85" s="22">
        <v>329</v>
      </c>
      <c r="C85" s="23" t="s">
        <v>38</v>
      </c>
      <c r="D85" s="24">
        <v>4000</v>
      </c>
      <c r="E85" s="47"/>
      <c r="F85" s="84">
        <f t="shared" si="26"/>
        <v>4000</v>
      </c>
      <c r="G85" s="172">
        <v>0</v>
      </c>
      <c r="H85" s="94"/>
      <c r="I85" s="25">
        <f t="shared" si="27"/>
        <v>4000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10500000</v>
      </c>
      <c r="E90" s="19">
        <f t="shared" ref="E90:I90" si="29">SUM(E91:E101)</f>
        <v>0</v>
      </c>
      <c r="F90" s="59">
        <f t="shared" si="29"/>
        <v>10500000</v>
      </c>
      <c r="G90" s="174">
        <f t="shared" si="29"/>
        <v>6106024.7599999988</v>
      </c>
      <c r="H90" s="79">
        <f t="shared" si="29"/>
        <v>0</v>
      </c>
      <c r="I90" s="20">
        <f t="shared" si="29"/>
        <v>10500000</v>
      </c>
    </row>
    <row r="91" spans="1:9">
      <c r="A91" s="21" t="s">
        <v>1286</v>
      </c>
      <c r="B91" s="22">
        <v>311</v>
      </c>
      <c r="C91" s="23" t="s">
        <v>35</v>
      </c>
      <c r="D91" s="24">
        <v>8850000</v>
      </c>
      <c r="E91" s="47"/>
      <c r="F91" s="84">
        <f t="shared" ref="F91:F101" si="30">SUM(D91:E91)</f>
        <v>8850000</v>
      </c>
      <c r="G91" s="172">
        <v>5077626.2699999996</v>
      </c>
      <c r="H91" s="94"/>
      <c r="I91" s="25">
        <f>+F91+H91</f>
        <v>8850000</v>
      </c>
    </row>
    <row r="92" spans="1:9" s="26" customFormat="1" ht="12">
      <c r="A92" s="21" t="s">
        <v>1287</v>
      </c>
      <c r="B92" s="22">
        <v>312</v>
      </c>
      <c r="C92" s="23" t="s">
        <v>44</v>
      </c>
      <c r="D92" s="24">
        <v>200000</v>
      </c>
      <c r="E92" s="47"/>
      <c r="F92" s="84">
        <f t="shared" si="30"/>
        <v>200000</v>
      </c>
      <c r="G92" s="172">
        <v>170222.35</v>
      </c>
      <c r="H92" s="94"/>
      <c r="I92" s="25">
        <f t="shared" ref="I92:I101" si="31">+F92+H92</f>
        <v>200000</v>
      </c>
    </row>
    <row r="93" spans="1:9" s="26" customFormat="1" ht="12">
      <c r="A93" s="21" t="s">
        <v>1288</v>
      </c>
      <c r="B93" s="22">
        <v>313</v>
      </c>
      <c r="C93" s="23" t="s">
        <v>36</v>
      </c>
      <c r="D93" s="24">
        <v>1450000</v>
      </c>
      <c r="E93" s="47"/>
      <c r="F93" s="84">
        <f t="shared" si="30"/>
        <v>1450000</v>
      </c>
      <c r="G93" s="172">
        <v>837718.64</v>
      </c>
      <c r="H93" s="94"/>
      <c r="I93" s="25">
        <f t="shared" si="31"/>
        <v>1450000</v>
      </c>
    </row>
    <row r="94" spans="1:9" s="26" customFormat="1" ht="12">
      <c r="A94" s="21" t="s">
        <v>1731</v>
      </c>
      <c r="B94" s="22">
        <v>321</v>
      </c>
      <c r="C94" s="23" t="s">
        <v>33</v>
      </c>
      <c r="D94" s="24"/>
      <c r="E94" s="47"/>
      <c r="F94" s="84">
        <f t="shared" si="30"/>
        <v>0</v>
      </c>
      <c r="G94" s="172">
        <v>5270</v>
      </c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1732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15187.5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0</v>
      </c>
      <c r="E139" s="40">
        <f t="shared" ref="E139:I139" si="45">SUM(E140,E148,E152,E167,E177,E191,E204,E206,E220,E233)</f>
        <v>0</v>
      </c>
      <c r="F139" s="40">
        <f t="shared" si="45"/>
        <v>0</v>
      </c>
      <c r="G139" s="40">
        <f t="shared" si="45"/>
        <v>9000.7999999999993</v>
      </c>
      <c r="H139" s="40">
        <f t="shared" si="45"/>
        <v>0</v>
      </c>
      <c r="I139" s="41">
        <f t="shared" si="45"/>
        <v>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8633.2999999999993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1733</v>
      </c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>
        <v>8633.2999999999993</v>
      </c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367.5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 t="s">
        <v>1734</v>
      </c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>
        <v>367.5</v>
      </c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106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15503748.130000001</v>
      </c>
      <c r="E382" s="40">
        <f t="shared" ref="E382:I382" si="134">SUM(E383,E405,E395)</f>
        <v>0</v>
      </c>
      <c r="F382" s="83">
        <f t="shared" si="134"/>
        <v>15503748.130000001</v>
      </c>
      <c r="G382" s="171">
        <f t="shared" si="134"/>
        <v>830582.7</v>
      </c>
      <c r="H382" s="88">
        <f t="shared" si="134"/>
        <v>0</v>
      </c>
      <c r="I382" s="41">
        <f t="shared" si="134"/>
        <v>15503748.130000001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119838.70999999999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>
        <v>39110.28</v>
      </c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404" si="139">SUM(D397:E397)</f>
        <v>0</v>
      </c>
      <c r="G397" s="172">
        <v>1867.5</v>
      </c>
      <c r="H397" s="172"/>
      <c r="I397" s="25">
        <f t="shared" ref="I397:I404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>
        <v>6453.2</v>
      </c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24">
        <f t="shared" si="139"/>
        <v>0</v>
      </c>
      <c r="G399" s="172">
        <v>0</v>
      </c>
      <c r="H399" s="172"/>
      <c r="I399" s="25">
        <f t="shared" si="140"/>
        <v>0</v>
      </c>
    </row>
    <row r="400" spans="1:9" s="26" customFormat="1" ht="12">
      <c r="A400" s="21"/>
      <c r="B400" s="22">
        <v>352</v>
      </c>
      <c r="C400" s="23"/>
      <c r="D400" s="24"/>
      <c r="E400" s="24"/>
      <c r="F400" s="24">
        <f t="shared" si="139"/>
        <v>0</v>
      </c>
      <c r="G400" s="172">
        <v>12156.99</v>
      </c>
      <c r="H400" s="172"/>
      <c r="I400" s="25">
        <f t="shared" si="140"/>
        <v>0</v>
      </c>
    </row>
    <row r="401" spans="1:9" s="26" customFormat="1" ht="12">
      <c r="A401" s="21"/>
      <c r="B401" s="22">
        <v>363</v>
      </c>
      <c r="C401" s="23"/>
      <c r="D401" s="24"/>
      <c r="E401" s="24"/>
      <c r="F401" s="24">
        <f t="shared" si="139"/>
        <v>0</v>
      </c>
      <c r="G401" s="172">
        <v>0</v>
      </c>
      <c r="H401" s="172"/>
      <c r="I401" s="25">
        <f t="shared" si="140"/>
        <v>0</v>
      </c>
    </row>
    <row r="402" spans="1:9" s="26" customFormat="1" ht="12">
      <c r="A402" s="21"/>
      <c r="B402" s="22">
        <v>366</v>
      </c>
      <c r="C402" s="23"/>
      <c r="D402" s="24"/>
      <c r="E402" s="24"/>
      <c r="F402" s="24">
        <f t="shared" si="139"/>
        <v>0</v>
      </c>
      <c r="G402" s="172">
        <v>13057.07</v>
      </c>
      <c r="H402" s="172"/>
      <c r="I402" s="25">
        <f t="shared" si="140"/>
        <v>0</v>
      </c>
    </row>
    <row r="403" spans="1:9" s="26" customFormat="1" ht="12">
      <c r="A403" s="21"/>
      <c r="B403" s="22">
        <v>369</v>
      </c>
      <c r="C403" s="23"/>
      <c r="D403" s="24"/>
      <c r="E403" s="24"/>
      <c r="F403" s="24">
        <f t="shared" si="139"/>
        <v>0</v>
      </c>
      <c r="G403" s="172">
        <v>32837.910000000003</v>
      </c>
      <c r="H403" s="172"/>
      <c r="I403" s="25">
        <f t="shared" si="140"/>
        <v>0</v>
      </c>
    </row>
    <row r="404" spans="1:9" s="26" customFormat="1" ht="12">
      <c r="A404" s="21"/>
      <c r="B404" s="22">
        <v>381</v>
      </c>
      <c r="C404" s="23"/>
      <c r="D404" s="24"/>
      <c r="E404" s="24"/>
      <c r="F404" s="24">
        <f t="shared" si="139"/>
        <v>0</v>
      </c>
      <c r="G404" s="172">
        <v>14355.76</v>
      </c>
      <c r="H404" s="172"/>
      <c r="I404" s="25">
        <f t="shared" si="140"/>
        <v>0</v>
      </c>
    </row>
    <row r="405" spans="1:9" ht="24.75">
      <c r="A405" s="236" t="s">
        <v>11</v>
      </c>
      <c r="B405" s="237"/>
      <c r="C405" s="18" t="s">
        <v>115</v>
      </c>
      <c r="D405" s="19">
        <f>SUM(D406:D419)</f>
        <v>15503748.130000001</v>
      </c>
      <c r="E405" s="19">
        <f t="shared" ref="E405:I405" si="141">SUM(E406:E419)</f>
        <v>0</v>
      </c>
      <c r="F405" s="59">
        <f t="shared" si="141"/>
        <v>15503748.130000001</v>
      </c>
      <c r="G405" s="174">
        <f t="shared" si="141"/>
        <v>710743.99</v>
      </c>
      <c r="H405" s="79">
        <f t="shared" si="141"/>
        <v>0</v>
      </c>
      <c r="I405" s="20">
        <f t="shared" si="141"/>
        <v>15503748.130000001</v>
      </c>
    </row>
    <row r="406" spans="1:9">
      <c r="A406" s="21" t="s">
        <v>1289</v>
      </c>
      <c r="B406" s="22">
        <v>311</v>
      </c>
      <c r="C406" s="23" t="s">
        <v>35</v>
      </c>
      <c r="D406" s="24">
        <v>1910053.3</v>
      </c>
      <c r="E406" s="47"/>
      <c r="F406" s="84">
        <f>SUM(D406:E406)</f>
        <v>1910053.3</v>
      </c>
      <c r="G406" s="172">
        <v>221624.93</v>
      </c>
      <c r="H406" s="94"/>
      <c r="I406" s="25">
        <f>+F406+H406</f>
        <v>1910053.3</v>
      </c>
    </row>
    <row r="407" spans="1:9">
      <c r="A407" s="21" t="s">
        <v>1735</v>
      </c>
      <c r="B407" s="22">
        <v>312</v>
      </c>
      <c r="C407" s="23" t="s">
        <v>44</v>
      </c>
      <c r="D407" s="24"/>
      <c r="E407" s="47"/>
      <c r="F407" s="84">
        <f t="shared" ref="F407:F411" si="142">SUM(D407:E407)</f>
        <v>0</v>
      </c>
      <c r="G407" s="172">
        <v>10582.5</v>
      </c>
      <c r="H407" s="94"/>
      <c r="I407" s="25">
        <f t="shared" ref="I407:I419" si="143">+F407+H407</f>
        <v>0</v>
      </c>
    </row>
    <row r="408" spans="1:9">
      <c r="A408" s="21" t="s">
        <v>1290</v>
      </c>
      <c r="B408" s="22">
        <v>313</v>
      </c>
      <c r="C408" s="23" t="s">
        <v>36</v>
      </c>
      <c r="D408" s="24">
        <v>377435.68</v>
      </c>
      <c r="E408" s="47"/>
      <c r="F408" s="84">
        <f t="shared" si="142"/>
        <v>377435.68</v>
      </c>
      <c r="G408" s="172">
        <v>36568.120000000003</v>
      </c>
      <c r="H408" s="94"/>
      <c r="I408" s="25">
        <f t="shared" si="143"/>
        <v>377435.68</v>
      </c>
    </row>
    <row r="409" spans="1:9">
      <c r="A409" s="21" t="s">
        <v>1291</v>
      </c>
      <c r="B409" s="22">
        <v>321</v>
      </c>
      <c r="C409" s="23" t="s">
        <v>33</v>
      </c>
      <c r="D409" s="24">
        <v>98750</v>
      </c>
      <c r="E409" s="47"/>
      <c r="F409" s="84">
        <f t="shared" si="142"/>
        <v>98750</v>
      </c>
      <c r="G409" s="172">
        <v>4983</v>
      </c>
      <c r="H409" s="94"/>
      <c r="I409" s="25">
        <f t="shared" si="143"/>
        <v>98750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 t="s">
        <v>1292</v>
      </c>
      <c r="B411" s="22">
        <v>323</v>
      </c>
      <c r="C411" s="23" t="s">
        <v>28</v>
      </c>
      <c r="D411" s="24">
        <v>4000000</v>
      </c>
      <c r="E411" s="47"/>
      <c r="F411" s="84">
        <f t="shared" si="142"/>
        <v>4000000</v>
      </c>
      <c r="G411" s="172">
        <v>24800</v>
      </c>
      <c r="H411" s="94"/>
      <c r="I411" s="25">
        <f t="shared" si="143"/>
        <v>4000000</v>
      </c>
    </row>
    <row r="412" spans="1:9">
      <c r="A412" s="21" t="s">
        <v>1736</v>
      </c>
      <c r="B412" s="22">
        <v>329</v>
      </c>
      <c r="C412" s="23" t="s">
        <v>38</v>
      </c>
      <c r="D412" s="24"/>
      <c r="E412" s="47"/>
      <c r="F412" s="84">
        <f>SUM(D412:E412)</f>
        <v>0</v>
      </c>
      <c r="G412" s="172">
        <v>1875</v>
      </c>
      <c r="H412" s="94"/>
      <c r="I412" s="25">
        <f t="shared" si="143"/>
        <v>0</v>
      </c>
    </row>
    <row r="413" spans="1:9">
      <c r="A413" s="21" t="s">
        <v>1737</v>
      </c>
      <c r="B413" s="22">
        <v>353</v>
      </c>
      <c r="C413" s="23"/>
      <c r="D413" s="24"/>
      <c r="E413" s="47"/>
      <c r="F413" s="84"/>
      <c r="G413" s="172">
        <v>68889.59</v>
      </c>
      <c r="H413" s="94"/>
      <c r="I413" s="25"/>
    </row>
    <row r="414" spans="1:9">
      <c r="A414" s="21" t="s">
        <v>1738</v>
      </c>
      <c r="B414" s="22">
        <v>368</v>
      </c>
      <c r="C414" s="23"/>
      <c r="D414" s="24"/>
      <c r="E414" s="47"/>
      <c r="F414" s="84"/>
      <c r="G414" s="172">
        <v>73990.070000000007</v>
      </c>
      <c r="H414" s="94"/>
      <c r="I414" s="25"/>
    </row>
    <row r="415" spans="1:9" ht="24.75">
      <c r="A415" s="21" t="s">
        <v>1293</v>
      </c>
      <c r="B415" s="22">
        <v>369</v>
      </c>
      <c r="C415" s="23" t="s">
        <v>133</v>
      </c>
      <c r="D415" s="24">
        <v>3515509.15</v>
      </c>
      <c r="E415" s="47"/>
      <c r="F415" s="84">
        <f t="shared" ref="F415:F418" si="144">SUM(D415:E415)</f>
        <v>3515509.15</v>
      </c>
      <c r="G415" s="172">
        <v>186081.46</v>
      </c>
      <c r="H415" s="94"/>
      <c r="I415" s="25">
        <f t="shared" si="143"/>
        <v>3515509.15</v>
      </c>
    </row>
    <row r="416" spans="1:9">
      <c r="A416" s="21" t="s">
        <v>1739</v>
      </c>
      <c r="B416" s="22">
        <v>381</v>
      </c>
      <c r="C416" s="23" t="s">
        <v>58</v>
      </c>
      <c r="D416" s="24"/>
      <c r="E416" s="47"/>
      <c r="F416" s="84"/>
      <c r="G416" s="172">
        <v>81349.320000000007</v>
      </c>
      <c r="H416" s="94"/>
      <c r="I416" s="25"/>
    </row>
    <row r="417" spans="1:9">
      <c r="A417" s="21" t="s">
        <v>1294</v>
      </c>
      <c r="B417" s="22">
        <v>422</v>
      </c>
      <c r="C417" s="23" t="s">
        <v>29</v>
      </c>
      <c r="D417" s="24">
        <v>5602000</v>
      </c>
      <c r="E417" s="47"/>
      <c r="F417" s="84">
        <f t="shared" si="144"/>
        <v>5602000</v>
      </c>
      <c r="G417" s="172">
        <v>0</v>
      </c>
      <c r="H417" s="94"/>
      <c r="I417" s="25">
        <f t="shared" si="143"/>
        <v>5602000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 t="shared" si="144"/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8537450.9800000004</v>
      </c>
      <c r="E420" s="40">
        <f t="shared" ref="E420:I420" si="145">SUM(E421,E433,E445)</f>
        <v>0</v>
      </c>
      <c r="F420" s="83">
        <f t="shared" si="145"/>
        <v>8537450.9800000004</v>
      </c>
      <c r="G420" s="171">
        <f t="shared" si="145"/>
        <v>0</v>
      </c>
      <c r="H420" s="88">
        <f t="shared" si="145"/>
        <v>0</v>
      </c>
      <c r="I420" s="41">
        <f t="shared" si="145"/>
        <v>8537450.9800000004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6">SUM(E422:E432)</f>
        <v>0</v>
      </c>
      <c r="F421" s="59">
        <f t="shared" si="146"/>
        <v>0</v>
      </c>
      <c r="G421" s="174">
        <f t="shared" si="146"/>
        <v>0</v>
      </c>
      <c r="H421" s="79">
        <f t="shared" si="146"/>
        <v>0</v>
      </c>
      <c r="I421" s="20">
        <f t="shared" si="146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7">SUM(D423:E423)</f>
        <v>0</v>
      </c>
      <c r="G423" s="172"/>
      <c r="H423" s="94"/>
      <c r="I423" s="25">
        <f t="shared" ref="I423:I432" si="148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7"/>
        <v>0</v>
      </c>
      <c r="G424" s="172"/>
      <c r="H424" s="94"/>
      <c r="I424" s="25">
        <f t="shared" si="148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7"/>
        <v>0</v>
      </c>
      <c r="G425" s="172"/>
      <c r="H425" s="94"/>
      <c r="I425" s="25">
        <f t="shared" si="148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7"/>
        <v>0</v>
      </c>
      <c r="G426" s="172"/>
      <c r="H426" s="94"/>
      <c r="I426" s="25">
        <f t="shared" si="148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7"/>
        <v>0</v>
      </c>
      <c r="G427" s="172"/>
      <c r="H427" s="94"/>
      <c r="I427" s="25">
        <f t="shared" si="148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7"/>
        <v>0</v>
      </c>
      <c r="G428" s="172"/>
      <c r="H428" s="94"/>
      <c r="I428" s="25">
        <f t="shared" si="148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7"/>
        <v>0</v>
      </c>
      <c r="G429" s="172"/>
      <c r="H429" s="94"/>
      <c r="I429" s="25">
        <f t="shared" si="148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8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8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8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9">SUM(E434:E444)</f>
        <v>0</v>
      </c>
      <c r="F433" s="19">
        <f t="shared" si="149"/>
        <v>0</v>
      </c>
      <c r="G433" s="174">
        <f t="shared" si="149"/>
        <v>0</v>
      </c>
      <c r="H433" s="174">
        <f t="shared" si="149"/>
        <v>0</v>
      </c>
      <c r="I433" s="20">
        <f t="shared" si="149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50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50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50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50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50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50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50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50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50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50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8537450.9800000004</v>
      </c>
      <c r="E445" s="19">
        <f t="shared" ref="E445:I445" si="151">SUM(E446:E456)</f>
        <v>0</v>
      </c>
      <c r="F445" s="59">
        <f t="shared" si="151"/>
        <v>8537450.9800000004</v>
      </c>
      <c r="G445" s="174">
        <f t="shared" si="151"/>
        <v>0</v>
      </c>
      <c r="H445" s="79">
        <f t="shared" si="151"/>
        <v>0</v>
      </c>
      <c r="I445" s="20">
        <f t="shared" si="151"/>
        <v>8537450.9800000004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2">SUM(D447:E447)</f>
        <v>0</v>
      </c>
      <c r="G447" s="172"/>
      <c r="H447" s="94"/>
      <c r="I447" s="25">
        <f t="shared" ref="I447:I456" si="153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2"/>
        <v>0</v>
      </c>
      <c r="G448" s="172"/>
      <c r="H448" s="94"/>
      <c r="I448" s="25">
        <f t="shared" si="153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2"/>
        <v>0</v>
      </c>
      <c r="G449" s="172"/>
      <c r="H449" s="94"/>
      <c r="I449" s="25">
        <f t="shared" si="153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2"/>
        <v>0</v>
      </c>
      <c r="G450" s="172"/>
      <c r="H450" s="94"/>
      <c r="I450" s="25">
        <f t="shared" si="153"/>
        <v>0</v>
      </c>
    </row>
    <row r="451" spans="1:9">
      <c r="A451" s="21" t="s">
        <v>1295</v>
      </c>
      <c r="B451" s="22">
        <v>323</v>
      </c>
      <c r="C451" s="23" t="s">
        <v>28</v>
      </c>
      <c r="D451" s="24">
        <v>537450.98</v>
      </c>
      <c r="E451" s="47"/>
      <c r="F451" s="84">
        <f t="shared" si="152"/>
        <v>537450.98</v>
      </c>
      <c r="G451" s="172"/>
      <c r="H451" s="94"/>
      <c r="I451" s="25">
        <f t="shared" si="153"/>
        <v>537450.98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2"/>
        <v>0</v>
      </c>
      <c r="G452" s="172"/>
      <c r="H452" s="94"/>
      <c r="I452" s="25">
        <f t="shared" si="153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2"/>
        <v>0</v>
      </c>
      <c r="G453" s="172"/>
      <c r="H453" s="94"/>
      <c r="I453" s="25">
        <f t="shared" si="153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3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3"/>
        <v>0</v>
      </c>
    </row>
    <row r="456" spans="1:9" s="26" customFormat="1" ht="12">
      <c r="A456" s="21" t="s">
        <v>1296</v>
      </c>
      <c r="B456" s="22">
        <v>451</v>
      </c>
      <c r="C456" s="23" t="s">
        <v>31</v>
      </c>
      <c r="D456" s="24">
        <v>8000000</v>
      </c>
      <c r="E456" s="47"/>
      <c r="F456" s="84">
        <f>SUM(D456:E456)</f>
        <v>8000000</v>
      </c>
      <c r="G456" s="172"/>
      <c r="H456" s="94"/>
      <c r="I456" s="25">
        <f t="shared" si="153"/>
        <v>8000000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4">SUM(E458,E470,E482)</f>
        <v>0</v>
      </c>
      <c r="F457" s="83">
        <f t="shared" si="154"/>
        <v>0</v>
      </c>
      <c r="G457" s="171">
        <f t="shared" si="154"/>
        <v>0</v>
      </c>
      <c r="H457" s="88">
        <f t="shared" si="154"/>
        <v>0</v>
      </c>
      <c r="I457" s="41">
        <f t="shared" si="154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5">SUM(E459:E469)</f>
        <v>0</v>
      </c>
      <c r="F458" s="59">
        <f t="shared" si="155"/>
        <v>0</v>
      </c>
      <c r="G458" s="174">
        <f t="shared" si="155"/>
        <v>0</v>
      </c>
      <c r="H458" s="79">
        <f t="shared" si="155"/>
        <v>0</v>
      </c>
      <c r="I458" s="20">
        <f t="shared" si="155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6">SUM(D460:E460)</f>
        <v>0</v>
      </c>
      <c r="G460" s="172"/>
      <c r="H460" s="94"/>
      <c r="I460" s="25">
        <f t="shared" ref="I460:I469" si="157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6"/>
        <v>0</v>
      </c>
      <c r="G461" s="172"/>
      <c r="H461" s="94"/>
      <c r="I461" s="25">
        <f t="shared" si="157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6"/>
        <v>0</v>
      </c>
      <c r="G462" s="172"/>
      <c r="H462" s="94"/>
      <c r="I462" s="25">
        <f t="shared" si="157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6"/>
        <v>0</v>
      </c>
      <c r="G463" s="172"/>
      <c r="H463" s="94"/>
      <c r="I463" s="25">
        <f t="shared" si="157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6"/>
        <v>0</v>
      </c>
      <c r="G464" s="172"/>
      <c r="H464" s="94"/>
      <c r="I464" s="25">
        <f t="shared" si="157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6"/>
        <v>0</v>
      </c>
      <c r="G465" s="172"/>
      <c r="H465" s="94"/>
      <c r="I465" s="25">
        <f t="shared" si="157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6"/>
        <v>0</v>
      </c>
      <c r="G466" s="172"/>
      <c r="H466" s="94"/>
      <c r="I466" s="25">
        <f t="shared" si="157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7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7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7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8">SUM(E471:E481)</f>
        <v>0</v>
      </c>
      <c r="F470" s="19">
        <f t="shared" si="158"/>
        <v>0</v>
      </c>
      <c r="G470" s="174">
        <f t="shared" si="158"/>
        <v>0</v>
      </c>
      <c r="H470" s="174">
        <f t="shared" si="158"/>
        <v>0</v>
      </c>
      <c r="I470" s="20">
        <f t="shared" si="158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9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9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9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9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9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9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9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9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9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9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60">SUM(D483:D493)</f>
        <v>0</v>
      </c>
      <c r="E482" s="19">
        <f t="shared" si="160"/>
        <v>0</v>
      </c>
      <c r="F482" s="59">
        <f t="shared" si="160"/>
        <v>0</v>
      </c>
      <c r="G482" s="174">
        <f t="shared" si="160"/>
        <v>0</v>
      </c>
      <c r="H482" s="79">
        <f t="shared" si="160"/>
        <v>0</v>
      </c>
      <c r="I482" s="20">
        <f t="shared" si="160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1">SUM(D484:E484)</f>
        <v>0</v>
      </c>
      <c r="G484" s="172"/>
      <c r="H484" s="94"/>
      <c r="I484" s="25">
        <f t="shared" ref="I484:I493" si="162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1"/>
        <v>0</v>
      </c>
      <c r="G485" s="172"/>
      <c r="H485" s="94"/>
      <c r="I485" s="25">
        <f t="shared" si="162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1"/>
        <v>0</v>
      </c>
      <c r="G486" s="172"/>
      <c r="H486" s="94"/>
      <c r="I486" s="25">
        <f t="shared" si="162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1"/>
        <v>0</v>
      </c>
      <c r="G487" s="172"/>
      <c r="H487" s="94"/>
      <c r="I487" s="25">
        <f t="shared" si="162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1"/>
        <v>0</v>
      </c>
      <c r="G488" s="172"/>
      <c r="H488" s="94"/>
      <c r="I488" s="25">
        <f t="shared" si="162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1"/>
        <v>0</v>
      </c>
      <c r="G489" s="172"/>
      <c r="H489" s="94"/>
      <c r="I489" s="25">
        <f t="shared" si="162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2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2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2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2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3">SUM(E495)</f>
        <v>0</v>
      </c>
      <c r="F494" s="83">
        <f t="shared" si="163"/>
        <v>0</v>
      </c>
      <c r="G494" s="171">
        <f t="shared" si="163"/>
        <v>0</v>
      </c>
      <c r="H494" s="88">
        <f t="shared" si="163"/>
        <v>0</v>
      </c>
      <c r="I494" s="41">
        <f t="shared" si="163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3"/>
        <v>0</v>
      </c>
      <c r="F495" s="58">
        <f t="shared" si="163"/>
        <v>0</v>
      </c>
      <c r="G495" s="173">
        <f t="shared" si="163"/>
        <v>0</v>
      </c>
      <c r="H495" s="89">
        <f t="shared" si="163"/>
        <v>0</v>
      </c>
      <c r="I495" s="56">
        <f t="shared" si="163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4">SUM(E498)</f>
        <v>0</v>
      </c>
      <c r="F497" s="83">
        <f t="shared" si="164"/>
        <v>0</v>
      </c>
      <c r="G497" s="171">
        <f t="shared" si="164"/>
        <v>0</v>
      </c>
      <c r="H497" s="88">
        <f t="shared" si="164"/>
        <v>0</v>
      </c>
      <c r="I497" s="41">
        <f t="shared" si="164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5">SUM(E499:E506)</f>
        <v>0</v>
      </c>
      <c r="F498" s="58">
        <f t="shared" si="165"/>
        <v>0</v>
      </c>
      <c r="G498" s="173">
        <f t="shared" si="165"/>
        <v>0</v>
      </c>
      <c r="H498" s="89">
        <f t="shared" si="165"/>
        <v>0</v>
      </c>
      <c r="I498" s="56">
        <f t="shared" si="165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6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6"/>
        <v>0</v>
      </c>
      <c r="G500" s="172"/>
      <c r="H500" s="94"/>
      <c r="I500" s="25">
        <f t="shared" ref="I500:I506" si="167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6"/>
        <v>0</v>
      </c>
      <c r="G501" s="172"/>
      <c r="H501" s="94"/>
      <c r="I501" s="25">
        <f t="shared" si="167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6"/>
        <v>0</v>
      </c>
      <c r="G502" s="172"/>
      <c r="H502" s="94"/>
      <c r="I502" s="25">
        <f t="shared" si="167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6"/>
        <v>0</v>
      </c>
      <c r="G503" s="172"/>
      <c r="H503" s="94"/>
      <c r="I503" s="25">
        <f t="shared" si="167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6"/>
        <v>0</v>
      </c>
      <c r="G504" s="172"/>
      <c r="H504" s="94"/>
      <c r="I504" s="25">
        <f t="shared" si="167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6"/>
        <v>0</v>
      </c>
      <c r="G505" s="172"/>
      <c r="H505" s="94"/>
      <c r="I505" s="25">
        <f t="shared" si="167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8">SUM(D506:E506)</f>
        <v>0</v>
      </c>
      <c r="G506" s="172"/>
      <c r="H506" s="94"/>
      <c r="I506" s="25">
        <f t="shared" si="167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300568.95999999996</v>
      </c>
      <c r="E507" s="40">
        <f t="shared" ref="E507:I507" si="169">SUM(E508,E514)</f>
        <v>0</v>
      </c>
      <c r="F507" s="83">
        <f t="shared" si="169"/>
        <v>300568.95999999996</v>
      </c>
      <c r="G507" s="171">
        <f t="shared" si="169"/>
        <v>223489.41999999998</v>
      </c>
      <c r="H507" s="88">
        <f t="shared" si="169"/>
        <v>0</v>
      </c>
      <c r="I507" s="41">
        <f t="shared" si="169"/>
        <v>300568.95999999996</v>
      </c>
    </row>
    <row r="508" spans="1:9">
      <c r="A508" s="246" t="s">
        <v>11</v>
      </c>
      <c r="B508" s="247"/>
      <c r="C508" s="55" t="s">
        <v>117</v>
      </c>
      <c r="D508" s="43">
        <f>SUM(D509:D513)</f>
        <v>210909.24</v>
      </c>
      <c r="E508" s="43">
        <f t="shared" ref="E508:I508" si="170">SUM(E509:E513)</f>
        <v>0</v>
      </c>
      <c r="F508" s="58">
        <f t="shared" si="170"/>
        <v>210909.24</v>
      </c>
      <c r="G508" s="173">
        <f t="shared" si="170"/>
        <v>156822.53</v>
      </c>
      <c r="H508" s="89">
        <f t="shared" si="170"/>
        <v>0</v>
      </c>
      <c r="I508" s="56">
        <f t="shared" si="170"/>
        <v>210909.24</v>
      </c>
    </row>
    <row r="509" spans="1:9" s="26" customFormat="1" ht="12">
      <c r="A509" s="21" t="s">
        <v>1302</v>
      </c>
      <c r="B509" s="22">
        <v>311</v>
      </c>
      <c r="C509" s="23" t="s">
        <v>35</v>
      </c>
      <c r="D509" s="24">
        <v>163088.82999999999</v>
      </c>
      <c r="E509" s="47"/>
      <c r="F509" s="84">
        <f>SUM(D509:E509)</f>
        <v>163088.82999999999</v>
      </c>
      <c r="G509" s="172">
        <v>125516.59</v>
      </c>
      <c r="H509" s="94"/>
      <c r="I509" s="25">
        <f>+F509+H509</f>
        <v>163088.82999999999</v>
      </c>
    </row>
    <row r="510" spans="1:9" s="26" customFormat="1" ht="12">
      <c r="A510" s="21" t="s">
        <v>1303</v>
      </c>
      <c r="B510" s="22">
        <v>312</v>
      </c>
      <c r="C510" s="23" t="s">
        <v>44</v>
      </c>
      <c r="D510" s="24">
        <v>1684.08</v>
      </c>
      <c r="E510" s="47"/>
      <c r="F510" s="84">
        <f>SUM(D510:E510)</f>
        <v>1684.08</v>
      </c>
      <c r="G510" s="172">
        <v>0</v>
      </c>
      <c r="H510" s="94"/>
      <c r="I510" s="25">
        <f t="shared" ref="I510:I513" si="171">+F510+H510</f>
        <v>1684.08</v>
      </c>
    </row>
    <row r="511" spans="1:9" s="26" customFormat="1" ht="12">
      <c r="A511" s="21" t="s">
        <v>1304</v>
      </c>
      <c r="B511" s="22">
        <v>313</v>
      </c>
      <c r="C511" s="23" t="s">
        <v>36</v>
      </c>
      <c r="D511" s="24">
        <v>26909.75</v>
      </c>
      <c r="E511" s="47"/>
      <c r="F511" s="84">
        <f>SUM(D511:E511)</f>
        <v>26909.75</v>
      </c>
      <c r="G511" s="172">
        <v>20710.25</v>
      </c>
      <c r="H511" s="94"/>
      <c r="I511" s="25">
        <f t="shared" si="171"/>
        <v>26909.75</v>
      </c>
    </row>
    <row r="512" spans="1:9" s="26" customFormat="1" ht="12">
      <c r="A512" s="21" t="s">
        <v>1305</v>
      </c>
      <c r="B512" s="22">
        <v>321</v>
      </c>
      <c r="C512" s="23" t="s">
        <v>33</v>
      </c>
      <c r="D512" s="24">
        <v>19226.580000000002</v>
      </c>
      <c r="E512" s="47"/>
      <c r="F512" s="84">
        <f>SUM(D512:E512)</f>
        <v>19226.580000000002</v>
      </c>
      <c r="G512" s="172">
        <v>10595.69</v>
      </c>
      <c r="H512" s="94"/>
      <c r="I512" s="25">
        <f t="shared" si="171"/>
        <v>19226.580000000002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1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89659.72</v>
      </c>
      <c r="E514" s="43">
        <f t="shared" ref="E514:I514" si="172">SUM(E515:E519)</f>
        <v>0</v>
      </c>
      <c r="F514" s="58">
        <f t="shared" si="172"/>
        <v>89659.72</v>
      </c>
      <c r="G514" s="173">
        <f t="shared" si="172"/>
        <v>66666.89</v>
      </c>
      <c r="H514" s="89">
        <f t="shared" si="172"/>
        <v>0</v>
      </c>
      <c r="I514" s="56">
        <f t="shared" si="172"/>
        <v>89659.72</v>
      </c>
    </row>
    <row r="515" spans="1:9" s="26" customFormat="1" ht="12">
      <c r="A515" s="21" t="s">
        <v>1306</v>
      </c>
      <c r="B515" s="22">
        <v>311</v>
      </c>
      <c r="C515" s="23" t="s">
        <v>35</v>
      </c>
      <c r="D515" s="24">
        <v>69330.77</v>
      </c>
      <c r="E515" s="47"/>
      <c r="F515" s="84">
        <f>SUM(D515:E515)</f>
        <v>69330.77</v>
      </c>
      <c r="G515" s="172">
        <v>53358.41</v>
      </c>
      <c r="H515" s="94"/>
      <c r="I515" s="25">
        <f>+F515+H515</f>
        <v>69330.77</v>
      </c>
    </row>
    <row r="516" spans="1:9" s="26" customFormat="1" ht="12">
      <c r="A516" s="21" t="s">
        <v>1307</v>
      </c>
      <c r="B516" s="22">
        <v>312</v>
      </c>
      <c r="C516" s="23" t="s">
        <v>44</v>
      </c>
      <c r="D516" s="24">
        <v>715.92</v>
      </c>
      <c r="E516" s="47"/>
      <c r="F516" s="84">
        <f>SUM(D516:E516)</f>
        <v>715.92</v>
      </c>
      <c r="G516" s="172">
        <v>0</v>
      </c>
      <c r="H516" s="94"/>
      <c r="I516" s="25">
        <f t="shared" ref="I516:I519" si="173">+F516+H516</f>
        <v>715.92</v>
      </c>
    </row>
    <row r="517" spans="1:9" s="26" customFormat="1" ht="12">
      <c r="A517" s="21" t="s">
        <v>1308</v>
      </c>
      <c r="B517" s="22">
        <v>313</v>
      </c>
      <c r="C517" s="23" t="s">
        <v>36</v>
      </c>
      <c r="D517" s="24">
        <v>11439.61</v>
      </c>
      <c r="E517" s="47"/>
      <c r="F517" s="84">
        <f>SUM(D517:E517)</f>
        <v>11439.61</v>
      </c>
      <c r="G517" s="172">
        <v>8804.17</v>
      </c>
      <c r="H517" s="94"/>
      <c r="I517" s="25">
        <f t="shared" si="173"/>
        <v>11439.61</v>
      </c>
    </row>
    <row r="518" spans="1:9" s="26" customFormat="1" ht="12">
      <c r="A518" s="21" t="s">
        <v>1309</v>
      </c>
      <c r="B518" s="22">
        <v>321</v>
      </c>
      <c r="C518" s="23" t="s">
        <v>33</v>
      </c>
      <c r="D518" s="24">
        <v>8173.42</v>
      </c>
      <c r="E518" s="47"/>
      <c r="F518" s="84">
        <f>SUM(D518:E518)</f>
        <v>8173.42</v>
      </c>
      <c r="G518" s="172">
        <v>4504.3100000000004</v>
      </c>
      <c r="H518" s="94"/>
      <c r="I518" s="25">
        <f t="shared" si="173"/>
        <v>8173.42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3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4">SUM(E521,E527)</f>
        <v>0</v>
      </c>
      <c r="F520" s="83">
        <f t="shared" ref="F520" si="175">SUM(F521,F527)</f>
        <v>0</v>
      </c>
      <c r="G520" s="171">
        <f t="shared" ref="G520" si="176">SUM(G521,G527)</f>
        <v>0</v>
      </c>
      <c r="H520" s="88">
        <f t="shared" ref="H520" si="177">SUM(H521,H527)</f>
        <v>0</v>
      </c>
      <c r="I520" s="41">
        <f t="shared" ref="I520" si="178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9">SUM(E522:E526)</f>
        <v>0</v>
      </c>
      <c r="F521" s="58">
        <f t="shared" ref="F521" si="180">SUM(F522:F526)</f>
        <v>0</v>
      </c>
      <c r="G521" s="173">
        <f t="shared" ref="G521" si="181">SUM(G522:G526)</f>
        <v>0</v>
      </c>
      <c r="H521" s="89">
        <f t="shared" ref="H521" si="182">SUM(H522:H526)</f>
        <v>0</v>
      </c>
      <c r="I521" s="56">
        <f t="shared" ref="I521" si="183">SUM(I522:I526)</f>
        <v>0</v>
      </c>
    </row>
    <row r="522" spans="1:9" s="26" customFormat="1" ht="12">
      <c r="A522" s="21" t="s">
        <v>1302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1303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4">+F523+H523</f>
        <v>0</v>
      </c>
    </row>
    <row r="524" spans="1:9" s="26" customFormat="1" ht="12">
      <c r="A524" s="21" t="s">
        <v>1304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4"/>
        <v>0</v>
      </c>
    </row>
    <row r="525" spans="1:9" s="26" customFormat="1" ht="12">
      <c r="A525" s="21" t="s">
        <v>1305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4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4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5">SUM(E528:E532)</f>
        <v>0</v>
      </c>
      <c r="F527" s="58">
        <f t="shared" ref="F527" si="186">SUM(F528:F532)</f>
        <v>0</v>
      </c>
      <c r="G527" s="173">
        <f t="shared" ref="G527" si="187">SUM(G528:G532)</f>
        <v>0</v>
      </c>
      <c r="H527" s="89">
        <f t="shared" ref="H527" si="188">SUM(H528:H532)</f>
        <v>0</v>
      </c>
      <c r="I527" s="56">
        <f t="shared" ref="I527" si="189">SUM(I528:I532)</f>
        <v>0</v>
      </c>
    </row>
    <row r="528" spans="1:9" s="26" customFormat="1" ht="12">
      <c r="A528" s="21" t="s">
        <v>1306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1307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90">+F529+H529</f>
        <v>0</v>
      </c>
    </row>
    <row r="530" spans="1:9" s="26" customFormat="1" ht="12">
      <c r="A530" s="21" t="s">
        <v>1308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90"/>
        <v>0</v>
      </c>
    </row>
    <row r="531" spans="1:9" s="26" customFormat="1" ht="12">
      <c r="A531" s="21" t="s">
        <v>1309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90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90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1">SUM(E534,E538)</f>
        <v>0</v>
      </c>
      <c r="F533" s="83">
        <f t="shared" si="191"/>
        <v>5000</v>
      </c>
      <c r="G533" s="171">
        <f t="shared" si="191"/>
        <v>3000</v>
      </c>
      <c r="H533" s="88">
        <f t="shared" si="191"/>
        <v>0</v>
      </c>
      <c r="I533" s="41">
        <f t="shared" si="191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2">SUM(E535:E537)</f>
        <v>0</v>
      </c>
      <c r="F534" s="58">
        <f t="shared" si="192"/>
        <v>5000</v>
      </c>
      <c r="G534" s="173">
        <f t="shared" si="192"/>
        <v>3000</v>
      </c>
      <c r="H534" s="89">
        <f t="shared" si="192"/>
        <v>0</v>
      </c>
      <c r="I534" s="56">
        <f t="shared" si="192"/>
        <v>5000</v>
      </c>
    </row>
    <row r="535" spans="1:9">
      <c r="A535" s="21" t="s">
        <v>1297</v>
      </c>
      <c r="B535" s="22">
        <v>311</v>
      </c>
      <c r="C535" s="23" t="s">
        <v>35</v>
      </c>
      <c r="D535" s="153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1298</v>
      </c>
      <c r="B536" s="22">
        <v>313</v>
      </c>
      <c r="C536" s="23" t="s">
        <v>36</v>
      </c>
      <c r="D536" s="153">
        <v>700</v>
      </c>
      <c r="E536" s="47"/>
      <c r="F536" s="84">
        <f t="shared" ref="F536" si="193">SUM(D536:E536)</f>
        <v>700</v>
      </c>
      <c r="G536" s="172">
        <v>424.9</v>
      </c>
      <c r="H536" s="94"/>
      <c r="I536" s="25">
        <f t="shared" ref="I536:I537" si="194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>SUM(D537:E537)</f>
        <v>0</v>
      </c>
      <c r="G537" s="172"/>
      <c r="H537" s="94"/>
      <c r="I537" s="25">
        <f t="shared" si="194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5">SUM(E539:E539)</f>
        <v>0</v>
      </c>
      <c r="F538" s="58">
        <f t="shared" si="195"/>
        <v>0</v>
      </c>
      <c r="G538" s="173">
        <f t="shared" si="195"/>
        <v>0</v>
      </c>
      <c r="H538" s="89">
        <f t="shared" si="195"/>
        <v>0</v>
      </c>
      <c r="I538" s="56">
        <f t="shared" si="195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230000</v>
      </c>
      <c r="E540" s="40">
        <f t="shared" ref="E540:I540" si="196">SUM(E541,E563,E552,E574)</f>
        <v>0</v>
      </c>
      <c r="F540" s="83">
        <f t="shared" si="196"/>
        <v>230000</v>
      </c>
      <c r="G540" s="171">
        <f t="shared" si="196"/>
        <v>0.9</v>
      </c>
      <c r="H540" s="88">
        <f t="shared" si="196"/>
        <v>0</v>
      </c>
      <c r="I540" s="41">
        <f t="shared" si="196"/>
        <v>230000.9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7">SUM(E542:E551)</f>
        <v>0</v>
      </c>
      <c r="F541" s="59">
        <f t="shared" si="197"/>
        <v>0</v>
      </c>
      <c r="G541" s="174">
        <f t="shared" si="197"/>
        <v>0</v>
      </c>
      <c r="H541" s="79">
        <f t="shared" si="197"/>
        <v>0</v>
      </c>
      <c r="I541" s="20">
        <f t="shared" si="197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8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8"/>
        <v>0</v>
      </c>
      <c r="G543" s="172"/>
      <c r="H543" s="94"/>
      <c r="I543" s="25">
        <f t="shared" ref="I543:I551" si="199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8"/>
        <v>0</v>
      </c>
      <c r="G544" s="172"/>
      <c r="H544" s="94"/>
      <c r="I544" s="25">
        <f t="shared" si="199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8"/>
        <v>0</v>
      </c>
      <c r="G545" s="172"/>
      <c r="H545" s="94"/>
      <c r="I545" s="25">
        <f t="shared" si="199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8"/>
        <v>0</v>
      </c>
      <c r="G546" s="172"/>
      <c r="H546" s="94"/>
      <c r="I546" s="25">
        <f t="shared" si="199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8"/>
        <v>0</v>
      </c>
      <c r="G547" s="172"/>
      <c r="H547" s="94"/>
      <c r="I547" s="25">
        <f t="shared" si="199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8"/>
        <v>0</v>
      </c>
      <c r="G548" s="172"/>
      <c r="H548" s="94"/>
      <c r="I548" s="25">
        <f t="shared" si="199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8"/>
        <v>0</v>
      </c>
      <c r="G549" s="172"/>
      <c r="H549" s="94"/>
      <c r="I549" s="25">
        <f t="shared" si="199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200">SUM(D550:E550)</f>
        <v>0</v>
      </c>
      <c r="G550" s="172"/>
      <c r="H550" s="94"/>
      <c r="I550" s="25">
        <f t="shared" si="199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200"/>
        <v>0</v>
      </c>
      <c r="G551" s="172"/>
      <c r="H551" s="94"/>
      <c r="I551" s="25">
        <f t="shared" si="199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1">SUM(E553:E562)</f>
        <v>0</v>
      </c>
      <c r="F552" s="19">
        <f t="shared" si="201"/>
        <v>0</v>
      </c>
      <c r="G552" s="19">
        <f t="shared" si="201"/>
        <v>0</v>
      </c>
      <c r="H552" s="19">
        <f t="shared" si="201"/>
        <v>0</v>
      </c>
      <c r="I552" s="20">
        <f t="shared" si="201"/>
        <v>0</v>
      </c>
    </row>
    <row r="553" spans="1:9">
      <c r="A553" s="21"/>
      <c r="B553" s="22">
        <v>311</v>
      </c>
      <c r="C553" s="23" t="s">
        <v>35</v>
      </c>
      <c r="D553" s="24"/>
      <c r="E553" s="106"/>
      <c r="F553" s="84">
        <f t="shared" ref="F553:F561" si="202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2"/>
        <v>0</v>
      </c>
      <c r="G554" s="172"/>
      <c r="H554" s="94"/>
      <c r="I554" s="25">
        <f t="shared" ref="I554:I562" si="203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2"/>
        <v>0</v>
      </c>
      <c r="G555" s="172"/>
      <c r="H555" s="94"/>
      <c r="I555" s="25">
        <f t="shared" si="203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2"/>
        <v>0</v>
      </c>
      <c r="G556" s="172"/>
      <c r="H556" s="94"/>
      <c r="I556" s="25">
        <f t="shared" si="203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2"/>
        <v>0</v>
      </c>
      <c r="G557" s="172"/>
      <c r="H557" s="94"/>
      <c r="I557" s="25">
        <f t="shared" si="203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2"/>
        <v>0</v>
      </c>
      <c r="G558" s="172"/>
      <c r="H558" s="94"/>
      <c r="I558" s="25">
        <f t="shared" si="203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2"/>
        <v>0</v>
      </c>
      <c r="G559" s="172"/>
      <c r="H559" s="94"/>
      <c r="I559" s="25">
        <f t="shared" si="203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2"/>
        <v>0</v>
      </c>
      <c r="G560" s="172"/>
      <c r="H560" s="94"/>
      <c r="I560" s="25">
        <f t="shared" si="203"/>
        <v>0</v>
      </c>
    </row>
    <row r="561" spans="1:9">
      <c r="A561" s="21"/>
      <c r="B561" s="22">
        <v>343</v>
      </c>
      <c r="C561" s="23" t="s">
        <v>39</v>
      </c>
      <c r="D561" s="24"/>
      <c r="E561" s="50"/>
      <c r="F561" s="84">
        <f t="shared" si="202"/>
        <v>0</v>
      </c>
      <c r="G561" s="172"/>
      <c r="H561" s="94"/>
      <c r="I561" s="25">
        <f t="shared" si="203"/>
        <v>0</v>
      </c>
    </row>
    <row r="562" spans="1:9">
      <c r="A562" s="21"/>
      <c r="B562" s="22">
        <v>422</v>
      </c>
      <c r="C562" s="23" t="s">
        <v>29</v>
      </c>
      <c r="D562" s="24"/>
      <c r="E562" s="50"/>
      <c r="F562" s="84">
        <f t="shared" ref="F562" si="204">SUM(D562:E562)</f>
        <v>0</v>
      </c>
      <c r="G562" s="172"/>
      <c r="H562" s="94"/>
      <c r="I562" s="25">
        <f t="shared" si="203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230000</v>
      </c>
      <c r="E563" s="19">
        <f t="shared" ref="E563:I563" si="205">SUM(E564:E573)</f>
        <v>0</v>
      </c>
      <c r="F563" s="59">
        <f t="shared" si="205"/>
        <v>230000</v>
      </c>
      <c r="G563" s="174">
        <f t="shared" si="205"/>
        <v>0.9</v>
      </c>
      <c r="H563" s="79">
        <f t="shared" si="205"/>
        <v>0</v>
      </c>
      <c r="I563" s="20">
        <f t="shared" si="205"/>
        <v>230000.9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6">SUM(D564:E564)</f>
        <v>0</v>
      </c>
      <c r="G564" s="172"/>
      <c r="H564" s="94"/>
      <c r="I564" s="25">
        <f t="shared" ref="I564:I573" si="207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6"/>
        <v>0</v>
      </c>
      <c r="G565" s="172"/>
      <c r="H565" s="94"/>
      <c r="I565" s="25">
        <f t="shared" si="207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6"/>
        <v>0</v>
      </c>
      <c r="G566" s="172"/>
      <c r="H566" s="94"/>
      <c r="I566" s="25">
        <f t="shared" si="207"/>
        <v>0</v>
      </c>
    </row>
    <row r="567" spans="1:9">
      <c r="A567" s="21" t="s">
        <v>1299</v>
      </c>
      <c r="B567" s="22">
        <v>321</v>
      </c>
      <c r="C567" s="23" t="s">
        <v>33</v>
      </c>
      <c r="D567" s="24">
        <v>50000</v>
      </c>
      <c r="E567" s="47"/>
      <c r="F567" s="84">
        <f t="shared" si="206"/>
        <v>50000</v>
      </c>
      <c r="G567" s="172"/>
      <c r="H567" s="94"/>
      <c r="I567" s="25">
        <f t="shared" si="207"/>
        <v>50000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6"/>
        <v>0</v>
      </c>
      <c r="G568" s="172"/>
      <c r="H568" s="94"/>
      <c r="I568" s="25">
        <f t="shared" si="207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6"/>
        <v>0</v>
      </c>
      <c r="G569" s="172"/>
      <c r="H569" s="94"/>
      <c r="I569" s="25">
        <f t="shared" si="207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6"/>
        <v>0</v>
      </c>
      <c r="G570" s="172"/>
      <c r="H570" s="94"/>
      <c r="I570" s="25">
        <f t="shared" si="207"/>
        <v>0</v>
      </c>
    </row>
    <row r="571" spans="1:9" s="26" customFormat="1" ht="12">
      <c r="A571" s="21" t="s">
        <v>1300</v>
      </c>
      <c r="B571" s="22">
        <v>329</v>
      </c>
      <c r="C571" s="23" t="s">
        <v>38</v>
      </c>
      <c r="D571" s="24">
        <v>180000</v>
      </c>
      <c r="E571" s="47"/>
      <c r="F571" s="84">
        <f t="shared" si="206"/>
        <v>180000</v>
      </c>
      <c r="G571" s="172"/>
      <c r="H571" s="94"/>
      <c r="I571" s="25">
        <f t="shared" si="207"/>
        <v>180000</v>
      </c>
    </row>
    <row r="572" spans="1:9" s="26" customFormat="1" ht="12">
      <c r="A572" s="21" t="s">
        <v>1740</v>
      </c>
      <c r="B572" s="22">
        <v>343</v>
      </c>
      <c r="C572" s="23" t="s">
        <v>39</v>
      </c>
      <c r="D572" s="24">
        <v>0</v>
      </c>
      <c r="E572" s="47"/>
      <c r="F572" s="84">
        <f t="shared" si="206"/>
        <v>0</v>
      </c>
      <c r="G572" s="172">
        <v>0.9</v>
      </c>
      <c r="H572" s="94"/>
      <c r="I572" s="25">
        <f t="shared" si="207"/>
        <v>0.9</v>
      </c>
    </row>
    <row r="573" spans="1:9">
      <c r="A573" s="21"/>
      <c r="B573" s="22">
        <v>422</v>
      </c>
      <c r="C573" s="23" t="s">
        <v>29</v>
      </c>
      <c r="D573" s="24"/>
      <c r="E573" s="50"/>
      <c r="F573" s="84">
        <f t="shared" si="206"/>
        <v>0</v>
      </c>
      <c r="G573" s="172"/>
      <c r="H573" s="94"/>
      <c r="I573" s="25">
        <f t="shared" si="207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8">SUM(E575:E583)</f>
        <v>0</v>
      </c>
      <c r="F574" s="59">
        <f t="shared" si="208"/>
        <v>0</v>
      </c>
      <c r="G574" s="174">
        <f t="shared" si="208"/>
        <v>0</v>
      </c>
      <c r="H574" s="79">
        <f t="shared" si="208"/>
        <v>0</v>
      </c>
      <c r="I574" s="20">
        <f t="shared" si="208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9">SUM(D575:E575)</f>
        <v>0</v>
      </c>
      <c r="G575" s="172"/>
      <c r="H575" s="94"/>
      <c r="I575" s="25">
        <f t="shared" ref="I575:I583" si="210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9"/>
        <v>0</v>
      </c>
      <c r="G576" s="172"/>
      <c r="H576" s="94"/>
      <c r="I576" s="25">
        <f t="shared" si="210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9"/>
        <v>0</v>
      </c>
      <c r="G577" s="172"/>
      <c r="H577" s="94"/>
      <c r="I577" s="25">
        <f t="shared" si="210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9"/>
        <v>0</v>
      </c>
      <c r="G578" s="172"/>
      <c r="H578" s="94"/>
      <c r="I578" s="25">
        <f t="shared" si="210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9"/>
        <v>0</v>
      </c>
      <c r="G579" s="172"/>
      <c r="H579" s="94"/>
      <c r="I579" s="25">
        <f t="shared" si="210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9"/>
        <v>0</v>
      </c>
      <c r="G580" s="172"/>
      <c r="H580" s="94"/>
      <c r="I580" s="25">
        <f t="shared" si="210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9"/>
        <v>0</v>
      </c>
      <c r="G581" s="172"/>
      <c r="H581" s="94"/>
      <c r="I581" s="25">
        <f t="shared" si="210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9"/>
        <v>0</v>
      </c>
      <c r="G582" s="172"/>
      <c r="H582" s="94"/>
      <c r="I582" s="25">
        <f t="shared" si="210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9"/>
        <v>0</v>
      </c>
      <c r="G583" s="172"/>
      <c r="H583" s="94"/>
      <c r="I583" s="25">
        <f t="shared" si="210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1">SUM(E585,E587,E589,E591,E593)</f>
        <v>0</v>
      </c>
      <c r="F584" s="40">
        <f t="shared" si="211"/>
        <v>0</v>
      </c>
      <c r="G584" s="40">
        <f t="shared" si="211"/>
        <v>0</v>
      </c>
      <c r="H584" s="40">
        <f t="shared" si="211"/>
        <v>0</v>
      </c>
      <c r="I584" s="41">
        <f t="shared" si="211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2">SUM(E586:E586)</f>
        <v>0</v>
      </c>
      <c r="F585" s="58">
        <f t="shared" si="212"/>
        <v>0</v>
      </c>
      <c r="G585" s="173">
        <f t="shared" si="212"/>
        <v>0</v>
      </c>
      <c r="H585" s="89">
        <f t="shared" si="212"/>
        <v>0</v>
      </c>
      <c r="I585" s="56">
        <f t="shared" si="212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3">SUM(D586:E586)</f>
        <v>0</v>
      </c>
      <c r="G586" s="24"/>
      <c r="H586" s="24"/>
      <c r="I586" s="25">
        <f t="shared" ref="I586" si="214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5">SUM(E588:E588)</f>
        <v>0</v>
      </c>
      <c r="F587" s="58">
        <f t="shared" si="215"/>
        <v>0</v>
      </c>
      <c r="G587" s="173">
        <f t="shared" si="215"/>
        <v>0</v>
      </c>
      <c r="H587" s="89">
        <f t="shared" si="215"/>
        <v>0</v>
      </c>
      <c r="I587" s="56">
        <f t="shared" si="215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6">SUM(D588:E588)</f>
        <v>0</v>
      </c>
      <c r="G588" s="24"/>
      <c r="H588" s="24"/>
      <c r="I588" s="25">
        <f t="shared" ref="I588" si="217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8">SUM(E590)</f>
        <v>0</v>
      </c>
      <c r="F589" s="19">
        <f t="shared" si="218"/>
        <v>0</v>
      </c>
      <c r="G589" s="19">
        <f t="shared" si="218"/>
        <v>0</v>
      </c>
      <c r="H589" s="19">
        <f t="shared" si="218"/>
        <v>0</v>
      </c>
      <c r="I589" s="20">
        <f t="shared" si="218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9">SUM(D590:E590)</f>
        <v>0</v>
      </c>
      <c r="G590" s="24"/>
      <c r="H590" s="24"/>
      <c r="I590" s="25">
        <f t="shared" ref="I590" si="220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1">SUM(E592)</f>
        <v>0</v>
      </c>
      <c r="F591" s="19">
        <f t="shared" si="221"/>
        <v>0</v>
      </c>
      <c r="G591" s="19">
        <f t="shared" si="221"/>
        <v>0</v>
      </c>
      <c r="H591" s="19">
        <f t="shared" si="221"/>
        <v>0</v>
      </c>
      <c r="I591" s="20">
        <f t="shared" si="221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2">SUM(D592:E592)</f>
        <v>0</v>
      </c>
      <c r="G592" s="24"/>
      <c r="H592" s="24"/>
      <c r="I592" s="25">
        <f t="shared" ref="I592" si="223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4">SUM(E594)</f>
        <v>0</v>
      </c>
      <c r="F593" s="19">
        <f t="shared" si="224"/>
        <v>0</v>
      </c>
      <c r="G593" s="19">
        <f t="shared" si="224"/>
        <v>0</v>
      </c>
      <c r="H593" s="19">
        <f t="shared" si="224"/>
        <v>0</v>
      </c>
      <c r="I593" s="20">
        <f t="shared" si="224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5">SUM(D594:E594)</f>
        <v>0</v>
      </c>
      <c r="G594" s="172"/>
      <c r="H594" s="94"/>
      <c r="I594" s="25">
        <f t="shared" ref="I594" si="226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635000</v>
      </c>
      <c r="E595" s="40">
        <f t="shared" ref="E595:I595" si="227">SUM(E596,E606)</f>
        <v>0</v>
      </c>
      <c r="F595" s="83">
        <f t="shared" si="227"/>
        <v>635000</v>
      </c>
      <c r="G595" s="171">
        <f t="shared" si="227"/>
        <v>40462.36</v>
      </c>
      <c r="H595" s="88">
        <f t="shared" si="227"/>
        <v>0</v>
      </c>
      <c r="I595" s="41">
        <f t="shared" si="227"/>
        <v>675462.36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8">SUM(E597:E605)</f>
        <v>0</v>
      </c>
      <c r="F596" s="59">
        <f t="shared" si="228"/>
        <v>0</v>
      </c>
      <c r="G596" s="174">
        <f t="shared" si="228"/>
        <v>0</v>
      </c>
      <c r="H596" s="79">
        <f t="shared" si="228"/>
        <v>0</v>
      </c>
      <c r="I596" s="20">
        <f t="shared" si="228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9">SUM(D597:E597)</f>
        <v>0</v>
      </c>
      <c r="G597" s="172"/>
      <c r="H597" s="94"/>
      <c r="I597" s="25">
        <f t="shared" ref="I597:I605" si="230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9"/>
        <v>0</v>
      </c>
      <c r="G598" s="172"/>
      <c r="H598" s="94"/>
      <c r="I598" s="25">
        <f t="shared" si="230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9"/>
        <v>0</v>
      </c>
      <c r="G599" s="172"/>
      <c r="H599" s="94"/>
      <c r="I599" s="25">
        <f t="shared" si="230"/>
        <v>0</v>
      </c>
    </row>
    <row r="600" spans="1:9" s="26" customFormat="1" ht="12">
      <c r="A600" s="21" t="s">
        <v>1741</v>
      </c>
      <c r="B600" s="22">
        <v>322</v>
      </c>
      <c r="C600" s="23" t="s">
        <v>34</v>
      </c>
      <c r="D600" s="24"/>
      <c r="E600" s="47"/>
      <c r="F600" s="84">
        <f t="shared" si="229"/>
        <v>0</v>
      </c>
      <c r="G600" s="172"/>
      <c r="H600" s="94"/>
      <c r="I600" s="25">
        <f t="shared" si="230"/>
        <v>0</v>
      </c>
    </row>
    <row r="601" spans="1:9">
      <c r="A601" s="21" t="s">
        <v>1301</v>
      </c>
      <c r="B601" s="22">
        <v>323</v>
      </c>
      <c r="C601" s="23" t="s">
        <v>28</v>
      </c>
      <c r="D601" s="24"/>
      <c r="E601" s="47"/>
      <c r="F601" s="84">
        <f t="shared" si="229"/>
        <v>0</v>
      </c>
      <c r="G601" s="172"/>
      <c r="H601" s="94"/>
      <c r="I601" s="25">
        <f t="shared" si="230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9"/>
        <v>0</v>
      </c>
      <c r="G602" s="172"/>
      <c r="H602" s="94"/>
      <c r="I602" s="25">
        <f t="shared" si="230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9"/>
        <v>0</v>
      </c>
      <c r="G603" s="172"/>
      <c r="H603" s="94"/>
      <c r="I603" s="25">
        <f t="shared" si="230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9"/>
        <v>0</v>
      </c>
      <c r="G604" s="172"/>
      <c r="H604" s="94"/>
      <c r="I604" s="25">
        <f t="shared" si="230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9"/>
        <v>0</v>
      </c>
      <c r="G605" s="172"/>
      <c r="H605" s="94"/>
      <c r="I605" s="25">
        <f t="shared" si="230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635000</v>
      </c>
      <c r="E606" s="19">
        <f t="shared" ref="E606:I606" si="231">SUM(E607:E615)</f>
        <v>0</v>
      </c>
      <c r="F606" s="59">
        <f t="shared" si="231"/>
        <v>635000</v>
      </c>
      <c r="G606" s="174">
        <f t="shared" si="231"/>
        <v>40462.36</v>
      </c>
      <c r="H606" s="79">
        <f t="shared" si="231"/>
        <v>0</v>
      </c>
      <c r="I606" s="20">
        <f t="shared" si="231"/>
        <v>675462.36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2">SUM(D607:E607)</f>
        <v>0</v>
      </c>
      <c r="G607" s="172"/>
      <c r="H607" s="94"/>
      <c r="I607" s="25">
        <f t="shared" ref="I607:I615" si="233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2"/>
        <v>0</v>
      </c>
      <c r="G608" s="172"/>
      <c r="H608" s="94"/>
      <c r="I608" s="25">
        <f t="shared" si="233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2"/>
        <v>0</v>
      </c>
      <c r="G609" s="172">
        <v>9946.11</v>
      </c>
      <c r="H609" s="94"/>
      <c r="I609" s="25">
        <f t="shared" si="233"/>
        <v>9946.11</v>
      </c>
    </row>
    <row r="610" spans="1:9">
      <c r="A610" s="21" t="s">
        <v>1741</v>
      </c>
      <c r="B610" s="22">
        <v>322</v>
      </c>
      <c r="C610" s="23" t="s">
        <v>34</v>
      </c>
      <c r="D610" s="24">
        <v>635000</v>
      </c>
      <c r="E610" s="47"/>
      <c r="F610" s="84">
        <f t="shared" si="232"/>
        <v>635000</v>
      </c>
      <c r="G610" s="172">
        <v>30516.25</v>
      </c>
      <c r="H610" s="94"/>
      <c r="I610" s="25">
        <f t="shared" si="233"/>
        <v>665516.25</v>
      </c>
    </row>
    <row r="611" spans="1:9">
      <c r="A611" s="21" t="s">
        <v>1301</v>
      </c>
      <c r="B611" s="22">
        <v>323</v>
      </c>
      <c r="C611" s="23" t="s">
        <v>28</v>
      </c>
      <c r="D611" s="24"/>
      <c r="E611" s="47"/>
      <c r="F611" s="84">
        <f t="shared" si="232"/>
        <v>0</v>
      </c>
      <c r="G611" s="172"/>
      <c r="H611" s="94"/>
      <c r="I611" s="25">
        <f t="shared" si="233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2"/>
        <v>0</v>
      </c>
      <c r="G612" s="172"/>
      <c r="H612" s="94"/>
      <c r="I612" s="25">
        <f t="shared" si="233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2"/>
        <v>0</v>
      </c>
      <c r="G613" s="172"/>
      <c r="H613" s="94"/>
      <c r="I613" s="25">
        <f t="shared" si="233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2"/>
        <v>0</v>
      </c>
      <c r="G614" s="172"/>
      <c r="H614" s="94"/>
      <c r="I614" s="25">
        <f t="shared" si="233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2"/>
        <v>0</v>
      </c>
      <c r="G615" s="172"/>
      <c r="H615" s="94"/>
      <c r="I615" s="25">
        <f t="shared" si="233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4">SUM(E617,E626)</f>
        <v>0</v>
      </c>
      <c r="F616" s="83">
        <f t="shared" si="234"/>
        <v>0</v>
      </c>
      <c r="G616" s="171">
        <f t="shared" si="234"/>
        <v>0</v>
      </c>
      <c r="H616" s="88">
        <f t="shared" si="234"/>
        <v>0</v>
      </c>
      <c r="I616" s="41">
        <f t="shared" si="234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5">SUM(E618:E625)</f>
        <v>0</v>
      </c>
      <c r="F617" s="59">
        <f t="shared" si="235"/>
        <v>0</v>
      </c>
      <c r="G617" s="174">
        <f t="shared" si="235"/>
        <v>0</v>
      </c>
      <c r="H617" s="79">
        <f t="shared" si="235"/>
        <v>0</v>
      </c>
      <c r="I617" s="20">
        <f t="shared" si="235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6">SUM(D618:E618)</f>
        <v>0</v>
      </c>
      <c r="G618" s="172"/>
      <c r="H618" s="94"/>
      <c r="I618" s="25">
        <f t="shared" ref="I618:I625" si="237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6"/>
        <v>0</v>
      </c>
      <c r="G619" s="172"/>
      <c r="H619" s="94"/>
      <c r="I619" s="25">
        <f t="shared" si="237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6"/>
        <v>0</v>
      </c>
      <c r="G620" s="172"/>
      <c r="H620" s="94"/>
      <c r="I620" s="25">
        <f t="shared" si="237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6"/>
        <v>0</v>
      </c>
      <c r="G621" s="172"/>
      <c r="H621" s="94"/>
      <c r="I621" s="25">
        <f t="shared" si="237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6"/>
        <v>0</v>
      </c>
      <c r="G622" s="172"/>
      <c r="H622" s="94"/>
      <c r="I622" s="25">
        <f t="shared" si="237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6"/>
        <v>0</v>
      </c>
      <c r="G623" s="172"/>
      <c r="H623" s="94"/>
      <c r="I623" s="25">
        <f t="shared" si="237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6"/>
        <v>0</v>
      </c>
      <c r="G624" s="172"/>
      <c r="H624" s="94"/>
      <c r="I624" s="25">
        <f t="shared" si="237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6"/>
        <v>0</v>
      </c>
      <c r="G625" s="172"/>
      <c r="H625" s="94"/>
      <c r="I625" s="25">
        <f t="shared" si="237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8">SUM(E627:E635)</f>
        <v>0</v>
      </c>
      <c r="F626" s="59">
        <f t="shared" si="238"/>
        <v>0</v>
      </c>
      <c r="G626" s="174">
        <f t="shared" si="238"/>
        <v>0</v>
      </c>
      <c r="H626" s="79">
        <f t="shared" si="238"/>
        <v>0</v>
      </c>
      <c r="I626" s="20">
        <f t="shared" si="238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9">SUM(D627:E627)</f>
        <v>0</v>
      </c>
      <c r="G627" s="172"/>
      <c r="H627" s="94"/>
      <c r="I627" s="25">
        <f t="shared" ref="I627:I635" si="240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9"/>
        <v>0</v>
      </c>
      <c r="G628" s="172"/>
      <c r="H628" s="94"/>
      <c r="I628" s="25">
        <f t="shared" si="240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9"/>
        <v>0</v>
      </c>
      <c r="G629" s="172"/>
      <c r="H629" s="94"/>
      <c r="I629" s="25">
        <f t="shared" si="240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9"/>
        <v>0</v>
      </c>
      <c r="G630" s="172"/>
      <c r="H630" s="94"/>
      <c r="I630" s="25">
        <f t="shared" si="240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9"/>
        <v>0</v>
      </c>
      <c r="G631" s="172"/>
      <c r="H631" s="94"/>
      <c r="I631" s="25">
        <f t="shared" si="240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9"/>
        <v>0</v>
      </c>
      <c r="G632" s="172"/>
      <c r="H632" s="94"/>
      <c r="I632" s="25">
        <f t="shared" si="240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9"/>
        <v>0</v>
      </c>
      <c r="G633" s="172"/>
      <c r="H633" s="94"/>
      <c r="I633" s="25">
        <f t="shared" si="240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9"/>
        <v>0</v>
      </c>
      <c r="G634" s="172"/>
      <c r="H634" s="94"/>
      <c r="I634" s="25">
        <f t="shared" si="240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9"/>
        <v>0</v>
      </c>
      <c r="G635" s="172"/>
      <c r="H635" s="94"/>
      <c r="I635" s="25">
        <f t="shared" si="240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1">SUM(E637,E646)</f>
        <v>0</v>
      </c>
      <c r="F636" s="83">
        <f t="shared" si="241"/>
        <v>0</v>
      </c>
      <c r="G636" s="171">
        <f t="shared" si="241"/>
        <v>0</v>
      </c>
      <c r="H636" s="88">
        <f t="shared" si="241"/>
        <v>0</v>
      </c>
      <c r="I636" s="41">
        <f t="shared" si="241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2">SUM(E638:E645)</f>
        <v>0</v>
      </c>
      <c r="F637" s="59">
        <f t="shared" si="242"/>
        <v>0</v>
      </c>
      <c r="G637" s="174">
        <f t="shared" si="242"/>
        <v>0</v>
      </c>
      <c r="H637" s="79">
        <f t="shared" si="242"/>
        <v>0</v>
      </c>
      <c r="I637" s="20">
        <f t="shared" si="242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3">SUM(D638:E638)</f>
        <v>0</v>
      </c>
      <c r="G638" s="172"/>
      <c r="H638" s="94"/>
      <c r="I638" s="25">
        <f t="shared" ref="I638:I645" si="244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3"/>
        <v>0</v>
      </c>
      <c r="G639" s="172"/>
      <c r="H639" s="94"/>
      <c r="I639" s="25">
        <f t="shared" si="244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3"/>
        <v>0</v>
      </c>
      <c r="G640" s="172"/>
      <c r="H640" s="94"/>
      <c r="I640" s="25">
        <f t="shared" si="244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3"/>
        <v>0</v>
      </c>
      <c r="G641" s="172"/>
      <c r="H641" s="94"/>
      <c r="I641" s="25">
        <f t="shared" si="244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3"/>
        <v>0</v>
      </c>
      <c r="G642" s="172"/>
      <c r="H642" s="94"/>
      <c r="I642" s="25">
        <f t="shared" si="244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3"/>
        <v>0</v>
      </c>
      <c r="G643" s="172"/>
      <c r="H643" s="94"/>
      <c r="I643" s="25">
        <f t="shared" si="244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3"/>
        <v>0</v>
      </c>
      <c r="G644" s="172"/>
      <c r="H644" s="94"/>
      <c r="I644" s="25">
        <f t="shared" si="244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3"/>
        <v>0</v>
      </c>
      <c r="G645" s="172"/>
      <c r="H645" s="94"/>
      <c r="I645" s="25">
        <f t="shared" si="244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5">SUM(E647:E655)</f>
        <v>0</v>
      </c>
      <c r="F646" s="59">
        <f t="shared" si="245"/>
        <v>0</v>
      </c>
      <c r="G646" s="174">
        <f t="shared" si="245"/>
        <v>0</v>
      </c>
      <c r="H646" s="79">
        <f t="shared" si="245"/>
        <v>0</v>
      </c>
      <c r="I646" s="20">
        <f t="shared" si="245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6">SUM(D647:E647)</f>
        <v>0</v>
      </c>
      <c r="G647" s="172"/>
      <c r="H647" s="94"/>
      <c r="I647" s="25">
        <f t="shared" ref="I647:I655" si="247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6"/>
        <v>0</v>
      </c>
      <c r="G648" s="172"/>
      <c r="H648" s="94"/>
      <c r="I648" s="25">
        <f t="shared" si="247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6"/>
        <v>0</v>
      </c>
      <c r="G649" s="172"/>
      <c r="H649" s="94"/>
      <c r="I649" s="25">
        <f t="shared" si="247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6"/>
        <v>0</v>
      </c>
      <c r="G650" s="172"/>
      <c r="H650" s="94"/>
      <c r="I650" s="25">
        <f t="shared" si="247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6"/>
        <v>0</v>
      </c>
      <c r="G651" s="172"/>
      <c r="H651" s="94"/>
      <c r="I651" s="25">
        <f t="shared" si="247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6"/>
        <v>0</v>
      </c>
      <c r="G652" s="172"/>
      <c r="H652" s="94"/>
      <c r="I652" s="25">
        <f t="shared" si="247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6"/>
        <v>0</v>
      </c>
      <c r="G653" s="172"/>
      <c r="H653" s="94"/>
      <c r="I653" s="25">
        <f t="shared" si="247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6"/>
        <v>0</v>
      </c>
      <c r="G654" s="172"/>
      <c r="H654" s="94"/>
      <c r="I654" s="25">
        <f t="shared" si="247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6"/>
        <v>0</v>
      </c>
      <c r="G655" s="172"/>
      <c r="H655" s="94"/>
      <c r="I655" s="25">
        <f t="shared" si="247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8">SUM(E657,E668)</f>
        <v>0</v>
      </c>
      <c r="F656" s="83">
        <f t="shared" si="248"/>
        <v>0</v>
      </c>
      <c r="G656" s="171">
        <f t="shared" si="248"/>
        <v>0</v>
      </c>
      <c r="H656" s="88">
        <f t="shared" si="248"/>
        <v>0</v>
      </c>
      <c r="I656" s="41">
        <f t="shared" si="248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9">SUM(E658:E667)</f>
        <v>0</v>
      </c>
      <c r="F657" s="59">
        <f t="shared" si="249"/>
        <v>0</v>
      </c>
      <c r="G657" s="174">
        <f t="shared" si="249"/>
        <v>0</v>
      </c>
      <c r="H657" s="79">
        <f t="shared" si="249"/>
        <v>0</v>
      </c>
      <c r="I657" s="20">
        <f t="shared" si="249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50">SUM(D658:E658)</f>
        <v>0</v>
      </c>
      <c r="G658" s="172"/>
      <c r="H658" s="94"/>
      <c r="I658" s="25">
        <f t="shared" ref="I658:I667" si="251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50"/>
        <v>0</v>
      </c>
      <c r="G659" s="172"/>
      <c r="H659" s="94"/>
      <c r="I659" s="25">
        <f t="shared" si="251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50"/>
        <v>0</v>
      </c>
      <c r="G660" s="172"/>
      <c r="H660" s="94"/>
      <c r="I660" s="25">
        <f t="shared" si="251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50"/>
        <v>0</v>
      </c>
      <c r="G661" s="172"/>
      <c r="H661" s="94"/>
      <c r="I661" s="25">
        <f t="shared" si="251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50"/>
        <v>0</v>
      </c>
      <c r="G662" s="172"/>
      <c r="H662" s="94"/>
      <c r="I662" s="25">
        <f t="shared" si="251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50"/>
        <v>0</v>
      </c>
      <c r="G663" s="172"/>
      <c r="H663" s="94"/>
      <c r="I663" s="25">
        <f t="shared" si="251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50"/>
        <v>0</v>
      </c>
      <c r="G664" s="172"/>
      <c r="H664" s="94"/>
      <c r="I664" s="25">
        <f t="shared" si="251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50"/>
        <v>0</v>
      </c>
      <c r="G665" s="172"/>
      <c r="H665" s="94"/>
      <c r="I665" s="25">
        <f t="shared" si="251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50"/>
        <v>0</v>
      </c>
      <c r="G666" s="172"/>
      <c r="H666" s="94"/>
      <c r="I666" s="25">
        <f t="shared" si="251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50"/>
        <v>0</v>
      </c>
      <c r="G667" s="172"/>
      <c r="H667" s="94"/>
      <c r="I667" s="25">
        <f t="shared" si="251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2">SUM(E669:E678)</f>
        <v>0</v>
      </c>
      <c r="F668" s="59">
        <f t="shared" si="252"/>
        <v>0</v>
      </c>
      <c r="G668" s="174">
        <f t="shared" si="252"/>
        <v>0</v>
      </c>
      <c r="H668" s="79">
        <f t="shared" si="252"/>
        <v>0</v>
      </c>
      <c r="I668" s="20">
        <f t="shared" si="252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3">SUM(D669:E669)</f>
        <v>0</v>
      </c>
      <c r="G669" s="172"/>
      <c r="H669" s="94"/>
      <c r="I669" s="25">
        <f t="shared" ref="I669:I677" si="254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3"/>
        <v>0</v>
      </c>
      <c r="G670" s="172"/>
      <c r="H670" s="94"/>
      <c r="I670" s="25">
        <f t="shared" si="254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3"/>
        <v>0</v>
      </c>
      <c r="G671" s="172"/>
      <c r="H671" s="94"/>
      <c r="I671" s="25">
        <f t="shared" si="254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3"/>
        <v>0</v>
      </c>
      <c r="G672" s="172"/>
      <c r="H672" s="94"/>
      <c r="I672" s="25">
        <f t="shared" si="254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3"/>
        <v>0</v>
      </c>
      <c r="G673" s="172"/>
      <c r="H673" s="94"/>
      <c r="I673" s="25">
        <f t="shared" si="254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3"/>
        <v>0</v>
      </c>
      <c r="G674" s="172"/>
      <c r="H674" s="94"/>
      <c r="I674" s="25">
        <f t="shared" si="254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3"/>
        <v>0</v>
      </c>
      <c r="G675" s="172"/>
      <c r="H675" s="94"/>
      <c r="I675" s="25">
        <f t="shared" si="254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3"/>
        <v>0</v>
      </c>
      <c r="G676" s="172"/>
      <c r="H676" s="94"/>
      <c r="I676" s="25">
        <f t="shared" si="254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3"/>
        <v>0</v>
      </c>
      <c r="G677" s="172"/>
      <c r="H677" s="94"/>
      <c r="I677" s="25">
        <f t="shared" si="254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5">SUM(D678:E678)</f>
        <v>0</v>
      </c>
      <c r="G678" s="172"/>
      <c r="H678" s="94"/>
      <c r="I678" s="25">
        <f t="shared" ref="I678" si="256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7">SUM(E680,E691)</f>
        <v>0</v>
      </c>
      <c r="F679" s="83">
        <f t="shared" si="257"/>
        <v>0</v>
      </c>
      <c r="G679" s="171">
        <f t="shared" si="257"/>
        <v>0</v>
      </c>
      <c r="H679" s="88">
        <f t="shared" si="257"/>
        <v>0</v>
      </c>
      <c r="I679" s="41">
        <f t="shared" si="257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8">SUM(E681:E690)</f>
        <v>0</v>
      </c>
      <c r="F680" s="59">
        <f t="shared" si="258"/>
        <v>0</v>
      </c>
      <c r="G680" s="174">
        <f t="shared" si="258"/>
        <v>0</v>
      </c>
      <c r="H680" s="79">
        <f t="shared" si="258"/>
        <v>0</v>
      </c>
      <c r="I680" s="20">
        <f t="shared" si="258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9">SUM(D681:E681)</f>
        <v>0</v>
      </c>
      <c r="G681" s="172"/>
      <c r="H681" s="94"/>
      <c r="I681" s="25">
        <f t="shared" ref="I681:I689" si="260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9"/>
        <v>0</v>
      </c>
      <c r="G682" s="172"/>
      <c r="H682" s="94"/>
      <c r="I682" s="25">
        <f t="shared" si="260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9"/>
        <v>0</v>
      </c>
      <c r="G683" s="172"/>
      <c r="H683" s="94"/>
      <c r="I683" s="25">
        <f t="shared" si="260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9"/>
        <v>0</v>
      </c>
      <c r="G684" s="172"/>
      <c r="H684" s="94"/>
      <c r="I684" s="25">
        <f t="shared" si="260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9"/>
        <v>0</v>
      </c>
      <c r="G685" s="172"/>
      <c r="H685" s="94"/>
      <c r="I685" s="25">
        <f t="shared" si="260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9"/>
        <v>0</v>
      </c>
      <c r="G686" s="172"/>
      <c r="H686" s="94"/>
      <c r="I686" s="25">
        <f t="shared" si="260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9"/>
        <v>0</v>
      </c>
      <c r="G687" s="172"/>
      <c r="H687" s="94"/>
      <c r="I687" s="25">
        <f t="shared" si="260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9"/>
        <v>0</v>
      </c>
      <c r="G688" s="172"/>
      <c r="H688" s="94"/>
      <c r="I688" s="25">
        <f t="shared" si="260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9"/>
        <v>0</v>
      </c>
      <c r="G689" s="172"/>
      <c r="H689" s="94"/>
      <c r="I689" s="25">
        <f t="shared" si="260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1">SUM(D690:E690)</f>
        <v>0</v>
      </c>
      <c r="G690" s="172"/>
      <c r="H690" s="94"/>
      <c r="I690" s="25">
        <f t="shared" ref="I690" si="262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3">SUM(E692:E701)</f>
        <v>0</v>
      </c>
      <c r="F691" s="59">
        <f t="shared" si="263"/>
        <v>0</v>
      </c>
      <c r="G691" s="174">
        <f t="shared" si="263"/>
        <v>0</v>
      </c>
      <c r="H691" s="79">
        <f t="shared" si="263"/>
        <v>0</v>
      </c>
      <c r="I691" s="20">
        <f t="shared" si="263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4">SUM(D692:E692)</f>
        <v>0</v>
      </c>
      <c r="G692" s="172"/>
      <c r="H692" s="94"/>
      <c r="I692" s="25">
        <f t="shared" ref="I692:I701" si="265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4"/>
        <v>0</v>
      </c>
      <c r="G693" s="172"/>
      <c r="H693" s="94"/>
      <c r="I693" s="25">
        <f t="shared" si="265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4"/>
        <v>0</v>
      </c>
      <c r="G694" s="172"/>
      <c r="H694" s="94"/>
      <c r="I694" s="25">
        <f t="shared" si="265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4"/>
        <v>0</v>
      </c>
      <c r="G695" s="172"/>
      <c r="H695" s="94"/>
      <c r="I695" s="25">
        <f t="shared" si="265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4"/>
        <v>0</v>
      </c>
      <c r="G696" s="172"/>
      <c r="H696" s="94"/>
      <c r="I696" s="25">
        <f t="shared" si="265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4"/>
        <v>0</v>
      </c>
      <c r="G697" s="172"/>
      <c r="H697" s="94"/>
      <c r="I697" s="25">
        <f t="shared" si="265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4"/>
        <v>0</v>
      </c>
      <c r="G698" s="172"/>
      <c r="H698" s="94"/>
      <c r="I698" s="25">
        <f t="shared" si="265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4"/>
        <v>0</v>
      </c>
      <c r="G699" s="172"/>
      <c r="H699" s="94"/>
      <c r="I699" s="25">
        <f t="shared" si="265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4"/>
        <v>0</v>
      </c>
      <c r="G700" s="172"/>
      <c r="H700" s="94"/>
      <c r="I700" s="25">
        <f t="shared" si="265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4"/>
        <v>0</v>
      </c>
      <c r="G701" s="172"/>
      <c r="H701" s="94"/>
      <c r="I701" s="25">
        <f t="shared" si="265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6">SUM(E703,E714)</f>
        <v>0</v>
      </c>
      <c r="F702" s="83">
        <f t="shared" si="266"/>
        <v>0</v>
      </c>
      <c r="G702" s="171">
        <f t="shared" si="266"/>
        <v>0</v>
      </c>
      <c r="H702" s="88">
        <f t="shared" si="266"/>
        <v>0</v>
      </c>
      <c r="I702" s="41">
        <f t="shared" si="266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7">SUM(E704:E713)</f>
        <v>0</v>
      </c>
      <c r="F703" s="59">
        <f t="shared" si="267"/>
        <v>0</v>
      </c>
      <c r="G703" s="174">
        <f t="shared" si="267"/>
        <v>0</v>
      </c>
      <c r="H703" s="79">
        <f t="shared" si="267"/>
        <v>0</v>
      </c>
      <c r="I703" s="20">
        <f t="shared" si="267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8">SUM(D704:E704)</f>
        <v>0</v>
      </c>
      <c r="G704" s="172"/>
      <c r="H704" s="94"/>
      <c r="I704" s="25">
        <f t="shared" ref="I704:I713" si="269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8"/>
        <v>0</v>
      </c>
      <c r="G705" s="172"/>
      <c r="H705" s="94"/>
      <c r="I705" s="25">
        <f t="shared" si="269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8"/>
        <v>0</v>
      </c>
      <c r="G706" s="172"/>
      <c r="H706" s="94"/>
      <c r="I706" s="25">
        <f t="shared" si="269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8"/>
        <v>0</v>
      </c>
      <c r="G707" s="172"/>
      <c r="H707" s="94"/>
      <c r="I707" s="25">
        <f t="shared" si="269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8"/>
        <v>0</v>
      </c>
      <c r="G708" s="172"/>
      <c r="H708" s="94"/>
      <c r="I708" s="25">
        <f t="shared" si="269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8"/>
        <v>0</v>
      </c>
      <c r="G709" s="172"/>
      <c r="H709" s="94"/>
      <c r="I709" s="25">
        <f t="shared" si="269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8"/>
        <v>0</v>
      </c>
      <c r="G710" s="172"/>
      <c r="H710" s="94"/>
      <c r="I710" s="25">
        <f t="shared" si="269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8"/>
        <v>0</v>
      </c>
      <c r="G711" s="172"/>
      <c r="H711" s="94"/>
      <c r="I711" s="25">
        <f t="shared" si="269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8"/>
        <v>0</v>
      </c>
      <c r="G712" s="172"/>
      <c r="H712" s="94"/>
      <c r="I712" s="25">
        <f t="shared" si="269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8"/>
        <v>0</v>
      </c>
      <c r="G713" s="172"/>
      <c r="H713" s="94"/>
      <c r="I713" s="25">
        <f t="shared" si="269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70">SUM(E715:E723)</f>
        <v>0</v>
      </c>
      <c r="F714" s="59">
        <f t="shared" si="270"/>
        <v>0</v>
      </c>
      <c r="G714" s="174">
        <f t="shared" si="270"/>
        <v>0</v>
      </c>
      <c r="H714" s="79">
        <f t="shared" si="270"/>
        <v>0</v>
      </c>
      <c r="I714" s="20">
        <f t="shared" si="270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1">SUM(D715:E715)</f>
        <v>0</v>
      </c>
      <c r="G715" s="172"/>
      <c r="H715" s="94"/>
      <c r="I715" s="25">
        <f t="shared" ref="I715:I723" si="272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1"/>
        <v>0</v>
      </c>
      <c r="G716" s="172"/>
      <c r="H716" s="94"/>
      <c r="I716" s="25">
        <f t="shared" si="272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1"/>
        <v>0</v>
      </c>
      <c r="G717" s="172"/>
      <c r="H717" s="94"/>
      <c r="I717" s="25">
        <f t="shared" si="272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1"/>
        <v>0</v>
      </c>
      <c r="G718" s="172"/>
      <c r="H718" s="94"/>
      <c r="I718" s="25">
        <f t="shared" si="272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1"/>
        <v>0</v>
      </c>
      <c r="G719" s="172"/>
      <c r="H719" s="94"/>
      <c r="I719" s="25">
        <f t="shared" si="272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1"/>
        <v>0</v>
      </c>
      <c r="G720" s="172"/>
      <c r="H720" s="94"/>
      <c r="I720" s="25">
        <f t="shared" si="272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1"/>
        <v>0</v>
      </c>
      <c r="G721" s="172"/>
      <c r="H721" s="94"/>
      <c r="I721" s="25">
        <f t="shared" si="272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1"/>
        <v>0</v>
      </c>
      <c r="G722" s="172"/>
      <c r="H722" s="94"/>
      <c r="I722" s="25">
        <f t="shared" si="272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1"/>
        <v>0</v>
      </c>
      <c r="G723" s="172"/>
      <c r="H723" s="94"/>
      <c r="I723" s="25">
        <f t="shared" si="272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3">SUM(E725,E734)</f>
        <v>0</v>
      </c>
      <c r="F724" s="136">
        <f t="shared" si="273"/>
        <v>0</v>
      </c>
      <c r="G724" s="176">
        <f t="shared" si="273"/>
        <v>0</v>
      </c>
      <c r="H724" s="137">
        <f t="shared" si="273"/>
        <v>0</v>
      </c>
      <c r="I724" s="138">
        <f t="shared" si="273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4">SUM(E726:E733)</f>
        <v>0</v>
      </c>
      <c r="F725" s="59">
        <f t="shared" si="274"/>
        <v>0</v>
      </c>
      <c r="G725" s="174">
        <f t="shared" si="274"/>
        <v>0</v>
      </c>
      <c r="H725" s="79">
        <f t="shared" si="274"/>
        <v>0</v>
      </c>
      <c r="I725" s="20">
        <f t="shared" si="274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5">SUM(D726:E726)</f>
        <v>0</v>
      </c>
      <c r="G726" s="172"/>
      <c r="H726" s="94"/>
      <c r="I726" s="25">
        <f t="shared" ref="I726:I733" si="276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5"/>
        <v>0</v>
      </c>
      <c r="G727" s="172"/>
      <c r="H727" s="94"/>
      <c r="I727" s="25">
        <f t="shared" si="276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5"/>
        <v>0</v>
      </c>
      <c r="G728" s="172"/>
      <c r="H728" s="94"/>
      <c r="I728" s="25">
        <f t="shared" si="276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5"/>
        <v>0</v>
      </c>
      <c r="G729" s="172"/>
      <c r="H729" s="94"/>
      <c r="I729" s="25">
        <f t="shared" si="276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5"/>
        <v>0</v>
      </c>
      <c r="G730" s="172"/>
      <c r="H730" s="94"/>
      <c r="I730" s="25">
        <f t="shared" si="276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5"/>
        <v>0</v>
      </c>
      <c r="G731" s="172"/>
      <c r="H731" s="94"/>
      <c r="I731" s="25">
        <f t="shared" si="276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5"/>
        <v>0</v>
      </c>
      <c r="G732" s="172"/>
      <c r="H732" s="94"/>
      <c r="I732" s="25">
        <f t="shared" si="276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5"/>
        <v>0</v>
      </c>
      <c r="G733" s="172"/>
      <c r="H733" s="94"/>
      <c r="I733" s="25">
        <f t="shared" si="276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7">SUM(E735:E743)</f>
        <v>0</v>
      </c>
      <c r="F734" s="59">
        <f t="shared" si="277"/>
        <v>0</v>
      </c>
      <c r="G734" s="174">
        <f t="shared" si="277"/>
        <v>0</v>
      </c>
      <c r="H734" s="79">
        <f t="shared" si="277"/>
        <v>0</v>
      </c>
      <c r="I734" s="20">
        <f t="shared" si="277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8">SUM(D735:E735)</f>
        <v>0</v>
      </c>
      <c r="G735" s="172"/>
      <c r="H735" s="94"/>
      <c r="I735" s="25">
        <f t="shared" ref="I735:I743" si="279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8"/>
        <v>0</v>
      </c>
      <c r="G736" s="172"/>
      <c r="H736" s="94"/>
      <c r="I736" s="25">
        <f t="shared" si="279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8"/>
        <v>0</v>
      </c>
      <c r="G737" s="172"/>
      <c r="H737" s="94"/>
      <c r="I737" s="25">
        <f t="shared" si="279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8"/>
        <v>0</v>
      </c>
      <c r="G738" s="172"/>
      <c r="H738" s="94"/>
      <c r="I738" s="25">
        <f t="shared" si="279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8"/>
        <v>0</v>
      </c>
      <c r="G739" s="172"/>
      <c r="H739" s="94"/>
      <c r="I739" s="25">
        <f t="shared" si="279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8"/>
        <v>0</v>
      </c>
      <c r="G740" s="172"/>
      <c r="H740" s="94"/>
      <c r="I740" s="25">
        <f t="shared" si="279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8"/>
        <v>0</v>
      </c>
      <c r="G741" s="172"/>
      <c r="H741" s="94"/>
      <c r="I741" s="25">
        <f t="shared" si="279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8"/>
        <v>0</v>
      </c>
      <c r="G742" s="172"/>
      <c r="H742" s="94"/>
      <c r="I742" s="25">
        <f t="shared" si="279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8"/>
        <v>0</v>
      </c>
      <c r="G743" s="172"/>
      <c r="H743" s="94"/>
      <c r="I743" s="25">
        <f t="shared" si="279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80">SUM(E745,E754)</f>
        <v>0</v>
      </c>
      <c r="F744" s="136">
        <f t="shared" si="280"/>
        <v>0</v>
      </c>
      <c r="G744" s="176">
        <f t="shared" si="280"/>
        <v>0</v>
      </c>
      <c r="H744" s="137">
        <f t="shared" si="280"/>
        <v>0</v>
      </c>
      <c r="I744" s="138">
        <f t="shared" si="280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1">SUM(E746:E753)</f>
        <v>0</v>
      </c>
      <c r="F745" s="59">
        <f t="shared" si="281"/>
        <v>0</v>
      </c>
      <c r="G745" s="174">
        <f t="shared" si="281"/>
        <v>0</v>
      </c>
      <c r="H745" s="79">
        <f t="shared" si="281"/>
        <v>0</v>
      </c>
      <c r="I745" s="20">
        <f t="shared" si="281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2">SUM(D746:E746)</f>
        <v>0</v>
      </c>
      <c r="G746" s="172"/>
      <c r="H746" s="94"/>
      <c r="I746" s="25">
        <f t="shared" ref="I746:I753" si="283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2"/>
        <v>0</v>
      </c>
      <c r="G747" s="172"/>
      <c r="H747" s="94"/>
      <c r="I747" s="25">
        <f t="shared" si="283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2"/>
        <v>0</v>
      </c>
      <c r="G748" s="172"/>
      <c r="H748" s="94"/>
      <c r="I748" s="25">
        <f t="shared" si="283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2"/>
        <v>0</v>
      </c>
      <c r="G749" s="172"/>
      <c r="H749" s="94"/>
      <c r="I749" s="25">
        <f t="shared" si="283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2"/>
        <v>0</v>
      </c>
      <c r="G750" s="172"/>
      <c r="H750" s="94"/>
      <c r="I750" s="25">
        <f t="shared" si="283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2"/>
        <v>0</v>
      </c>
      <c r="G751" s="172"/>
      <c r="H751" s="94"/>
      <c r="I751" s="25">
        <f t="shared" si="283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2"/>
        <v>0</v>
      </c>
      <c r="G752" s="172"/>
      <c r="H752" s="94"/>
      <c r="I752" s="25">
        <f t="shared" si="283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2"/>
        <v>0</v>
      </c>
      <c r="G753" s="172"/>
      <c r="H753" s="94"/>
      <c r="I753" s="25">
        <f t="shared" si="283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4">SUM(E755:E763)</f>
        <v>0</v>
      </c>
      <c r="F754" s="59">
        <f t="shared" si="284"/>
        <v>0</v>
      </c>
      <c r="G754" s="174">
        <f t="shared" si="284"/>
        <v>0</v>
      </c>
      <c r="H754" s="79">
        <f t="shared" si="284"/>
        <v>0</v>
      </c>
      <c r="I754" s="20">
        <f t="shared" si="284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5">SUM(D755:E755)</f>
        <v>0</v>
      </c>
      <c r="G755" s="172"/>
      <c r="H755" s="94"/>
      <c r="I755" s="25">
        <f t="shared" ref="I755:I763" si="286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5"/>
        <v>0</v>
      </c>
      <c r="G756" s="172"/>
      <c r="H756" s="94"/>
      <c r="I756" s="25">
        <f t="shared" si="286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5"/>
        <v>0</v>
      </c>
      <c r="G757" s="172"/>
      <c r="H757" s="94"/>
      <c r="I757" s="25">
        <f t="shared" si="286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5"/>
        <v>0</v>
      </c>
      <c r="G758" s="172"/>
      <c r="H758" s="94"/>
      <c r="I758" s="25">
        <f t="shared" si="286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5"/>
        <v>0</v>
      </c>
      <c r="G759" s="172"/>
      <c r="H759" s="94"/>
      <c r="I759" s="25">
        <f t="shared" si="286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5"/>
        <v>0</v>
      </c>
      <c r="G760" s="172"/>
      <c r="H760" s="94"/>
      <c r="I760" s="25">
        <f t="shared" si="286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5"/>
        <v>0</v>
      </c>
      <c r="G761" s="172"/>
      <c r="H761" s="94"/>
      <c r="I761" s="25">
        <f t="shared" si="286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5"/>
        <v>0</v>
      </c>
      <c r="G762" s="172"/>
      <c r="H762" s="94"/>
      <c r="I762" s="25">
        <f t="shared" si="286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5"/>
        <v>0</v>
      </c>
      <c r="G763" s="172"/>
      <c r="H763" s="94"/>
      <c r="I763" s="25">
        <f t="shared" si="286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7">SUM(E765,E777)</f>
        <v>0</v>
      </c>
      <c r="F764" s="136">
        <f t="shared" si="287"/>
        <v>0</v>
      </c>
      <c r="G764" s="176">
        <f t="shared" si="287"/>
        <v>0</v>
      </c>
      <c r="H764" s="137">
        <f t="shared" si="287"/>
        <v>0</v>
      </c>
      <c r="I764" s="138">
        <f t="shared" si="287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8">SUM(E766:E776)</f>
        <v>0</v>
      </c>
      <c r="F765" s="59">
        <f t="shared" si="288"/>
        <v>0</v>
      </c>
      <c r="G765" s="174">
        <f t="shared" si="288"/>
        <v>0</v>
      </c>
      <c r="H765" s="79">
        <f t="shared" si="288"/>
        <v>0</v>
      </c>
      <c r="I765" s="20">
        <f t="shared" si="288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9">SUM(D766:E766)</f>
        <v>0</v>
      </c>
      <c r="G766" s="172"/>
      <c r="H766" s="94"/>
      <c r="I766" s="25">
        <f t="shared" ref="I766:I776" si="290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9"/>
        <v>0</v>
      </c>
      <c r="G767" s="172"/>
      <c r="H767" s="94"/>
      <c r="I767" s="25">
        <f t="shared" si="290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9"/>
        <v>0</v>
      </c>
      <c r="G768" s="172"/>
      <c r="H768" s="94"/>
      <c r="I768" s="25">
        <f t="shared" si="290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9"/>
        <v>0</v>
      </c>
      <c r="G769" s="172"/>
      <c r="H769" s="94"/>
      <c r="I769" s="25">
        <f t="shared" si="290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9"/>
        <v>0</v>
      </c>
      <c r="G770" s="172"/>
      <c r="H770" s="94"/>
      <c r="I770" s="25">
        <f t="shared" si="290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9"/>
        <v>0</v>
      </c>
      <c r="G771" s="172"/>
      <c r="H771" s="94"/>
      <c r="I771" s="25">
        <f t="shared" si="290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9"/>
        <v>0</v>
      </c>
      <c r="G772" s="172"/>
      <c r="H772" s="94"/>
      <c r="I772" s="25">
        <f t="shared" si="290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9"/>
        <v>0</v>
      </c>
      <c r="G773" s="172"/>
      <c r="H773" s="94"/>
      <c r="I773" s="25">
        <f t="shared" si="290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1">SUM(D774:E774)</f>
        <v>0</v>
      </c>
      <c r="G774" s="172"/>
      <c r="H774" s="94"/>
      <c r="I774" s="25">
        <f t="shared" ref="I774" si="292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9"/>
        <v>0</v>
      </c>
      <c r="G775" s="172"/>
      <c r="H775" s="94"/>
      <c r="I775" s="25">
        <f t="shared" si="290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9"/>
        <v>0</v>
      </c>
      <c r="G776" s="172"/>
      <c r="H776" s="94"/>
      <c r="I776" s="25">
        <f t="shared" si="290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3">SUM(E778:E788)</f>
        <v>0</v>
      </c>
      <c r="F777" s="59">
        <f t="shared" si="293"/>
        <v>0</v>
      </c>
      <c r="G777" s="174">
        <f t="shared" si="293"/>
        <v>0</v>
      </c>
      <c r="H777" s="79">
        <f t="shared" si="293"/>
        <v>0</v>
      </c>
      <c r="I777" s="20">
        <f t="shared" si="293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4">SUM(D778:E778)</f>
        <v>0</v>
      </c>
      <c r="G778" s="172"/>
      <c r="H778" s="94"/>
      <c r="I778" s="25">
        <f t="shared" ref="I778:I788" si="295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4"/>
        <v>0</v>
      </c>
      <c r="G779" s="172"/>
      <c r="H779" s="94"/>
      <c r="I779" s="25">
        <f t="shared" si="295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4"/>
        <v>0</v>
      </c>
      <c r="G780" s="172"/>
      <c r="H780" s="94"/>
      <c r="I780" s="25">
        <f t="shared" si="295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4"/>
        <v>0</v>
      </c>
      <c r="G781" s="172"/>
      <c r="H781" s="94"/>
      <c r="I781" s="25">
        <f t="shared" si="295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4"/>
        <v>0</v>
      </c>
      <c r="G782" s="172"/>
      <c r="H782" s="94"/>
      <c r="I782" s="25">
        <f t="shared" si="295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4"/>
        <v>0</v>
      </c>
      <c r="G783" s="172"/>
      <c r="H783" s="94"/>
      <c r="I783" s="25">
        <f t="shared" si="295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4"/>
        <v>0</v>
      </c>
      <c r="G784" s="172"/>
      <c r="H784" s="94"/>
      <c r="I784" s="25">
        <f t="shared" si="295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4"/>
        <v>0</v>
      </c>
      <c r="G785" s="172"/>
      <c r="H785" s="94"/>
      <c r="I785" s="25">
        <f t="shared" si="295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4"/>
        <v>0</v>
      </c>
      <c r="G786" s="172"/>
      <c r="H786" s="94"/>
      <c r="I786" s="25">
        <f t="shared" si="295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6">SUM(D787:E787)</f>
        <v>0</v>
      </c>
      <c r="G787" s="172"/>
      <c r="H787" s="94"/>
      <c r="I787" s="25">
        <f t="shared" ref="I787" si="297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4"/>
        <v>0</v>
      </c>
      <c r="G788" s="172"/>
      <c r="H788" s="94"/>
      <c r="I788" s="25">
        <f t="shared" si="295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8">SUM(E790,E800)</f>
        <v>0</v>
      </c>
      <c r="F789" s="136">
        <f t="shared" si="298"/>
        <v>0</v>
      </c>
      <c r="G789" s="176">
        <f t="shared" si="298"/>
        <v>0</v>
      </c>
      <c r="H789" s="137">
        <f t="shared" si="298"/>
        <v>0</v>
      </c>
      <c r="I789" s="138">
        <f t="shared" si="298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9">SUM(E791:E799)</f>
        <v>0</v>
      </c>
      <c r="F790" s="59">
        <f t="shared" si="299"/>
        <v>0</v>
      </c>
      <c r="G790" s="174">
        <f t="shared" si="299"/>
        <v>0</v>
      </c>
      <c r="H790" s="79">
        <f t="shared" si="299"/>
        <v>0</v>
      </c>
      <c r="I790" s="20">
        <f t="shared" si="299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300">SUM(D791:E791)</f>
        <v>0</v>
      </c>
      <c r="G791" s="172"/>
      <c r="H791" s="94"/>
      <c r="I791" s="25">
        <f t="shared" ref="I791:I799" si="301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300"/>
        <v>0</v>
      </c>
      <c r="G792" s="172"/>
      <c r="H792" s="94"/>
      <c r="I792" s="25">
        <f t="shared" si="301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300"/>
        <v>0</v>
      </c>
      <c r="G793" s="172"/>
      <c r="H793" s="94"/>
      <c r="I793" s="25">
        <f t="shared" si="301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300"/>
        <v>0</v>
      </c>
      <c r="G794" s="172"/>
      <c r="H794" s="94"/>
      <c r="I794" s="25">
        <f t="shared" si="301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300"/>
        <v>0</v>
      </c>
      <c r="G795" s="172"/>
      <c r="H795" s="94"/>
      <c r="I795" s="25">
        <f t="shared" si="301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300"/>
        <v>0</v>
      </c>
      <c r="G796" s="172"/>
      <c r="H796" s="94"/>
      <c r="I796" s="25">
        <f t="shared" si="301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300"/>
        <v>0</v>
      </c>
      <c r="G797" s="172"/>
      <c r="H797" s="94"/>
      <c r="I797" s="25">
        <f t="shared" si="301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300"/>
        <v>0</v>
      </c>
      <c r="G798" s="172"/>
      <c r="H798" s="94"/>
      <c r="I798" s="25">
        <f t="shared" si="301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300"/>
        <v>0</v>
      </c>
      <c r="G799" s="172"/>
      <c r="H799" s="94"/>
      <c r="I799" s="25">
        <f t="shared" si="301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2">SUM(E801:E810)</f>
        <v>0</v>
      </c>
      <c r="F800" s="59">
        <f t="shared" si="302"/>
        <v>0</v>
      </c>
      <c r="G800" s="174">
        <f t="shared" si="302"/>
        <v>0</v>
      </c>
      <c r="H800" s="79">
        <f t="shared" si="302"/>
        <v>0</v>
      </c>
      <c r="I800" s="20">
        <f t="shared" si="302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3">SUM(D801:E801)</f>
        <v>0</v>
      </c>
      <c r="G801" s="172"/>
      <c r="H801" s="94"/>
      <c r="I801" s="25">
        <f t="shared" ref="I801:I808" si="304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3"/>
        <v>0</v>
      </c>
      <c r="G802" s="172"/>
      <c r="H802" s="94"/>
      <c r="I802" s="25">
        <f t="shared" si="304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3"/>
        <v>0</v>
      </c>
      <c r="G803" s="172"/>
      <c r="H803" s="94"/>
      <c r="I803" s="25">
        <f t="shared" si="304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3"/>
        <v>0</v>
      </c>
      <c r="G804" s="172"/>
      <c r="H804" s="94"/>
      <c r="I804" s="25">
        <f t="shared" si="304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3"/>
        <v>0</v>
      </c>
      <c r="G805" s="172"/>
      <c r="H805" s="94"/>
      <c r="I805" s="25">
        <f t="shared" si="304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3"/>
        <v>0</v>
      </c>
      <c r="G806" s="172"/>
      <c r="H806" s="94"/>
      <c r="I806" s="25">
        <f t="shared" si="304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3"/>
        <v>0</v>
      </c>
      <c r="G807" s="172"/>
      <c r="H807" s="94"/>
      <c r="I807" s="25">
        <f t="shared" si="304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3"/>
        <v>0</v>
      </c>
      <c r="G808" s="172"/>
      <c r="H808" s="94"/>
      <c r="I808" s="25">
        <f t="shared" si="304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5">SUM(D810:E810)</f>
        <v>0</v>
      </c>
      <c r="G810" s="172"/>
      <c r="H810" s="94"/>
      <c r="I810" s="25">
        <f t="shared" ref="I810" si="306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7">SUM(E812,E819)</f>
        <v>0</v>
      </c>
      <c r="F811" s="136">
        <f t="shared" si="307"/>
        <v>0</v>
      </c>
      <c r="G811" s="176">
        <f t="shared" si="307"/>
        <v>0</v>
      </c>
      <c r="H811" s="137">
        <f t="shared" si="307"/>
        <v>0</v>
      </c>
      <c r="I811" s="138">
        <f t="shared" si="307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8">SUM(E813:E818)</f>
        <v>0</v>
      </c>
      <c r="F812" s="59">
        <f t="shared" si="308"/>
        <v>0</v>
      </c>
      <c r="G812" s="174">
        <f t="shared" si="308"/>
        <v>0</v>
      </c>
      <c r="H812" s="79">
        <f t="shared" si="308"/>
        <v>0</v>
      </c>
      <c r="I812" s="20">
        <f t="shared" si="308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9">SUM(D816:E816)</f>
        <v>0</v>
      </c>
      <c r="G816" s="172"/>
      <c r="H816" s="94"/>
      <c r="I816" s="25">
        <f t="shared" ref="I816:I818" si="310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9"/>
        <v>0</v>
      </c>
      <c r="G817" s="172"/>
      <c r="H817" s="94"/>
      <c r="I817" s="25">
        <f t="shared" si="310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9"/>
        <v>0</v>
      </c>
      <c r="G818" s="172"/>
      <c r="H818" s="94"/>
      <c r="I818" s="25">
        <f t="shared" si="310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1">SUM(E820:E825)</f>
        <v>0</v>
      </c>
      <c r="F819" s="59">
        <f t="shared" si="311"/>
        <v>0</v>
      </c>
      <c r="G819" s="174">
        <f t="shared" si="311"/>
        <v>0</v>
      </c>
      <c r="H819" s="79">
        <f t="shared" si="311"/>
        <v>0</v>
      </c>
      <c r="I819" s="20">
        <f t="shared" si="311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2">SUM(D823:E823)</f>
        <v>0</v>
      </c>
      <c r="G823" s="172"/>
      <c r="H823" s="94"/>
      <c r="I823" s="25">
        <f t="shared" ref="I823:I825" si="313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2"/>
        <v>0</v>
      </c>
      <c r="G824" s="172"/>
      <c r="H824" s="94"/>
      <c r="I824" s="25">
        <f t="shared" si="313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2"/>
        <v>0</v>
      </c>
      <c r="G825" s="172"/>
      <c r="H825" s="94"/>
      <c r="I825" s="25">
        <f t="shared" si="313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4">SUM(E827,E837)</f>
        <v>0</v>
      </c>
      <c r="F826" s="136">
        <f t="shared" si="314"/>
        <v>0</v>
      </c>
      <c r="G826" s="176">
        <f t="shared" si="314"/>
        <v>0</v>
      </c>
      <c r="H826" s="137">
        <f t="shared" si="314"/>
        <v>0</v>
      </c>
      <c r="I826" s="138">
        <f t="shared" si="314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5">SUM(E828:E836)</f>
        <v>0</v>
      </c>
      <c r="F827" s="59">
        <f t="shared" si="315"/>
        <v>0</v>
      </c>
      <c r="G827" s="174">
        <f t="shared" si="315"/>
        <v>0</v>
      </c>
      <c r="H827" s="79">
        <f t="shared" si="315"/>
        <v>0</v>
      </c>
      <c r="I827" s="20">
        <f t="shared" si="315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6">SUM(D828:E828)</f>
        <v>0</v>
      </c>
      <c r="G828" s="172"/>
      <c r="H828" s="94"/>
      <c r="I828" s="25">
        <f t="shared" ref="I828:I836" si="317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6"/>
        <v>0</v>
      </c>
      <c r="G829" s="172"/>
      <c r="H829" s="94"/>
      <c r="I829" s="25">
        <f t="shared" si="317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6"/>
        <v>0</v>
      </c>
      <c r="G830" s="172"/>
      <c r="H830" s="94"/>
      <c r="I830" s="25">
        <f t="shared" si="317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6"/>
        <v>0</v>
      </c>
      <c r="G831" s="172"/>
      <c r="H831" s="94"/>
      <c r="I831" s="25">
        <f t="shared" si="317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6"/>
        <v>0</v>
      </c>
      <c r="G832" s="172"/>
      <c r="H832" s="94"/>
      <c r="I832" s="25">
        <f t="shared" si="317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6"/>
        <v>0</v>
      </c>
      <c r="G833" s="172"/>
      <c r="H833" s="94"/>
      <c r="I833" s="25">
        <f t="shared" si="317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6"/>
        <v>0</v>
      </c>
      <c r="G834" s="172"/>
      <c r="H834" s="94"/>
      <c r="I834" s="25">
        <f t="shared" si="317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6"/>
        <v>0</v>
      </c>
      <c r="G835" s="172"/>
      <c r="H835" s="94"/>
      <c r="I835" s="25">
        <f t="shared" si="317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6"/>
        <v>0</v>
      </c>
      <c r="G836" s="172"/>
      <c r="H836" s="94"/>
      <c r="I836" s="25">
        <f t="shared" si="317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8">SUM(E838:E847)</f>
        <v>0</v>
      </c>
      <c r="F837" s="59">
        <f t="shared" si="318"/>
        <v>0</v>
      </c>
      <c r="G837" s="174">
        <f t="shared" si="318"/>
        <v>0</v>
      </c>
      <c r="H837" s="79">
        <f t="shared" si="318"/>
        <v>0</v>
      </c>
      <c r="I837" s="20">
        <f t="shared" si="318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9">SUM(D838:E838)</f>
        <v>0</v>
      </c>
      <c r="G838" s="172"/>
      <c r="H838" s="94"/>
      <c r="I838" s="25">
        <f t="shared" ref="I838:I845" si="320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9"/>
        <v>0</v>
      </c>
      <c r="G839" s="172"/>
      <c r="H839" s="94"/>
      <c r="I839" s="25">
        <f t="shared" si="320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9"/>
        <v>0</v>
      </c>
      <c r="G840" s="172"/>
      <c r="H840" s="94"/>
      <c r="I840" s="25">
        <f t="shared" si="320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9"/>
        <v>0</v>
      </c>
      <c r="G841" s="172"/>
      <c r="H841" s="94"/>
      <c r="I841" s="25">
        <f t="shared" si="320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9"/>
        <v>0</v>
      </c>
      <c r="G842" s="172"/>
      <c r="H842" s="94"/>
      <c r="I842" s="25">
        <f t="shared" si="320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9"/>
        <v>0</v>
      </c>
      <c r="G843" s="172"/>
      <c r="H843" s="94"/>
      <c r="I843" s="25">
        <f t="shared" si="320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9"/>
        <v>0</v>
      </c>
      <c r="G844" s="172"/>
      <c r="H844" s="94"/>
      <c r="I844" s="25">
        <f t="shared" si="320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9"/>
        <v>0</v>
      </c>
      <c r="G845" s="172"/>
      <c r="H845" s="94"/>
      <c r="I845" s="25">
        <f t="shared" si="320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1">SUM(D847:E847)</f>
        <v>0</v>
      </c>
      <c r="G847" s="172"/>
      <c r="H847" s="94"/>
      <c r="I847" s="25">
        <f t="shared" ref="I847" si="322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3">SUM(E849,E853,E857)</f>
        <v>0</v>
      </c>
      <c r="F848" s="136">
        <f t="shared" si="323"/>
        <v>0</v>
      </c>
      <c r="G848" s="176">
        <f t="shared" si="323"/>
        <v>0</v>
      </c>
      <c r="H848" s="137">
        <f t="shared" si="323"/>
        <v>0</v>
      </c>
      <c r="I848" s="138">
        <f t="shared" si="323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4">SUM(E850:E852)</f>
        <v>0</v>
      </c>
      <c r="F849" s="59">
        <f t="shared" si="324"/>
        <v>0</v>
      </c>
      <c r="G849" s="174">
        <f t="shared" si="324"/>
        <v>0</v>
      </c>
      <c r="H849" s="79">
        <f t="shared" si="324"/>
        <v>0</v>
      </c>
      <c r="I849" s="20">
        <f t="shared" si="324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5">SUM(D850:E850)</f>
        <v>0</v>
      </c>
      <c r="G850" s="172"/>
      <c r="H850" s="94"/>
      <c r="I850" s="25">
        <f t="shared" ref="I850:I852" si="326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5"/>
        <v>0</v>
      </c>
      <c r="G851" s="172"/>
      <c r="H851" s="94"/>
      <c r="I851" s="25">
        <f t="shared" si="326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5"/>
        <v>0</v>
      </c>
      <c r="G852" s="172"/>
      <c r="H852" s="94"/>
      <c r="I852" s="25">
        <f t="shared" si="326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7">SUM(E854:E856)</f>
        <v>0</v>
      </c>
      <c r="F853" s="59">
        <f t="shared" si="327"/>
        <v>0</v>
      </c>
      <c r="G853" s="174">
        <f t="shared" si="327"/>
        <v>0</v>
      </c>
      <c r="H853" s="79">
        <f t="shared" si="327"/>
        <v>0</v>
      </c>
      <c r="I853" s="20">
        <f t="shared" si="327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8">SUM(D854:E854)</f>
        <v>0</v>
      </c>
      <c r="G854" s="172"/>
      <c r="H854" s="94"/>
      <c r="I854" s="25">
        <f t="shared" ref="I854:I856" si="329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8"/>
        <v>0</v>
      </c>
      <c r="G855" s="172"/>
      <c r="H855" s="94"/>
      <c r="I855" s="25">
        <f t="shared" si="329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8"/>
        <v>0</v>
      </c>
      <c r="G856" s="172"/>
      <c r="H856" s="94"/>
      <c r="I856" s="25">
        <f t="shared" si="329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30">SUM(E858:E860)</f>
        <v>0</v>
      </c>
      <c r="F857" s="59">
        <f t="shared" si="330"/>
        <v>0</v>
      </c>
      <c r="G857" s="174">
        <f t="shared" si="330"/>
        <v>0</v>
      </c>
      <c r="H857" s="79">
        <f t="shared" si="330"/>
        <v>0</v>
      </c>
      <c r="I857" s="20">
        <f t="shared" si="330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1">SUM(D858:E858)</f>
        <v>0</v>
      </c>
      <c r="G858" s="172"/>
      <c r="H858" s="94"/>
      <c r="I858" s="25">
        <f t="shared" ref="I858:I860" si="332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1"/>
        <v>0</v>
      </c>
      <c r="G859" s="172"/>
      <c r="H859" s="94"/>
      <c r="I859" s="25">
        <f t="shared" si="332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1"/>
        <v>0</v>
      </c>
      <c r="G860" s="172"/>
      <c r="H860" s="94"/>
      <c r="I860" s="25">
        <f t="shared" si="332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3">SUM(E862,E872)</f>
        <v>0</v>
      </c>
      <c r="F861" s="136">
        <f t="shared" si="333"/>
        <v>0</v>
      </c>
      <c r="G861" s="176">
        <f t="shared" si="333"/>
        <v>0</v>
      </c>
      <c r="H861" s="137">
        <f t="shared" si="333"/>
        <v>0</v>
      </c>
      <c r="I861" s="138">
        <f t="shared" si="333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4">SUM(E863:E871)</f>
        <v>0</v>
      </c>
      <c r="F862" s="59">
        <f t="shared" si="334"/>
        <v>0</v>
      </c>
      <c r="G862" s="174">
        <f t="shared" si="334"/>
        <v>0</v>
      </c>
      <c r="H862" s="79">
        <f t="shared" si="334"/>
        <v>0</v>
      </c>
      <c r="I862" s="20">
        <f t="shared" si="334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5">SUM(D863:E863)</f>
        <v>0</v>
      </c>
      <c r="G863" s="172"/>
      <c r="H863" s="94"/>
      <c r="I863" s="25">
        <f t="shared" ref="I863:I871" si="336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5"/>
        <v>0</v>
      </c>
      <c r="G864" s="172"/>
      <c r="H864" s="94"/>
      <c r="I864" s="25">
        <f t="shared" si="336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5"/>
        <v>0</v>
      </c>
      <c r="G865" s="172"/>
      <c r="H865" s="94"/>
      <c r="I865" s="25">
        <f t="shared" si="336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5"/>
        <v>0</v>
      </c>
      <c r="G866" s="172"/>
      <c r="H866" s="94"/>
      <c r="I866" s="25">
        <f t="shared" si="336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5"/>
        <v>0</v>
      </c>
      <c r="G867" s="172"/>
      <c r="H867" s="94"/>
      <c r="I867" s="25">
        <f t="shared" si="336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5"/>
        <v>0</v>
      </c>
      <c r="G868" s="172"/>
      <c r="H868" s="94"/>
      <c r="I868" s="25">
        <f t="shared" si="336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5"/>
        <v>0</v>
      </c>
      <c r="G869" s="172"/>
      <c r="H869" s="94"/>
      <c r="I869" s="25">
        <f t="shared" si="336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5"/>
        <v>0</v>
      </c>
      <c r="G870" s="172"/>
      <c r="H870" s="94"/>
      <c r="I870" s="25">
        <f t="shared" si="336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5"/>
        <v>0</v>
      </c>
      <c r="G871" s="172"/>
      <c r="H871" s="94"/>
      <c r="I871" s="25">
        <f t="shared" si="336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7">SUM(E873:E882)</f>
        <v>0</v>
      </c>
      <c r="F872" s="59">
        <f t="shared" si="337"/>
        <v>0</v>
      </c>
      <c r="G872" s="174">
        <f t="shared" si="337"/>
        <v>0</v>
      </c>
      <c r="H872" s="79">
        <f t="shared" si="337"/>
        <v>0</v>
      </c>
      <c r="I872" s="20">
        <f t="shared" si="337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8">SUM(D873:E873)</f>
        <v>0</v>
      </c>
      <c r="G873" s="172"/>
      <c r="H873" s="94"/>
      <c r="I873" s="25">
        <f t="shared" ref="I873:I880" si="339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8"/>
        <v>0</v>
      </c>
      <c r="G874" s="172"/>
      <c r="H874" s="94"/>
      <c r="I874" s="25">
        <f t="shared" si="339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8"/>
        <v>0</v>
      </c>
      <c r="G875" s="172"/>
      <c r="H875" s="94"/>
      <c r="I875" s="25">
        <f t="shared" si="339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8"/>
        <v>0</v>
      </c>
      <c r="G876" s="172"/>
      <c r="H876" s="94"/>
      <c r="I876" s="25">
        <f t="shared" si="339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8"/>
        <v>0</v>
      </c>
      <c r="G877" s="172"/>
      <c r="H877" s="94"/>
      <c r="I877" s="25">
        <f t="shared" si="339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8"/>
        <v>0</v>
      </c>
      <c r="G878" s="172"/>
      <c r="H878" s="94"/>
      <c r="I878" s="25">
        <f t="shared" si="339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8"/>
        <v>0</v>
      </c>
      <c r="G879" s="172"/>
      <c r="H879" s="94"/>
      <c r="I879" s="25">
        <f t="shared" si="339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8"/>
        <v>0</v>
      </c>
      <c r="G880" s="172"/>
      <c r="H880" s="94"/>
      <c r="I880" s="25">
        <f t="shared" si="339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40">SUM(D882:E882)</f>
        <v>0</v>
      </c>
      <c r="G882" s="172"/>
      <c r="H882" s="94"/>
      <c r="I882" s="25">
        <f t="shared" ref="I882" si="341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2">SUM(E884,E894,E899)</f>
        <v>0</v>
      </c>
      <c r="F883" s="83">
        <f t="shared" si="342"/>
        <v>0</v>
      </c>
      <c r="G883" s="171">
        <f t="shared" si="342"/>
        <v>0</v>
      </c>
      <c r="H883" s="88">
        <f t="shared" si="342"/>
        <v>0</v>
      </c>
      <c r="I883" s="41">
        <f t="shared" si="342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3">SUM(E885:E893)</f>
        <v>0</v>
      </c>
      <c r="F884" s="59">
        <f t="shared" si="343"/>
        <v>0</v>
      </c>
      <c r="G884" s="174">
        <f t="shared" si="343"/>
        <v>0</v>
      </c>
      <c r="H884" s="79">
        <f t="shared" si="343"/>
        <v>0</v>
      </c>
      <c r="I884" s="20">
        <f t="shared" si="343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4">SUM(D885:E885)</f>
        <v>0</v>
      </c>
      <c r="G885" s="172"/>
      <c r="H885" s="94"/>
      <c r="I885" s="25">
        <f t="shared" ref="I885:I893" si="345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4"/>
        <v>0</v>
      </c>
      <c r="G886" s="172"/>
      <c r="H886" s="94"/>
      <c r="I886" s="25">
        <f t="shared" si="345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4"/>
        <v>0</v>
      </c>
      <c r="G887" s="172"/>
      <c r="H887" s="94"/>
      <c r="I887" s="25">
        <f t="shared" si="345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4"/>
        <v>0</v>
      </c>
      <c r="G888" s="172"/>
      <c r="H888" s="94"/>
      <c r="I888" s="25">
        <f t="shared" si="345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4"/>
        <v>0</v>
      </c>
      <c r="G889" s="172"/>
      <c r="H889" s="94"/>
      <c r="I889" s="25">
        <f t="shared" si="345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4"/>
        <v>0</v>
      </c>
      <c r="G890" s="172"/>
      <c r="H890" s="94"/>
      <c r="I890" s="25">
        <f t="shared" si="345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4"/>
        <v>0</v>
      </c>
      <c r="G891" s="172"/>
      <c r="H891" s="94"/>
      <c r="I891" s="25">
        <f t="shared" si="345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4"/>
        <v>0</v>
      </c>
      <c r="G892" s="172"/>
      <c r="H892" s="94"/>
      <c r="I892" s="25">
        <f t="shared" si="345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4"/>
        <v>0</v>
      </c>
      <c r="G893" s="172"/>
      <c r="H893" s="94"/>
      <c r="I893" s="25">
        <f t="shared" si="345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6">SUM(E895:E898)</f>
        <v>0</v>
      </c>
      <c r="F894" s="59">
        <f t="shared" si="346"/>
        <v>0</v>
      </c>
      <c r="G894" s="174">
        <f t="shared" si="346"/>
        <v>0</v>
      </c>
      <c r="H894" s="79">
        <f t="shared" si="346"/>
        <v>0</v>
      </c>
      <c r="I894" s="20">
        <f t="shared" si="346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7">SUM(E900:E908)</f>
        <v>0</v>
      </c>
      <c r="F899" s="59">
        <f t="shared" si="347"/>
        <v>0</v>
      </c>
      <c r="G899" s="174">
        <f t="shared" si="347"/>
        <v>0</v>
      </c>
      <c r="H899" s="79">
        <f t="shared" si="347"/>
        <v>0</v>
      </c>
      <c r="I899" s="20">
        <f t="shared" si="347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8">SUM(D900:E900)</f>
        <v>0</v>
      </c>
      <c r="G900" s="172"/>
      <c r="H900" s="94"/>
      <c r="I900" s="25">
        <f t="shared" ref="I900:I908" si="349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8"/>
        <v>0</v>
      </c>
      <c r="G901" s="172"/>
      <c r="H901" s="94"/>
      <c r="I901" s="25">
        <f t="shared" si="349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8"/>
        <v>0</v>
      </c>
      <c r="G902" s="172"/>
      <c r="H902" s="94"/>
      <c r="I902" s="25">
        <f t="shared" si="349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8"/>
        <v>0</v>
      </c>
      <c r="G903" s="172"/>
      <c r="H903" s="94"/>
      <c r="I903" s="25">
        <f t="shared" si="349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8"/>
        <v>0</v>
      </c>
      <c r="G904" s="172"/>
      <c r="H904" s="94"/>
      <c r="I904" s="25">
        <f t="shared" si="349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8"/>
        <v>0</v>
      </c>
      <c r="G905" s="172"/>
      <c r="H905" s="94"/>
      <c r="I905" s="25">
        <f t="shared" si="349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8"/>
        <v>0</v>
      </c>
      <c r="G906" s="172"/>
      <c r="H906" s="94"/>
      <c r="I906" s="25">
        <f t="shared" si="349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8"/>
        <v>0</v>
      </c>
      <c r="G907" s="172"/>
      <c r="H907" s="94"/>
      <c r="I907" s="25">
        <f t="shared" si="349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8"/>
        <v>0</v>
      </c>
      <c r="G908" s="172"/>
      <c r="H908" s="94"/>
      <c r="I908" s="25">
        <f t="shared" si="349"/>
        <v>0</v>
      </c>
    </row>
    <row r="911" spans="1:9" ht="15.75">
      <c r="A911" s="250" t="s">
        <v>62</v>
      </c>
      <c r="B911" s="251"/>
      <c r="C911" s="251"/>
      <c r="D911" s="42">
        <f t="shared" ref="D911:I911" si="350">SUM(D912:D917)</f>
        <v>1919716.96</v>
      </c>
      <c r="E911" s="42">
        <f t="shared" si="350"/>
        <v>0</v>
      </c>
      <c r="F911" s="42">
        <f t="shared" si="350"/>
        <v>1919716.96</v>
      </c>
      <c r="G911" s="42">
        <f t="shared" si="350"/>
        <v>825568.71000000008</v>
      </c>
      <c r="H911" s="42">
        <f t="shared" si="350"/>
        <v>0</v>
      </c>
      <c r="I911" s="42">
        <f t="shared" si="350"/>
        <v>1919716.96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215909.24</v>
      </c>
      <c r="E912" s="43">
        <f t="shared" ref="E912:I912" si="351">SUM(E140,E243,E297,E318,E495,E498,E508,E521,E534)</f>
        <v>0</v>
      </c>
      <c r="F912" s="43">
        <f t="shared" si="351"/>
        <v>215909.24</v>
      </c>
      <c r="G912" s="43">
        <f t="shared" si="351"/>
        <v>159822.53</v>
      </c>
      <c r="H912" s="43">
        <f t="shared" si="351"/>
        <v>0</v>
      </c>
      <c r="I912" s="43">
        <f t="shared" si="351"/>
        <v>215909.24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2">SUM(E148,E249,E323)</f>
        <v>0</v>
      </c>
      <c r="F913" s="43">
        <f t="shared" si="352"/>
        <v>0</v>
      </c>
      <c r="G913" s="43">
        <f t="shared" si="352"/>
        <v>0</v>
      </c>
      <c r="H913" s="43">
        <f t="shared" si="352"/>
        <v>0</v>
      </c>
      <c r="I913" s="43">
        <f t="shared" si="352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3">SUM(E312)</f>
        <v>0</v>
      </c>
      <c r="F914" s="43">
        <f t="shared" si="353"/>
        <v>0</v>
      </c>
      <c r="G914" s="43">
        <f t="shared" si="353"/>
        <v>0</v>
      </c>
      <c r="H914" s="43">
        <f t="shared" si="353"/>
        <v>0</v>
      </c>
      <c r="I914" s="43">
        <f t="shared" si="353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1614148</v>
      </c>
      <c r="E915" s="43">
        <f t="shared" ref="E915:I915" si="354">SUM(E57,E121,E167,E328,E538)</f>
        <v>0</v>
      </c>
      <c r="F915" s="43">
        <f t="shared" si="354"/>
        <v>1614148</v>
      </c>
      <c r="G915" s="43">
        <f t="shared" si="354"/>
        <v>599079.29</v>
      </c>
      <c r="H915" s="43">
        <f t="shared" si="354"/>
        <v>0</v>
      </c>
      <c r="I915" s="43">
        <f t="shared" si="354"/>
        <v>1614148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5">SUM(E204,E585)</f>
        <v>0</v>
      </c>
      <c r="F916" s="43">
        <f t="shared" si="355"/>
        <v>0</v>
      </c>
      <c r="G916" s="43">
        <f t="shared" si="355"/>
        <v>0</v>
      </c>
      <c r="H916" s="43">
        <f t="shared" si="355"/>
        <v>0</v>
      </c>
      <c r="I916" s="43">
        <f t="shared" si="355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89659.72</v>
      </c>
      <c r="E917" s="43">
        <f t="shared" ref="E917:I917" si="356">SUM(E514,E527,E333,E587)</f>
        <v>0</v>
      </c>
      <c r="F917" s="43">
        <f t="shared" si="356"/>
        <v>89659.72</v>
      </c>
      <c r="G917" s="43">
        <f t="shared" si="356"/>
        <v>66666.89</v>
      </c>
      <c r="H917" s="43">
        <f t="shared" si="356"/>
        <v>0</v>
      </c>
      <c r="I917" s="43">
        <f t="shared" si="356"/>
        <v>89659.72</v>
      </c>
    </row>
    <row r="918" spans="1:11" ht="48">
      <c r="A918" s="254" t="s">
        <v>63</v>
      </c>
      <c r="B918" s="255"/>
      <c r="C918" s="255"/>
      <c r="D918" s="43">
        <f t="shared" ref="D918" si="357">SUM(D919:D925)</f>
        <v>35886199.109999999</v>
      </c>
      <c r="E918" s="43">
        <f t="shared" ref="E918:I918" si="358">SUM(E919:E925)</f>
        <v>0</v>
      </c>
      <c r="F918" s="43">
        <f t="shared" si="358"/>
        <v>35886199.109999999</v>
      </c>
      <c r="G918" s="43">
        <f t="shared" si="358"/>
        <v>7123442.5599999987</v>
      </c>
      <c r="H918" s="43">
        <f t="shared" si="358"/>
        <v>0</v>
      </c>
      <c r="I918" s="43">
        <f t="shared" si="358"/>
        <v>35926662.369999997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450000</v>
      </c>
      <c r="E919" s="19">
        <f t="shared" ref="E919:I919" si="359">SUM(E44,E115,E152,E253,E541)</f>
        <v>0</v>
      </c>
      <c r="F919" s="19">
        <f t="shared" si="359"/>
        <v>450000</v>
      </c>
      <c r="G919" s="19">
        <f t="shared" si="359"/>
        <v>146004.34</v>
      </c>
      <c r="H919" s="19">
        <f t="shared" si="359"/>
        <v>0</v>
      </c>
      <c r="I919" s="19">
        <f t="shared" si="359"/>
        <v>450000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60">SUM(E64,E177,E261,E299,E383,E421,E458,E552,E589,E596,E617,E637,E657,E680,E703,E725,E745,E765,E790,E812,E827,E849,E862,E884)</f>
        <v>0</v>
      </c>
      <c r="F920" s="19">
        <f t="shared" si="360"/>
        <v>0</v>
      </c>
      <c r="G920" s="19">
        <f t="shared" si="360"/>
        <v>0</v>
      </c>
      <c r="H920" s="19">
        <f t="shared" si="360"/>
        <v>0</v>
      </c>
      <c r="I920" s="19">
        <f t="shared" si="360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30000</v>
      </c>
      <c r="E921" s="19">
        <f t="shared" ref="E921:I921" si="361">SUM(E77,E127,E191,E269,E306)</f>
        <v>0</v>
      </c>
      <c r="F921" s="19">
        <f t="shared" si="361"/>
        <v>30000</v>
      </c>
      <c r="G921" s="19">
        <f t="shared" si="361"/>
        <v>0</v>
      </c>
      <c r="H921" s="19">
        <f t="shared" si="361"/>
        <v>0</v>
      </c>
      <c r="I921" s="19">
        <f t="shared" si="361"/>
        <v>30000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10500000</v>
      </c>
      <c r="E922" s="19">
        <f t="shared" ref="E922:I922" si="362">SUM(E90,E133,E206,E308,E277,E294,E591,E337,E350,E395,E853,E894,E433,E470)</f>
        <v>0</v>
      </c>
      <c r="F922" s="19">
        <f t="shared" si="362"/>
        <v>10500000</v>
      </c>
      <c r="G922" s="19">
        <f t="shared" si="362"/>
        <v>6225863.4699999988</v>
      </c>
      <c r="H922" s="19">
        <f t="shared" si="362"/>
        <v>0</v>
      </c>
      <c r="I922" s="19">
        <f t="shared" si="362"/>
        <v>10500000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24906199.109999999</v>
      </c>
      <c r="E923" s="19">
        <f t="shared" ref="E923:I923" si="363">SUM(E343,E367,E405,E445,E482,E563,E593,E606,E626,E646,E668,E691,E714,E734,E754,E777,E800,E819,E837,E857,E872,E899)</f>
        <v>0</v>
      </c>
      <c r="F923" s="19">
        <f t="shared" si="363"/>
        <v>24906199.109999999</v>
      </c>
      <c r="G923" s="19">
        <f t="shared" si="363"/>
        <v>751207.25</v>
      </c>
      <c r="H923" s="19">
        <f t="shared" si="363"/>
        <v>0</v>
      </c>
      <c r="I923" s="19">
        <f t="shared" si="363"/>
        <v>24946662.369999997</v>
      </c>
      <c r="J923" s="61">
        <f>+F923-F26</f>
        <v>0</v>
      </c>
      <c r="K923" s="61">
        <f>+I923-I26</f>
        <v>40463.259999997914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4">SUM(E102,E220,E285,E574)</f>
        <v>0</v>
      </c>
      <c r="F924" s="19">
        <f t="shared" si="364"/>
        <v>0</v>
      </c>
      <c r="G924" s="19">
        <f t="shared" si="364"/>
        <v>0</v>
      </c>
      <c r="H924" s="19">
        <f t="shared" si="364"/>
        <v>0</v>
      </c>
      <c r="I924" s="19">
        <f t="shared" si="364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5">SUM(E233)</f>
        <v>0</v>
      </c>
      <c r="F925" s="19">
        <f t="shared" si="365"/>
        <v>0</v>
      </c>
      <c r="G925" s="19">
        <f t="shared" si="365"/>
        <v>367.5</v>
      </c>
      <c r="H925" s="19">
        <f t="shared" si="365"/>
        <v>0</v>
      </c>
      <c r="I925" s="19">
        <f t="shared" si="365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6">+D911+D918</f>
        <v>37805916.07</v>
      </c>
      <c r="E926" s="44">
        <f t="shared" si="366"/>
        <v>0</v>
      </c>
      <c r="F926" s="44">
        <f t="shared" si="366"/>
        <v>37805916.07</v>
      </c>
      <c r="G926" s="44">
        <f t="shared" si="366"/>
        <v>7949011.2699999986</v>
      </c>
      <c r="H926" s="44">
        <f t="shared" si="366"/>
        <v>0</v>
      </c>
      <c r="I926" s="44">
        <f t="shared" si="366"/>
        <v>37846379.329999998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dimension ref="A1:K927"/>
  <sheetViews>
    <sheetView topLeftCell="A579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99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INDUSTRIJSKA ŠKOLA, SPLIT</v>
      </c>
      <c r="C7" s="260"/>
      <c r="D7" s="13">
        <f>SUM(D8)</f>
        <v>2859086</v>
      </c>
      <c r="E7" s="13">
        <f t="shared" ref="E7:I8" si="0">SUM(E8)</f>
        <v>0</v>
      </c>
      <c r="F7" s="164">
        <f t="shared" si="0"/>
        <v>2859086</v>
      </c>
      <c r="G7" s="14">
        <f t="shared" si="0"/>
        <v>1550344.3599999999</v>
      </c>
      <c r="H7" s="229">
        <f t="shared" si="0"/>
        <v>0</v>
      </c>
      <c r="I7" s="77">
        <f t="shared" si="0"/>
        <v>2859086</v>
      </c>
    </row>
    <row r="8" spans="1:9">
      <c r="A8" s="261" t="s">
        <v>7</v>
      </c>
      <c r="B8" s="262"/>
      <c r="C8" s="15" t="s">
        <v>8</v>
      </c>
      <c r="D8" s="16">
        <f>SUM(D9)</f>
        <v>2859086</v>
      </c>
      <c r="E8" s="16">
        <f t="shared" si="0"/>
        <v>0</v>
      </c>
      <c r="F8" s="82">
        <f t="shared" si="0"/>
        <v>2859086</v>
      </c>
      <c r="G8" s="17">
        <f t="shared" si="0"/>
        <v>1550344.3599999999</v>
      </c>
      <c r="H8" s="170">
        <f t="shared" si="0"/>
        <v>0</v>
      </c>
      <c r="I8" s="17">
        <f t="shared" si="0"/>
        <v>2859086</v>
      </c>
    </row>
    <row r="9" spans="1:9">
      <c r="A9" s="261" t="s">
        <v>9</v>
      </c>
      <c r="B9" s="262"/>
      <c r="C9" s="15" t="s">
        <v>10</v>
      </c>
      <c r="D9" s="16">
        <f>SUM(D10,D18,D22,D26,D30,D33)</f>
        <v>2859086</v>
      </c>
      <c r="E9" s="16">
        <f t="shared" ref="E9:I9" si="1">SUM(E10,E18,E22,E26,E30,E33)</f>
        <v>0</v>
      </c>
      <c r="F9" s="82">
        <f t="shared" si="1"/>
        <v>2859086</v>
      </c>
      <c r="G9" s="17">
        <f t="shared" si="1"/>
        <v>1550344.3599999999</v>
      </c>
      <c r="H9" s="170">
        <f t="shared" si="1"/>
        <v>0</v>
      </c>
      <c r="I9" s="17">
        <f t="shared" si="1"/>
        <v>2859086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30156</v>
      </c>
      <c r="E10" s="19">
        <f t="shared" ref="E10:I10" si="2">SUM(E11:E17)</f>
        <v>0</v>
      </c>
      <c r="F10" s="59">
        <f t="shared" si="2"/>
        <v>30156</v>
      </c>
      <c r="G10" s="20">
        <f t="shared" si="2"/>
        <v>32502.66</v>
      </c>
      <c r="H10" s="230">
        <f t="shared" si="2"/>
        <v>0</v>
      </c>
      <c r="I10" s="20">
        <f t="shared" si="2"/>
        <v>30156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357</v>
      </c>
      <c r="B13" s="22">
        <v>641</v>
      </c>
      <c r="C13" s="23" t="s">
        <v>12</v>
      </c>
      <c r="D13" s="24">
        <v>6</v>
      </c>
      <c r="E13" s="47"/>
      <c r="F13" s="84">
        <f>SUM(D13:E13)</f>
        <v>6</v>
      </c>
      <c r="G13" s="25">
        <v>2.66</v>
      </c>
      <c r="H13" s="185"/>
      <c r="I13" s="25">
        <f t="shared" si="4"/>
        <v>6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358</v>
      </c>
      <c r="B15" s="22">
        <v>661</v>
      </c>
      <c r="C15" s="23" t="s">
        <v>15</v>
      </c>
      <c r="D15" s="24">
        <v>30150</v>
      </c>
      <c r="E15" s="47"/>
      <c r="F15" s="84">
        <f>SUM(D15:E15)</f>
        <v>30150</v>
      </c>
      <c r="G15" s="25">
        <v>32500</v>
      </c>
      <c r="H15" s="185"/>
      <c r="I15" s="25">
        <f t="shared" si="4"/>
        <v>30150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1380</v>
      </c>
      <c r="E18" s="19">
        <f t="shared" ref="E18:I18" si="5">SUM(E19:E21)</f>
        <v>0</v>
      </c>
      <c r="F18" s="59">
        <f t="shared" si="5"/>
        <v>1380</v>
      </c>
      <c r="G18" s="20">
        <f t="shared" si="5"/>
        <v>0</v>
      </c>
      <c r="H18" s="230">
        <f t="shared" si="5"/>
        <v>0</v>
      </c>
      <c r="I18" s="20">
        <f t="shared" si="5"/>
        <v>1380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359</v>
      </c>
      <c r="B20" s="22">
        <v>652</v>
      </c>
      <c r="C20" s="23" t="s">
        <v>14</v>
      </c>
      <c r="D20" s="24">
        <v>1380</v>
      </c>
      <c r="E20" s="47"/>
      <c r="F20" s="84">
        <f>SUM(D20:E20)</f>
        <v>1380</v>
      </c>
      <c r="G20" s="25">
        <v>0</v>
      </c>
      <c r="H20" s="185"/>
      <c r="I20" s="25">
        <f>+F20+H20</f>
        <v>1380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2827550</v>
      </c>
      <c r="E22" s="19">
        <f t="shared" ref="E22:I22" si="6">SUM(E23:E25)</f>
        <v>0</v>
      </c>
      <c r="F22" s="59">
        <f t="shared" si="6"/>
        <v>2827550</v>
      </c>
      <c r="G22" s="20">
        <f t="shared" si="6"/>
        <v>1491841.7</v>
      </c>
      <c r="H22" s="230">
        <f t="shared" si="6"/>
        <v>0</v>
      </c>
      <c r="I22" s="20">
        <f t="shared" si="6"/>
        <v>2827550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360</v>
      </c>
      <c r="B24" s="22">
        <v>636</v>
      </c>
      <c r="C24" s="23" t="s">
        <v>18</v>
      </c>
      <c r="D24" s="24">
        <v>2827550</v>
      </c>
      <c r="E24" s="47"/>
      <c r="F24" s="84">
        <f>SUM(D24:E24)</f>
        <v>2827550</v>
      </c>
      <c r="G24" s="25">
        <v>1491841.7</v>
      </c>
      <c r="H24" s="185"/>
      <c r="I24" s="25">
        <f>+F24+H24</f>
        <v>2827550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12000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 t="s">
        <v>1742</v>
      </c>
      <c r="B31" s="22">
        <v>663</v>
      </c>
      <c r="C31" s="23" t="s">
        <v>21</v>
      </c>
      <c r="D31" s="24"/>
      <c r="E31" s="47"/>
      <c r="F31" s="84">
        <f>SUM(D31:E31)</f>
        <v>0</v>
      </c>
      <c r="G31" s="25">
        <v>12000</v>
      </c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14000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 t="s">
        <v>1743</v>
      </c>
      <c r="B35" s="28">
        <v>722</v>
      </c>
      <c r="C35" s="29" t="s">
        <v>23</v>
      </c>
      <c r="D35" s="30"/>
      <c r="E35" s="48"/>
      <c r="F35" s="165">
        <f>SUM(D35:E35)</f>
        <v>0</v>
      </c>
      <c r="G35" s="31">
        <v>14000</v>
      </c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INDUSTRIJSKA ŠKOLA, SPLIT</v>
      </c>
      <c r="C39" s="260"/>
      <c r="D39" s="38">
        <f>SUM(D40)</f>
        <v>3232478</v>
      </c>
      <c r="E39" s="38">
        <f t="shared" ref="E39:I41" si="11">SUM(E40)</f>
        <v>0</v>
      </c>
      <c r="F39" s="81">
        <f t="shared" si="11"/>
        <v>3232478</v>
      </c>
      <c r="G39" s="168">
        <f t="shared" si="11"/>
        <v>1726743.4100000001</v>
      </c>
      <c r="H39" s="93">
        <f t="shared" si="11"/>
        <v>0</v>
      </c>
      <c r="I39" s="147">
        <f t="shared" si="11"/>
        <v>3232478</v>
      </c>
    </row>
    <row r="40" spans="1:9" ht="24.75">
      <c r="A40" s="261" t="s">
        <v>108</v>
      </c>
      <c r="B40" s="262"/>
      <c r="C40" s="15" t="s">
        <v>109</v>
      </c>
      <c r="D40" s="16">
        <f>SUM(D41)</f>
        <v>3232478</v>
      </c>
      <c r="E40" s="16">
        <f t="shared" si="11"/>
        <v>0</v>
      </c>
      <c r="F40" s="82">
        <f t="shared" si="11"/>
        <v>3232478</v>
      </c>
      <c r="G40" s="169">
        <f t="shared" si="11"/>
        <v>1726743.4100000001</v>
      </c>
      <c r="H40" s="78">
        <f t="shared" si="11"/>
        <v>0</v>
      </c>
      <c r="I40" s="17">
        <f t="shared" si="11"/>
        <v>3232478</v>
      </c>
    </row>
    <row r="41" spans="1:9">
      <c r="A41" s="261" t="s">
        <v>25</v>
      </c>
      <c r="B41" s="262"/>
      <c r="C41" s="15" t="s">
        <v>26</v>
      </c>
      <c r="D41" s="16">
        <f>SUM(D42)</f>
        <v>3232478</v>
      </c>
      <c r="E41" s="16">
        <f t="shared" si="11"/>
        <v>0</v>
      </c>
      <c r="F41" s="16">
        <f t="shared" si="11"/>
        <v>3232478</v>
      </c>
      <c r="G41" s="170">
        <f t="shared" si="11"/>
        <v>1726743.4100000001</v>
      </c>
      <c r="H41" s="78">
        <f t="shared" si="11"/>
        <v>0</v>
      </c>
      <c r="I41" s="17">
        <f t="shared" si="11"/>
        <v>3232478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3232478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3232478</v>
      </c>
      <c r="G42" s="104">
        <f t="shared" si="12"/>
        <v>1726743.4100000001</v>
      </c>
      <c r="H42" s="104">
        <f t="shared" si="12"/>
        <v>0</v>
      </c>
      <c r="I42" s="104">
        <f t="shared" si="12"/>
        <v>3232478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3213078</v>
      </c>
      <c r="E43" s="40">
        <f t="shared" ref="E43:I43" si="13">SUM(E44,E57,E64,E77,E90,E102)</f>
        <v>0</v>
      </c>
      <c r="F43" s="83">
        <f t="shared" si="13"/>
        <v>3213078</v>
      </c>
      <c r="G43" s="171">
        <f t="shared" si="13"/>
        <v>1678644.1600000001</v>
      </c>
      <c r="H43" s="88">
        <f t="shared" si="13"/>
        <v>0</v>
      </c>
      <c r="I43" s="41">
        <f t="shared" si="13"/>
        <v>3213078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15756</v>
      </c>
      <c r="E44" s="19">
        <f t="shared" ref="E44:I44" si="14">SUM(E45:E56)</f>
        <v>0</v>
      </c>
      <c r="F44" s="59">
        <f t="shared" si="14"/>
        <v>15756</v>
      </c>
      <c r="G44" s="174">
        <f t="shared" si="14"/>
        <v>9214.81</v>
      </c>
      <c r="H44" s="79">
        <f t="shared" si="14"/>
        <v>0</v>
      </c>
      <c r="I44" s="20">
        <f t="shared" si="14"/>
        <v>15756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 t="s">
        <v>1310</v>
      </c>
      <c r="B48" s="22">
        <v>321</v>
      </c>
      <c r="C48" s="23" t="s">
        <v>33</v>
      </c>
      <c r="D48" s="24">
        <v>11400</v>
      </c>
      <c r="E48" s="47"/>
      <c r="F48" s="84">
        <f t="shared" si="15"/>
        <v>11400</v>
      </c>
      <c r="G48" s="172">
        <v>400</v>
      </c>
      <c r="H48" s="94"/>
      <c r="I48" s="25">
        <f t="shared" si="16"/>
        <v>11400</v>
      </c>
    </row>
    <row r="49" spans="1:10" s="26" customFormat="1" ht="12">
      <c r="A49" s="21" t="s">
        <v>1311</v>
      </c>
      <c r="B49" s="22">
        <v>322</v>
      </c>
      <c r="C49" s="23" t="s">
        <v>34</v>
      </c>
      <c r="D49" s="24">
        <v>2400</v>
      </c>
      <c r="E49" s="47"/>
      <c r="F49" s="84">
        <f t="shared" si="15"/>
        <v>2400</v>
      </c>
      <c r="G49" s="172">
        <v>6788.75</v>
      </c>
      <c r="H49" s="94"/>
      <c r="I49" s="25">
        <f t="shared" si="16"/>
        <v>2400</v>
      </c>
    </row>
    <row r="50" spans="1:10" s="26" customFormat="1" ht="12">
      <c r="A50" s="21" t="s">
        <v>1312</v>
      </c>
      <c r="B50" s="22">
        <v>323</v>
      </c>
      <c r="C50" s="23" t="s">
        <v>28</v>
      </c>
      <c r="D50" s="24">
        <v>1956</v>
      </c>
      <c r="E50" s="47"/>
      <c r="F50" s="84">
        <f t="shared" si="15"/>
        <v>1956</v>
      </c>
      <c r="G50" s="172">
        <v>1842.75</v>
      </c>
      <c r="H50" s="94"/>
      <c r="I50" s="25">
        <f t="shared" si="16"/>
        <v>1956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1744</v>
      </c>
      <c r="B52" s="22">
        <v>329</v>
      </c>
      <c r="C52" s="23" t="s">
        <v>38</v>
      </c>
      <c r="D52" s="24"/>
      <c r="E52" s="47"/>
      <c r="F52" s="84">
        <f t="shared" si="15"/>
        <v>0</v>
      </c>
      <c r="G52" s="172">
        <v>183.31</v>
      </c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368392</v>
      </c>
      <c r="E57" s="43">
        <f t="shared" ref="E57:I57" si="18">SUM(E58:E63)</f>
        <v>0</v>
      </c>
      <c r="F57" s="58">
        <f t="shared" si="18"/>
        <v>368392</v>
      </c>
      <c r="G57" s="173">
        <f t="shared" si="18"/>
        <v>161193.18</v>
      </c>
      <c r="H57" s="89">
        <f t="shared" si="18"/>
        <v>0</v>
      </c>
      <c r="I57" s="56">
        <f t="shared" si="18"/>
        <v>368392</v>
      </c>
    </row>
    <row r="58" spans="1:10" ht="22.5" customHeight="1">
      <c r="A58" s="21" t="s">
        <v>1311</v>
      </c>
      <c r="B58" s="22">
        <v>321</v>
      </c>
      <c r="C58" s="23" t="s">
        <v>33</v>
      </c>
      <c r="D58" s="24">
        <v>77400</v>
      </c>
      <c r="E58" s="47"/>
      <c r="F58" s="84">
        <f t="shared" ref="F58:F63" si="19">SUM(D58:E58)</f>
        <v>77400</v>
      </c>
      <c r="G58" s="172">
        <v>23742.91</v>
      </c>
      <c r="H58" s="94"/>
      <c r="I58" s="25">
        <f>+F58+H58</f>
        <v>77400</v>
      </c>
      <c r="J58" s="49"/>
    </row>
    <row r="59" spans="1:10" s="26" customFormat="1" ht="12">
      <c r="A59" s="21" t="s">
        <v>1312</v>
      </c>
      <c r="B59" s="22">
        <v>322</v>
      </c>
      <c r="C59" s="23" t="s">
        <v>34</v>
      </c>
      <c r="D59" s="24">
        <v>156900</v>
      </c>
      <c r="E59" s="47"/>
      <c r="F59" s="84">
        <f t="shared" si="19"/>
        <v>156900</v>
      </c>
      <c r="G59" s="172">
        <v>83982.44</v>
      </c>
      <c r="H59" s="94"/>
      <c r="I59" s="25">
        <f t="shared" ref="I59:I63" si="20">+F59+H59</f>
        <v>156900</v>
      </c>
    </row>
    <row r="60" spans="1:10" s="26" customFormat="1" ht="12">
      <c r="A60" s="21" t="s">
        <v>1313</v>
      </c>
      <c r="B60" s="22">
        <v>323</v>
      </c>
      <c r="C60" s="23" t="s">
        <v>28</v>
      </c>
      <c r="D60" s="24">
        <v>120800</v>
      </c>
      <c r="E60" s="47"/>
      <c r="F60" s="84">
        <f t="shared" si="19"/>
        <v>120800</v>
      </c>
      <c r="G60" s="172">
        <v>51598.46</v>
      </c>
      <c r="H60" s="94"/>
      <c r="I60" s="25">
        <f t="shared" si="20"/>
        <v>120800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1314</v>
      </c>
      <c r="B62" s="22">
        <v>329</v>
      </c>
      <c r="C62" s="23" t="s">
        <v>38</v>
      </c>
      <c r="D62" s="24">
        <v>10400</v>
      </c>
      <c r="E62" s="47"/>
      <c r="F62" s="84">
        <f t="shared" si="19"/>
        <v>10400</v>
      </c>
      <c r="G62" s="172">
        <v>834.38</v>
      </c>
      <c r="H62" s="94"/>
      <c r="I62" s="25">
        <f t="shared" si="20"/>
        <v>10400</v>
      </c>
    </row>
    <row r="63" spans="1:10" s="26" customFormat="1" ht="12">
      <c r="A63" s="21" t="s">
        <v>1315</v>
      </c>
      <c r="B63" s="22">
        <v>343</v>
      </c>
      <c r="C63" s="23" t="s">
        <v>39</v>
      </c>
      <c r="D63" s="24">
        <v>2892</v>
      </c>
      <c r="E63" s="47"/>
      <c r="F63" s="84">
        <f t="shared" si="19"/>
        <v>2892</v>
      </c>
      <c r="G63" s="172">
        <v>1034.99</v>
      </c>
      <c r="H63" s="94"/>
      <c r="I63" s="25">
        <f t="shared" si="20"/>
        <v>2892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1380</v>
      </c>
      <c r="E77" s="19">
        <f t="shared" ref="E77:I77" si="25">SUM(E78:E89)</f>
        <v>0</v>
      </c>
      <c r="F77" s="59">
        <f t="shared" si="25"/>
        <v>1380</v>
      </c>
      <c r="G77" s="174">
        <f t="shared" si="25"/>
        <v>0</v>
      </c>
      <c r="H77" s="79">
        <f t="shared" si="25"/>
        <v>0</v>
      </c>
      <c r="I77" s="20">
        <f t="shared" si="25"/>
        <v>1380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1316</v>
      </c>
      <c r="B85" s="22">
        <v>329</v>
      </c>
      <c r="C85" s="23" t="s">
        <v>38</v>
      </c>
      <c r="D85" s="24">
        <v>1380</v>
      </c>
      <c r="E85" s="47"/>
      <c r="F85" s="84">
        <f t="shared" si="26"/>
        <v>1380</v>
      </c>
      <c r="G85" s="172"/>
      <c r="H85" s="94"/>
      <c r="I85" s="25">
        <f t="shared" si="27"/>
        <v>1380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2827550</v>
      </c>
      <c r="E90" s="19">
        <f t="shared" ref="E90:I90" si="29">SUM(E91:E101)</f>
        <v>0</v>
      </c>
      <c r="F90" s="59">
        <f t="shared" si="29"/>
        <v>2827550</v>
      </c>
      <c r="G90" s="174">
        <f t="shared" si="29"/>
        <v>1508236.1700000002</v>
      </c>
      <c r="H90" s="79">
        <f t="shared" si="29"/>
        <v>0</v>
      </c>
      <c r="I90" s="20">
        <f t="shared" si="29"/>
        <v>2827550</v>
      </c>
    </row>
    <row r="91" spans="1:9">
      <c r="A91" s="21" t="s">
        <v>1317</v>
      </c>
      <c r="B91" s="22">
        <v>311</v>
      </c>
      <c r="C91" s="23" t="s">
        <v>35</v>
      </c>
      <c r="D91" s="24">
        <v>2301280</v>
      </c>
      <c r="E91" s="47"/>
      <c r="F91" s="84">
        <f t="shared" ref="F91:F101" si="30">SUM(D91:E91)</f>
        <v>2301280</v>
      </c>
      <c r="G91" s="172">
        <v>1246262.78</v>
      </c>
      <c r="H91" s="94"/>
      <c r="I91" s="25">
        <f>+F91+H91</f>
        <v>2301280</v>
      </c>
    </row>
    <row r="92" spans="1:9" s="26" customFormat="1" ht="12">
      <c r="A92" s="21" t="s">
        <v>1318</v>
      </c>
      <c r="B92" s="22">
        <v>312</v>
      </c>
      <c r="C92" s="23" t="s">
        <v>44</v>
      </c>
      <c r="D92" s="24">
        <v>136800</v>
      </c>
      <c r="E92" s="47"/>
      <c r="F92" s="84">
        <f t="shared" si="30"/>
        <v>136800</v>
      </c>
      <c r="G92" s="172">
        <v>41913.83</v>
      </c>
      <c r="H92" s="94"/>
      <c r="I92" s="25">
        <f t="shared" ref="I92:I101" si="31">+F92+H92</f>
        <v>136800</v>
      </c>
    </row>
    <row r="93" spans="1:9" s="26" customFormat="1" ht="12">
      <c r="A93" s="21" t="s">
        <v>1319</v>
      </c>
      <c r="B93" s="22">
        <v>313</v>
      </c>
      <c r="C93" s="23" t="s">
        <v>36</v>
      </c>
      <c r="D93" s="24">
        <v>379720</v>
      </c>
      <c r="E93" s="47"/>
      <c r="F93" s="84">
        <f t="shared" si="30"/>
        <v>379720</v>
      </c>
      <c r="G93" s="172">
        <v>204414.11</v>
      </c>
      <c r="H93" s="94"/>
      <c r="I93" s="25">
        <f t="shared" si="31"/>
        <v>379720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1320</v>
      </c>
      <c r="B98" s="22">
        <v>329</v>
      </c>
      <c r="C98" s="23" t="s">
        <v>38</v>
      </c>
      <c r="D98" s="24">
        <v>9750</v>
      </c>
      <c r="E98" s="47"/>
      <c r="F98" s="84">
        <f t="shared" si="30"/>
        <v>9750</v>
      </c>
      <c r="G98" s="172">
        <v>10687.5</v>
      </c>
      <c r="H98" s="94"/>
      <c r="I98" s="25">
        <f t="shared" si="31"/>
        <v>9750</v>
      </c>
      <c r="J98" s="130"/>
    </row>
    <row r="99" spans="1:10" s="26" customFormat="1" ht="12">
      <c r="A99" s="21" t="s">
        <v>1745</v>
      </c>
      <c r="B99" s="22">
        <v>343</v>
      </c>
      <c r="C99" s="23" t="s">
        <v>39</v>
      </c>
      <c r="D99" s="24"/>
      <c r="E99" s="47"/>
      <c r="F99" s="84">
        <f t="shared" si="30"/>
        <v>0</v>
      </c>
      <c r="G99" s="172">
        <v>4957.95</v>
      </c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14400</v>
      </c>
      <c r="E139" s="40">
        <f t="shared" ref="E139:I139" si="45">SUM(E140,E148,E152,E167,E177,E191,E204,E206,E220,E233)</f>
        <v>0</v>
      </c>
      <c r="F139" s="40">
        <f t="shared" si="45"/>
        <v>14400</v>
      </c>
      <c r="G139" s="40">
        <f t="shared" si="45"/>
        <v>45099.25</v>
      </c>
      <c r="H139" s="40">
        <f t="shared" si="45"/>
        <v>0</v>
      </c>
      <c r="I139" s="41">
        <f t="shared" si="45"/>
        <v>14400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14400</v>
      </c>
      <c r="E152" s="19">
        <f t="shared" ref="E152:I152" si="51">SUM(E153:E166)</f>
        <v>0</v>
      </c>
      <c r="F152" s="59">
        <f t="shared" si="51"/>
        <v>14400</v>
      </c>
      <c r="G152" s="174">
        <f t="shared" si="51"/>
        <v>19099.25</v>
      </c>
      <c r="H152" s="79">
        <f t="shared" si="51"/>
        <v>0</v>
      </c>
      <c r="I152" s="20">
        <f t="shared" si="51"/>
        <v>14400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1321</v>
      </c>
      <c r="B158" s="22">
        <v>422</v>
      </c>
      <c r="C158" s="23" t="s">
        <v>29</v>
      </c>
      <c r="D158" s="24">
        <v>14400</v>
      </c>
      <c r="E158" s="47"/>
      <c r="F158" s="84">
        <f t="shared" si="52"/>
        <v>14400</v>
      </c>
      <c r="G158" s="172">
        <v>19099.25</v>
      </c>
      <c r="H158" s="94"/>
      <c r="I158" s="25">
        <f t="shared" si="53"/>
        <v>14400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12000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1746</v>
      </c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>
        <v>12000</v>
      </c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14000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 t="s">
        <v>1747</v>
      </c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>
        <v>14000</v>
      </c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1322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1323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373392</v>
      </c>
      <c r="E911" s="42">
        <f t="shared" si="349"/>
        <v>0</v>
      </c>
      <c r="F911" s="42">
        <f t="shared" si="349"/>
        <v>373392</v>
      </c>
      <c r="G911" s="42">
        <f t="shared" si="349"/>
        <v>164193.18</v>
      </c>
      <c r="H911" s="42">
        <f t="shared" si="349"/>
        <v>0</v>
      </c>
      <c r="I911" s="42">
        <f t="shared" si="349"/>
        <v>373392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3000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368392</v>
      </c>
      <c r="E915" s="43">
        <f t="shared" ref="E915:I915" si="353">SUM(E57,E121,E167,E328,E538)</f>
        <v>0</v>
      </c>
      <c r="F915" s="43">
        <f t="shared" si="353"/>
        <v>368392</v>
      </c>
      <c r="G915" s="43">
        <f t="shared" si="353"/>
        <v>161193.18</v>
      </c>
      <c r="H915" s="43">
        <f t="shared" si="353"/>
        <v>0</v>
      </c>
      <c r="I915" s="43">
        <f t="shared" si="353"/>
        <v>368392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2859086</v>
      </c>
      <c r="E918" s="43">
        <f t="shared" ref="E918:I918" si="357">SUM(E919:E925)</f>
        <v>0</v>
      </c>
      <c r="F918" s="43">
        <f t="shared" si="357"/>
        <v>2859086</v>
      </c>
      <c r="G918" s="43">
        <f t="shared" si="357"/>
        <v>1562550.2300000002</v>
      </c>
      <c r="H918" s="43">
        <f t="shared" si="357"/>
        <v>0</v>
      </c>
      <c r="I918" s="43">
        <f t="shared" si="357"/>
        <v>2859086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30156</v>
      </c>
      <c r="E919" s="19">
        <f t="shared" ref="E919:I919" si="358">SUM(E44,E115,E152,E253,E541)</f>
        <v>0</v>
      </c>
      <c r="F919" s="19">
        <f t="shared" si="358"/>
        <v>30156</v>
      </c>
      <c r="G919" s="19">
        <f t="shared" si="358"/>
        <v>28314.059999999998</v>
      </c>
      <c r="H919" s="19">
        <f t="shared" si="358"/>
        <v>0</v>
      </c>
      <c r="I919" s="19">
        <f t="shared" si="358"/>
        <v>30156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1380</v>
      </c>
      <c r="E921" s="19">
        <f t="shared" ref="E921:I921" si="360">SUM(E77,E127,E191,E269,E306)</f>
        <v>0</v>
      </c>
      <c r="F921" s="19">
        <f t="shared" si="360"/>
        <v>1380</v>
      </c>
      <c r="G921" s="19">
        <f t="shared" si="360"/>
        <v>0</v>
      </c>
      <c r="H921" s="19">
        <f t="shared" si="360"/>
        <v>0</v>
      </c>
      <c r="I921" s="19">
        <f t="shared" si="360"/>
        <v>1380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2827550</v>
      </c>
      <c r="E922" s="19">
        <f t="shared" ref="E922:I922" si="361">SUM(E90,E133,E206,E308,E277,E294,E591,E337,E350,E395,E853,E894,E433,E470)</f>
        <v>0</v>
      </c>
      <c r="F922" s="19">
        <f t="shared" si="361"/>
        <v>2827550</v>
      </c>
      <c r="G922" s="19">
        <f t="shared" si="361"/>
        <v>1508236.1700000002</v>
      </c>
      <c r="H922" s="19">
        <f t="shared" si="361"/>
        <v>0</v>
      </c>
      <c r="I922" s="19">
        <f t="shared" si="361"/>
        <v>2827550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12000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14000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3232478</v>
      </c>
      <c r="E926" s="44">
        <f t="shared" si="365"/>
        <v>0</v>
      </c>
      <c r="F926" s="44">
        <f t="shared" si="365"/>
        <v>3232478</v>
      </c>
      <c r="G926" s="44">
        <f t="shared" si="365"/>
        <v>1726743.4100000001</v>
      </c>
      <c r="H926" s="44">
        <f t="shared" si="365"/>
        <v>0</v>
      </c>
      <c r="I926" s="44">
        <f t="shared" si="365"/>
        <v>3232478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dimension ref="A1:K927"/>
  <sheetViews>
    <sheetView tabSelected="1" topLeftCell="A910" zoomScale="125" workbookViewId="0">
      <selection activeCell="H26" sqref="H26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98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II. GIMNAZIJA, SPLIT</v>
      </c>
      <c r="C7" s="260"/>
      <c r="D7" s="13">
        <f>SUM(D8)</f>
        <v>8268890</v>
      </c>
      <c r="E7" s="13">
        <f t="shared" ref="E7:I8" si="0">SUM(E8)</f>
        <v>0</v>
      </c>
      <c r="F7" s="164">
        <f t="shared" si="0"/>
        <v>8268890</v>
      </c>
      <c r="G7" s="14">
        <f t="shared" si="0"/>
        <v>4257778.2699999996</v>
      </c>
      <c r="H7" s="229">
        <f t="shared" si="0"/>
        <v>223593</v>
      </c>
      <c r="I7" s="77">
        <f t="shared" si="0"/>
        <v>8492483</v>
      </c>
    </row>
    <row r="8" spans="1:9">
      <c r="A8" s="261" t="s">
        <v>7</v>
      </c>
      <c r="B8" s="262"/>
      <c r="C8" s="15" t="s">
        <v>8</v>
      </c>
      <c r="D8" s="16">
        <f>SUM(D9)</f>
        <v>8268890</v>
      </c>
      <c r="E8" s="16">
        <f t="shared" si="0"/>
        <v>0</v>
      </c>
      <c r="F8" s="82">
        <f t="shared" si="0"/>
        <v>8268890</v>
      </c>
      <c r="G8" s="17">
        <f t="shared" si="0"/>
        <v>4257778.2699999996</v>
      </c>
      <c r="H8" s="170">
        <f t="shared" si="0"/>
        <v>223593</v>
      </c>
      <c r="I8" s="17">
        <f t="shared" si="0"/>
        <v>8492483</v>
      </c>
    </row>
    <row r="9" spans="1:9">
      <c r="A9" s="261" t="s">
        <v>9</v>
      </c>
      <c r="B9" s="262"/>
      <c r="C9" s="15" t="s">
        <v>10</v>
      </c>
      <c r="D9" s="16">
        <f>SUM(D10,D18,D22,D26,D30,D33)</f>
        <v>8268890</v>
      </c>
      <c r="E9" s="16">
        <f t="shared" ref="E9:I9" si="1">SUM(E10,E18,E22,E26,E30,E33)</f>
        <v>0</v>
      </c>
      <c r="F9" s="82">
        <f t="shared" si="1"/>
        <v>8268890</v>
      </c>
      <c r="G9" s="17">
        <f t="shared" si="1"/>
        <v>4257778.2699999996</v>
      </c>
      <c r="H9" s="170">
        <f t="shared" si="1"/>
        <v>223593</v>
      </c>
      <c r="I9" s="17">
        <f t="shared" si="1"/>
        <v>8492483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4</v>
      </c>
      <c r="E10" s="19">
        <f t="shared" ref="E10:I10" si="2">SUM(E11:E17)</f>
        <v>0</v>
      </c>
      <c r="F10" s="59">
        <f t="shared" si="2"/>
        <v>4</v>
      </c>
      <c r="G10" s="20">
        <f t="shared" si="2"/>
        <v>2508.2199999999998</v>
      </c>
      <c r="H10" s="230">
        <f t="shared" si="2"/>
        <v>5</v>
      </c>
      <c r="I10" s="20">
        <f t="shared" si="2"/>
        <v>9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>
        <v>0</v>
      </c>
      <c r="I12" s="25">
        <f t="shared" ref="I12:I17" si="4">+F12+H12</f>
        <v>0</v>
      </c>
    </row>
    <row r="13" spans="1:9" s="26" customFormat="1" ht="12">
      <c r="A13" s="21" t="s">
        <v>361</v>
      </c>
      <c r="B13" s="22">
        <v>641</v>
      </c>
      <c r="C13" s="23" t="s">
        <v>12</v>
      </c>
      <c r="D13" s="24">
        <v>4</v>
      </c>
      <c r="E13" s="47"/>
      <c r="F13" s="84">
        <f>SUM(D13:E13)</f>
        <v>4</v>
      </c>
      <c r="G13" s="25">
        <v>8.2200000000000006</v>
      </c>
      <c r="H13" s="185">
        <v>5</v>
      </c>
      <c r="I13" s="25">
        <f t="shared" si="4"/>
        <v>9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1682</v>
      </c>
      <c r="B15" s="22">
        <v>661</v>
      </c>
      <c r="C15" s="23" t="s">
        <v>15</v>
      </c>
      <c r="D15" s="24"/>
      <c r="E15" s="47"/>
      <c r="F15" s="84">
        <f>SUM(D15:E15)</f>
        <v>0</v>
      </c>
      <c r="G15" s="25">
        <v>2500</v>
      </c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2690</v>
      </c>
      <c r="E18" s="19">
        <f t="shared" ref="E18:I18" si="5">SUM(E19:E21)</f>
        <v>0</v>
      </c>
      <c r="F18" s="59">
        <f t="shared" si="5"/>
        <v>2690</v>
      </c>
      <c r="G18" s="20">
        <f t="shared" si="5"/>
        <v>0</v>
      </c>
      <c r="H18" s="230">
        <f t="shared" si="5"/>
        <v>-1100</v>
      </c>
      <c r="I18" s="20">
        <f t="shared" si="5"/>
        <v>1590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362</v>
      </c>
      <c r="B20" s="22">
        <v>652</v>
      </c>
      <c r="C20" s="23" t="s">
        <v>14</v>
      </c>
      <c r="D20" s="24">
        <v>2690</v>
      </c>
      <c r="E20" s="47"/>
      <c r="F20" s="84">
        <f>SUM(D20:E20)</f>
        <v>2690</v>
      </c>
      <c r="G20" s="25">
        <v>0</v>
      </c>
      <c r="H20" s="185">
        <v>-1100</v>
      </c>
      <c r="I20" s="25">
        <f>+F20+H20</f>
        <v>1590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8040196</v>
      </c>
      <c r="E22" s="19">
        <f t="shared" ref="E22:I22" si="6">SUM(E23:E25)</f>
        <v>0</v>
      </c>
      <c r="F22" s="59">
        <f t="shared" si="6"/>
        <v>8040196</v>
      </c>
      <c r="G22" s="20">
        <f t="shared" si="6"/>
        <v>4255270.05</v>
      </c>
      <c r="H22" s="230">
        <f t="shared" si="6"/>
        <v>450488</v>
      </c>
      <c r="I22" s="20">
        <f t="shared" si="6"/>
        <v>8490684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363</v>
      </c>
      <c r="B24" s="22">
        <v>636</v>
      </c>
      <c r="C24" s="23" t="s">
        <v>18</v>
      </c>
      <c r="D24" s="24">
        <v>8040196</v>
      </c>
      <c r="E24" s="47"/>
      <c r="F24" s="84">
        <f>SUM(D24:E24)</f>
        <v>8040196</v>
      </c>
      <c r="G24" s="25">
        <v>4255270.05</v>
      </c>
      <c r="H24" s="185">
        <v>447988</v>
      </c>
      <c r="I24" s="25">
        <f>+F24+H24</f>
        <v>8488184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>
        <v>2500</v>
      </c>
      <c r="I25" s="25">
        <f>+F25+H25</f>
        <v>2500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225000</v>
      </c>
      <c r="E26" s="19">
        <f t="shared" ref="E26:I26" si="7">SUM(E27:E29)</f>
        <v>0</v>
      </c>
      <c r="F26" s="59">
        <f t="shared" si="7"/>
        <v>225000</v>
      </c>
      <c r="G26" s="20">
        <f t="shared" si="7"/>
        <v>0</v>
      </c>
      <c r="H26" s="230">
        <f t="shared" si="7"/>
        <v>-225000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364</v>
      </c>
      <c r="B28" s="22">
        <v>638</v>
      </c>
      <c r="C28" s="23" t="s">
        <v>20</v>
      </c>
      <c r="D28" s="24">
        <v>225000</v>
      </c>
      <c r="E28" s="47"/>
      <c r="F28" s="84">
        <f>SUM(D28:E28)</f>
        <v>225000</v>
      </c>
      <c r="G28" s="25"/>
      <c r="H28" s="185">
        <v>-225000</v>
      </c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1000</v>
      </c>
      <c r="E30" s="19">
        <f t="shared" ref="E30:I30" si="8">SUM(E31:E32)</f>
        <v>0</v>
      </c>
      <c r="F30" s="59">
        <f t="shared" si="8"/>
        <v>1000</v>
      </c>
      <c r="G30" s="20">
        <f t="shared" si="8"/>
        <v>0</v>
      </c>
      <c r="H30" s="230">
        <f t="shared" si="8"/>
        <v>-800</v>
      </c>
      <c r="I30" s="20">
        <f t="shared" si="8"/>
        <v>200</v>
      </c>
    </row>
    <row r="31" spans="1:9" s="26" customFormat="1" ht="24">
      <c r="A31" s="21" t="s">
        <v>365</v>
      </c>
      <c r="B31" s="22">
        <v>663</v>
      </c>
      <c r="C31" s="23" t="s">
        <v>21</v>
      </c>
      <c r="D31" s="24">
        <v>1000</v>
      </c>
      <c r="E31" s="47"/>
      <c r="F31" s="84">
        <f>SUM(D31:E31)</f>
        <v>1000</v>
      </c>
      <c r="G31" s="25"/>
      <c r="H31" s="185">
        <v>-800</v>
      </c>
      <c r="I31" s="25">
        <f>+F31+H31</f>
        <v>200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II. GIMNAZIJA, SPLIT</v>
      </c>
      <c r="C39" s="260"/>
      <c r="D39" s="38">
        <f>SUM(D40)</f>
        <v>8983227.1199999992</v>
      </c>
      <c r="E39" s="38">
        <f t="shared" ref="E39:I41" si="11">SUM(E40)</f>
        <v>0</v>
      </c>
      <c r="F39" s="81">
        <f t="shared" si="11"/>
        <v>8983227.1199999992</v>
      </c>
      <c r="G39" s="168">
        <f t="shared" si="11"/>
        <v>4559848.62</v>
      </c>
      <c r="H39" s="93">
        <f t="shared" si="11"/>
        <v>397448.63</v>
      </c>
      <c r="I39" s="147">
        <f t="shared" si="11"/>
        <v>9383350.4299999997</v>
      </c>
    </row>
    <row r="40" spans="1:9" ht="24.75">
      <c r="A40" s="261" t="s">
        <v>108</v>
      </c>
      <c r="B40" s="262"/>
      <c r="C40" s="15" t="s">
        <v>109</v>
      </c>
      <c r="D40" s="16">
        <f>SUM(D41)</f>
        <v>8983227.1199999992</v>
      </c>
      <c r="E40" s="16">
        <f t="shared" si="11"/>
        <v>0</v>
      </c>
      <c r="F40" s="82">
        <f t="shared" si="11"/>
        <v>8983227.1199999992</v>
      </c>
      <c r="G40" s="169">
        <f t="shared" si="11"/>
        <v>4559848.62</v>
      </c>
      <c r="H40" s="78">
        <f t="shared" si="11"/>
        <v>397448.63</v>
      </c>
      <c r="I40" s="17">
        <f t="shared" si="11"/>
        <v>9383350.4299999997</v>
      </c>
    </row>
    <row r="41" spans="1:9">
      <c r="A41" s="261" t="s">
        <v>25</v>
      </c>
      <c r="B41" s="262"/>
      <c r="C41" s="15" t="s">
        <v>26</v>
      </c>
      <c r="D41" s="16">
        <f>SUM(D42)</f>
        <v>8983227.1199999992</v>
      </c>
      <c r="E41" s="16">
        <f t="shared" si="11"/>
        <v>0</v>
      </c>
      <c r="F41" s="16">
        <f t="shared" si="11"/>
        <v>8983227.1199999992</v>
      </c>
      <c r="G41" s="170">
        <f t="shared" si="11"/>
        <v>4559848.62</v>
      </c>
      <c r="H41" s="78">
        <f t="shared" si="11"/>
        <v>397448.63</v>
      </c>
      <c r="I41" s="17">
        <f t="shared" si="11"/>
        <v>9383350.4299999997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8983227.1199999992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8983227.1199999992</v>
      </c>
      <c r="G42" s="104">
        <f t="shared" si="12"/>
        <v>4559848.62</v>
      </c>
      <c r="H42" s="104">
        <f t="shared" si="12"/>
        <v>397448.63</v>
      </c>
      <c r="I42" s="104">
        <f t="shared" si="12"/>
        <v>9383350.4299999997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8711251</v>
      </c>
      <c r="E43" s="40">
        <f t="shared" ref="E43:I43" si="13">SUM(E44,E57,E64,E77,E90,E102)</f>
        <v>0</v>
      </c>
      <c r="F43" s="83">
        <f t="shared" si="13"/>
        <v>8711251</v>
      </c>
      <c r="G43" s="171">
        <f t="shared" si="13"/>
        <v>4528246.3600000003</v>
      </c>
      <c r="H43" s="88">
        <f t="shared" si="13"/>
        <v>614713.13</v>
      </c>
      <c r="I43" s="41">
        <f t="shared" si="13"/>
        <v>9328638.8100000005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4</v>
      </c>
      <c r="E44" s="19">
        <f t="shared" ref="E44:I44" si="14">SUM(E45:E56)</f>
        <v>0</v>
      </c>
      <c r="F44" s="59">
        <f t="shared" si="14"/>
        <v>4</v>
      </c>
      <c r="G44" s="174">
        <f t="shared" si="14"/>
        <v>0</v>
      </c>
      <c r="H44" s="79">
        <f t="shared" si="14"/>
        <v>5</v>
      </c>
      <c r="I44" s="20">
        <f t="shared" si="14"/>
        <v>9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1342</v>
      </c>
      <c r="B49" s="22">
        <v>322</v>
      </c>
      <c r="C49" s="23" t="s">
        <v>34</v>
      </c>
      <c r="D49" s="24">
        <v>4</v>
      </c>
      <c r="E49" s="47"/>
      <c r="F49" s="84">
        <f t="shared" si="15"/>
        <v>4</v>
      </c>
      <c r="G49" s="172">
        <v>0</v>
      </c>
      <c r="H49" s="94">
        <v>5</v>
      </c>
      <c r="I49" s="25">
        <f t="shared" si="16"/>
        <v>9</v>
      </c>
    </row>
    <row r="50" spans="1:10" s="26" customFormat="1" ht="12">
      <c r="A50" s="21" t="s">
        <v>1683</v>
      </c>
      <c r="B50" s="22">
        <v>323</v>
      </c>
      <c r="C50" s="23" t="s">
        <v>28</v>
      </c>
      <c r="D50" s="24"/>
      <c r="E50" s="47"/>
      <c r="F50" s="84">
        <f t="shared" si="15"/>
        <v>0</v>
      </c>
      <c r="G50" s="172">
        <v>0</v>
      </c>
      <c r="H50" s="94">
        <v>0</v>
      </c>
      <c r="I50" s="25"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667361</v>
      </c>
      <c r="E57" s="43">
        <f t="shared" ref="E57:I57" si="18">SUM(E58:E63)</f>
        <v>0</v>
      </c>
      <c r="F57" s="58">
        <f t="shared" si="18"/>
        <v>667361</v>
      </c>
      <c r="G57" s="173">
        <f t="shared" si="18"/>
        <v>270180.71000000002</v>
      </c>
      <c r="H57" s="89">
        <f t="shared" si="18"/>
        <v>-16359</v>
      </c>
      <c r="I57" s="56">
        <f t="shared" si="18"/>
        <v>651002</v>
      </c>
    </row>
    <row r="58" spans="1:10" ht="22.5" customHeight="1">
      <c r="A58" s="21" t="s">
        <v>1343</v>
      </c>
      <c r="B58" s="22">
        <v>321</v>
      </c>
      <c r="C58" s="23" t="s">
        <v>33</v>
      </c>
      <c r="D58" s="24">
        <v>115230</v>
      </c>
      <c r="E58" s="47"/>
      <c r="F58" s="84">
        <f t="shared" ref="F58:F63" si="19">SUM(D58:E58)</f>
        <v>115230</v>
      </c>
      <c r="G58" s="172">
        <v>48703.21</v>
      </c>
      <c r="H58" s="94">
        <v>7745</v>
      </c>
      <c r="I58" s="25">
        <f>+F58+H58</f>
        <v>122975</v>
      </c>
      <c r="J58" s="49"/>
    </row>
    <row r="59" spans="1:10" s="26" customFormat="1" ht="12">
      <c r="A59" s="21" t="s">
        <v>1344</v>
      </c>
      <c r="B59" s="22">
        <v>322</v>
      </c>
      <c r="C59" s="23" t="s">
        <v>34</v>
      </c>
      <c r="D59" s="24">
        <v>264800</v>
      </c>
      <c r="E59" s="47"/>
      <c r="F59" s="84">
        <f t="shared" si="19"/>
        <v>264800</v>
      </c>
      <c r="G59" s="172">
        <v>111807.53</v>
      </c>
      <c r="H59" s="94">
        <v>-61708</v>
      </c>
      <c r="I59" s="25">
        <f t="shared" ref="I59:I63" si="20">+F59+H59</f>
        <v>203092</v>
      </c>
    </row>
    <row r="60" spans="1:10" s="26" customFormat="1" ht="12">
      <c r="A60" s="21" t="s">
        <v>1345</v>
      </c>
      <c r="B60" s="22">
        <v>323</v>
      </c>
      <c r="C60" s="23" t="s">
        <v>28</v>
      </c>
      <c r="D60" s="24">
        <v>268061</v>
      </c>
      <c r="E60" s="47"/>
      <c r="F60" s="84">
        <f t="shared" si="19"/>
        <v>268061</v>
      </c>
      <c r="G60" s="172">
        <v>97268.71</v>
      </c>
      <c r="H60" s="94">
        <v>32704</v>
      </c>
      <c r="I60" s="25">
        <f t="shared" si="20"/>
        <v>300765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1346</v>
      </c>
      <c r="B62" s="22">
        <v>329</v>
      </c>
      <c r="C62" s="23" t="s">
        <v>38</v>
      </c>
      <c r="D62" s="24">
        <v>8300</v>
      </c>
      <c r="E62" s="47"/>
      <c r="F62" s="84">
        <f t="shared" si="19"/>
        <v>8300</v>
      </c>
      <c r="G62" s="172">
        <v>8209.4500000000007</v>
      </c>
      <c r="H62" s="94">
        <v>5900</v>
      </c>
      <c r="I62" s="25">
        <f t="shared" si="20"/>
        <v>14200</v>
      </c>
    </row>
    <row r="63" spans="1:10" s="26" customFormat="1" ht="12">
      <c r="A63" s="21" t="s">
        <v>1347</v>
      </c>
      <c r="B63" s="22">
        <v>343</v>
      </c>
      <c r="C63" s="23" t="s">
        <v>39</v>
      </c>
      <c r="D63" s="24">
        <v>10970</v>
      </c>
      <c r="E63" s="47"/>
      <c r="F63" s="84">
        <f t="shared" si="19"/>
        <v>10970</v>
      </c>
      <c r="G63" s="172">
        <v>4191.8100000000004</v>
      </c>
      <c r="H63" s="94">
        <v>-1000</v>
      </c>
      <c r="I63" s="25">
        <f t="shared" si="20"/>
        <v>9970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2674.68</v>
      </c>
      <c r="H64" s="79">
        <f t="shared" si="21"/>
        <v>189627.13</v>
      </c>
      <c r="I64" s="20">
        <f t="shared" si="21"/>
        <v>192301.81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 t="s">
        <v>1684</v>
      </c>
      <c r="B67" s="22">
        <v>313</v>
      </c>
      <c r="C67" s="23" t="s">
        <v>36</v>
      </c>
      <c r="D67" s="24"/>
      <c r="E67" s="47"/>
      <c r="F67" s="84">
        <f t="shared" si="22"/>
        <v>0</v>
      </c>
      <c r="G67" s="172">
        <v>2.91</v>
      </c>
      <c r="H67" s="94"/>
      <c r="I67" s="25">
        <v>2.91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>
        <v>84000</v>
      </c>
      <c r="I68" s="25">
        <f t="shared" si="23"/>
        <v>84000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>
        <v>4500</v>
      </c>
      <c r="I69" s="25">
        <f t="shared" si="23"/>
        <v>4500</v>
      </c>
    </row>
    <row r="70" spans="1:11" s="26" customFormat="1" ht="12">
      <c r="A70" s="21" t="s">
        <v>1685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2500</v>
      </c>
      <c r="H70" s="94">
        <v>91598.9</v>
      </c>
      <c r="I70" s="25">
        <v>94098.9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1686</v>
      </c>
      <c r="B72" s="22">
        <v>329</v>
      </c>
      <c r="C72" s="23" t="s">
        <v>38</v>
      </c>
      <c r="D72" s="24"/>
      <c r="E72" s="47"/>
      <c r="F72" s="84">
        <f>SUM(D72:E72)</f>
        <v>0</v>
      </c>
      <c r="G72" s="172">
        <v>171.77</v>
      </c>
      <c r="H72" s="94">
        <v>9528.23</v>
      </c>
      <c r="I72" s="25">
        <v>9700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2690</v>
      </c>
      <c r="E77" s="19">
        <f t="shared" ref="E77:I77" si="25">SUM(E78:E89)</f>
        <v>0</v>
      </c>
      <c r="F77" s="59">
        <f t="shared" si="25"/>
        <v>2690</v>
      </c>
      <c r="G77" s="174">
        <f t="shared" si="25"/>
        <v>0</v>
      </c>
      <c r="H77" s="79">
        <f t="shared" si="25"/>
        <v>-1100</v>
      </c>
      <c r="I77" s="20">
        <f t="shared" si="25"/>
        <v>1590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 t="s">
        <v>1348</v>
      </c>
      <c r="B83" s="22">
        <v>323</v>
      </c>
      <c r="C83" s="23" t="s">
        <v>28</v>
      </c>
      <c r="D83" s="24">
        <v>2690</v>
      </c>
      <c r="E83" s="47"/>
      <c r="F83" s="84">
        <f t="shared" si="26"/>
        <v>2690</v>
      </c>
      <c r="G83" s="172">
        <v>0</v>
      </c>
      <c r="H83" s="94">
        <v>-1100</v>
      </c>
      <c r="I83" s="25">
        <f t="shared" si="27"/>
        <v>1590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>
        <v>0</v>
      </c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8040196</v>
      </c>
      <c r="E90" s="19">
        <f t="shared" ref="E90:I90" si="29">SUM(E91:E101)</f>
        <v>0</v>
      </c>
      <c r="F90" s="59">
        <f t="shared" si="29"/>
        <v>8040196</v>
      </c>
      <c r="G90" s="174">
        <f t="shared" si="29"/>
        <v>4255390.9700000007</v>
      </c>
      <c r="H90" s="79">
        <f t="shared" si="29"/>
        <v>443340</v>
      </c>
      <c r="I90" s="20">
        <f t="shared" si="29"/>
        <v>8483536</v>
      </c>
    </row>
    <row r="91" spans="1:9">
      <c r="A91" s="21" t="s">
        <v>1349</v>
      </c>
      <c r="B91" s="22">
        <v>311</v>
      </c>
      <c r="C91" s="23" t="s">
        <v>35</v>
      </c>
      <c r="D91" s="24">
        <v>6702915</v>
      </c>
      <c r="E91" s="47"/>
      <c r="F91" s="84">
        <f t="shared" ref="F91:F101" si="30">SUM(D91:E91)</f>
        <v>6702915</v>
      </c>
      <c r="G91" s="172">
        <v>3529163.64</v>
      </c>
      <c r="H91" s="94">
        <v>331103</v>
      </c>
      <c r="I91" s="25">
        <f>+F91+H91</f>
        <v>7034018</v>
      </c>
    </row>
    <row r="92" spans="1:9" s="26" customFormat="1" ht="12">
      <c r="A92" s="21" t="s">
        <v>1350</v>
      </c>
      <c r="B92" s="22">
        <v>312</v>
      </c>
      <c r="C92" s="23" t="s">
        <v>44</v>
      </c>
      <c r="D92" s="24">
        <v>210800</v>
      </c>
      <c r="E92" s="47"/>
      <c r="F92" s="84">
        <f t="shared" si="30"/>
        <v>210800</v>
      </c>
      <c r="G92" s="172">
        <v>122002.54</v>
      </c>
      <c r="H92" s="94">
        <v>38388</v>
      </c>
      <c r="I92" s="25">
        <f t="shared" ref="I92:I101" si="31">+F92+H92</f>
        <v>249188</v>
      </c>
    </row>
    <row r="93" spans="1:9" s="26" customFormat="1" ht="12">
      <c r="A93" s="21" t="s">
        <v>1351</v>
      </c>
      <c r="B93" s="22">
        <v>313</v>
      </c>
      <c r="C93" s="23" t="s">
        <v>36</v>
      </c>
      <c r="D93" s="24">
        <v>1106981</v>
      </c>
      <c r="E93" s="47"/>
      <c r="F93" s="84">
        <f t="shared" si="30"/>
        <v>1106981</v>
      </c>
      <c r="G93" s="172">
        <v>582312.06999999995</v>
      </c>
      <c r="H93" s="94">
        <v>53632</v>
      </c>
      <c r="I93" s="25">
        <f t="shared" si="31"/>
        <v>1160613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1687</v>
      </c>
      <c r="B96" s="22">
        <v>323</v>
      </c>
      <c r="C96" s="23" t="s">
        <v>28</v>
      </c>
      <c r="D96" s="24"/>
      <c r="E96" s="47"/>
      <c r="F96" s="84">
        <f t="shared" si="30"/>
        <v>0</v>
      </c>
      <c r="G96" s="172">
        <v>9038.69</v>
      </c>
      <c r="H96" s="94">
        <v>14463</v>
      </c>
      <c r="I96" s="25">
        <f t="shared" si="31"/>
        <v>14463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1352</v>
      </c>
      <c r="B98" s="22">
        <v>329</v>
      </c>
      <c r="C98" s="23" t="s">
        <v>38</v>
      </c>
      <c r="D98" s="24">
        <v>19500</v>
      </c>
      <c r="E98" s="47"/>
      <c r="F98" s="84">
        <f t="shared" si="30"/>
        <v>19500</v>
      </c>
      <c r="G98" s="172">
        <v>12874.03</v>
      </c>
      <c r="H98" s="94">
        <v>5754</v>
      </c>
      <c r="I98" s="25">
        <f t="shared" si="31"/>
        <v>25254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1000</v>
      </c>
      <c r="E102" s="19">
        <f t="shared" ref="E102:I102" si="32">SUM(E103:E113)</f>
        <v>0</v>
      </c>
      <c r="F102" s="59">
        <f t="shared" si="32"/>
        <v>1000</v>
      </c>
      <c r="G102" s="174">
        <f t="shared" si="32"/>
        <v>0</v>
      </c>
      <c r="H102" s="79">
        <f t="shared" si="32"/>
        <v>-800</v>
      </c>
      <c r="I102" s="20">
        <f t="shared" si="32"/>
        <v>200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15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 t="s">
        <v>1353</v>
      </c>
      <c r="B108" s="22">
        <v>323</v>
      </c>
      <c r="C108" s="23" t="s">
        <v>28</v>
      </c>
      <c r="D108" s="24">
        <v>1000</v>
      </c>
      <c r="E108" s="47"/>
      <c r="F108" s="84">
        <f t="shared" si="33"/>
        <v>1000</v>
      </c>
      <c r="G108" s="172"/>
      <c r="H108" s="94">
        <v>-800</v>
      </c>
      <c r="I108" s="25">
        <f t="shared" si="34"/>
        <v>200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23"/>
      <c r="F110" s="84">
        <f t="shared" si="33"/>
        <v>0</v>
      </c>
      <c r="G110" s="172"/>
      <c r="H110" s="21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0</v>
      </c>
      <c r="E139" s="40">
        <f t="shared" ref="E139:I139" si="45">SUM(E140,E148,E152,E167,E177,E191,E204,E206,E220,E233)</f>
        <v>0</v>
      </c>
      <c r="F139" s="40">
        <f t="shared" si="45"/>
        <v>0</v>
      </c>
      <c r="G139" s="40">
        <f t="shared" si="45"/>
        <v>0</v>
      </c>
      <c r="H139" s="40">
        <f t="shared" si="45"/>
        <v>7148</v>
      </c>
      <c r="I139" s="41">
        <f t="shared" si="45"/>
        <v>7148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7148</v>
      </c>
      <c r="I206" s="20">
        <f t="shared" si="68"/>
        <v>7148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>
        <v>7148</v>
      </c>
      <c r="I214" s="25">
        <f t="shared" si="70"/>
        <v>7148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36976.120000000003</v>
      </c>
      <c r="E507" s="40">
        <f t="shared" ref="E507:I507" si="168">SUM(E508,E514)</f>
        <v>0</v>
      </c>
      <c r="F507" s="83">
        <f t="shared" si="168"/>
        <v>36976.120000000003</v>
      </c>
      <c r="G507" s="171">
        <f t="shared" si="168"/>
        <v>28714.760000000002</v>
      </c>
      <c r="H507" s="88">
        <f t="shared" si="168"/>
        <v>0</v>
      </c>
      <c r="I507" s="41">
        <f t="shared" si="168"/>
        <v>36976.120000000003</v>
      </c>
    </row>
    <row r="508" spans="1:9">
      <c r="A508" s="246" t="s">
        <v>11</v>
      </c>
      <c r="B508" s="247"/>
      <c r="C508" s="55" t="s">
        <v>117</v>
      </c>
      <c r="D508" s="43">
        <f>SUM(D509:D513)</f>
        <v>25946.14</v>
      </c>
      <c r="E508" s="43">
        <f t="shared" ref="E508:I508" si="169">SUM(E509:E513)</f>
        <v>0</v>
      </c>
      <c r="F508" s="58">
        <f t="shared" si="169"/>
        <v>25946.14</v>
      </c>
      <c r="G508" s="173">
        <f t="shared" si="169"/>
        <v>20149.22</v>
      </c>
      <c r="H508" s="89">
        <f t="shared" si="169"/>
        <v>0</v>
      </c>
      <c r="I508" s="56">
        <f t="shared" si="169"/>
        <v>25946.14</v>
      </c>
    </row>
    <row r="509" spans="1:9" s="26" customFormat="1" ht="12">
      <c r="A509" s="21" t="s">
        <v>1358</v>
      </c>
      <c r="B509" s="22">
        <v>311</v>
      </c>
      <c r="C509" s="23" t="s">
        <v>35</v>
      </c>
      <c r="D509" s="24">
        <v>20386.099999999999</v>
      </c>
      <c r="E509" s="47"/>
      <c r="F509" s="84">
        <f>SUM(D509:E509)</f>
        <v>20386.099999999999</v>
      </c>
      <c r="G509" s="172">
        <v>16946.09</v>
      </c>
      <c r="H509" s="94"/>
      <c r="I509" s="25">
        <f>+F509+H509</f>
        <v>20386.099999999999</v>
      </c>
    </row>
    <row r="510" spans="1:9" s="26" customFormat="1" ht="12">
      <c r="A510" s="21" t="s">
        <v>1359</v>
      </c>
      <c r="B510" s="22">
        <v>312</v>
      </c>
      <c r="C510" s="23" t="s">
        <v>44</v>
      </c>
      <c r="D510" s="24">
        <v>210.51</v>
      </c>
      <c r="E510" s="47"/>
      <c r="F510" s="84">
        <f>SUM(D510:E510)</f>
        <v>210.51</v>
      </c>
      <c r="G510" s="172">
        <v>0</v>
      </c>
      <c r="H510" s="94"/>
      <c r="I510" s="25">
        <f t="shared" ref="I510:I513" si="170">+F510+H510</f>
        <v>210.51</v>
      </c>
    </row>
    <row r="511" spans="1:9" s="26" customFormat="1" ht="12">
      <c r="A511" s="21" t="s">
        <v>1360</v>
      </c>
      <c r="B511" s="22">
        <v>313</v>
      </c>
      <c r="C511" s="23" t="s">
        <v>36</v>
      </c>
      <c r="D511" s="24">
        <v>3363.72</v>
      </c>
      <c r="E511" s="47"/>
      <c r="F511" s="84">
        <f>SUM(D511:E511)</f>
        <v>3363.72</v>
      </c>
      <c r="G511" s="172">
        <v>2796.13</v>
      </c>
      <c r="H511" s="94"/>
      <c r="I511" s="25">
        <f t="shared" si="170"/>
        <v>3363.72</v>
      </c>
    </row>
    <row r="512" spans="1:9" s="26" customFormat="1" ht="12">
      <c r="A512" s="21" t="s">
        <v>1361</v>
      </c>
      <c r="B512" s="22">
        <v>321</v>
      </c>
      <c r="C512" s="23" t="s">
        <v>33</v>
      </c>
      <c r="D512" s="24">
        <v>1985.81</v>
      </c>
      <c r="E512" s="47"/>
      <c r="F512" s="84">
        <f>SUM(D512:E512)</f>
        <v>1985.81</v>
      </c>
      <c r="G512" s="172">
        <v>407</v>
      </c>
      <c r="H512" s="94"/>
      <c r="I512" s="25">
        <f t="shared" si="170"/>
        <v>1985.81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11029.980000000001</v>
      </c>
      <c r="E514" s="43">
        <f t="shared" ref="E514:I514" si="171">SUM(E515:E519)</f>
        <v>0</v>
      </c>
      <c r="F514" s="58">
        <f t="shared" si="171"/>
        <v>11029.980000000001</v>
      </c>
      <c r="G514" s="173">
        <f t="shared" si="171"/>
        <v>8565.5400000000009</v>
      </c>
      <c r="H514" s="89">
        <f t="shared" si="171"/>
        <v>0</v>
      </c>
      <c r="I514" s="56">
        <f t="shared" si="171"/>
        <v>11029.980000000001</v>
      </c>
    </row>
    <row r="515" spans="1:9" s="26" customFormat="1" ht="12">
      <c r="A515" s="21" t="s">
        <v>1362</v>
      </c>
      <c r="B515" s="22">
        <v>311</v>
      </c>
      <c r="C515" s="23" t="s">
        <v>35</v>
      </c>
      <c r="D515" s="24">
        <v>8666.35</v>
      </c>
      <c r="E515" s="47"/>
      <c r="F515" s="84">
        <f>SUM(D515:E515)</f>
        <v>8666.35</v>
      </c>
      <c r="G515" s="172">
        <v>7203.91</v>
      </c>
      <c r="H515" s="94"/>
      <c r="I515" s="25">
        <f>+F515+H515</f>
        <v>8666.35</v>
      </c>
    </row>
    <row r="516" spans="1:9" s="26" customFormat="1" ht="12">
      <c r="A516" s="21" t="s">
        <v>1363</v>
      </c>
      <c r="B516" s="22">
        <v>312</v>
      </c>
      <c r="C516" s="23" t="s">
        <v>44</v>
      </c>
      <c r="D516" s="24">
        <v>89.49</v>
      </c>
      <c r="E516" s="47"/>
      <c r="F516" s="84">
        <f>SUM(D516:E516)</f>
        <v>89.49</v>
      </c>
      <c r="G516" s="172">
        <v>0</v>
      </c>
      <c r="H516" s="94"/>
      <c r="I516" s="25">
        <f t="shared" ref="I516:I519" si="172">+F516+H516</f>
        <v>89.49</v>
      </c>
    </row>
    <row r="517" spans="1:9" s="26" customFormat="1" ht="12">
      <c r="A517" s="21" t="s">
        <v>1364</v>
      </c>
      <c r="B517" s="22">
        <v>313</v>
      </c>
      <c r="C517" s="23" t="s">
        <v>36</v>
      </c>
      <c r="D517" s="24">
        <v>1429.95</v>
      </c>
      <c r="E517" s="47"/>
      <c r="F517" s="84">
        <f>SUM(D517:E517)</f>
        <v>1429.95</v>
      </c>
      <c r="G517" s="172">
        <v>1188.6300000000001</v>
      </c>
      <c r="H517" s="94"/>
      <c r="I517" s="25">
        <f t="shared" si="172"/>
        <v>1429.95</v>
      </c>
    </row>
    <row r="518" spans="1:9" s="26" customFormat="1" ht="12">
      <c r="A518" s="21" t="s">
        <v>1365</v>
      </c>
      <c r="B518" s="22">
        <v>321</v>
      </c>
      <c r="C518" s="23" t="s">
        <v>33</v>
      </c>
      <c r="D518" s="24">
        <v>844.19</v>
      </c>
      <c r="E518" s="47"/>
      <c r="F518" s="84">
        <f>SUM(D518:E518)</f>
        <v>844.19</v>
      </c>
      <c r="G518" s="172">
        <v>173</v>
      </c>
      <c r="H518" s="94"/>
      <c r="I518" s="25">
        <f t="shared" si="172"/>
        <v>844.19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1358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1359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1360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1361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1362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1363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1364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1365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10000</v>
      </c>
      <c r="E533" s="40">
        <f t="shared" ref="E533:I533" si="190">SUM(E534,E538)</f>
        <v>0</v>
      </c>
      <c r="F533" s="83">
        <f t="shared" si="190"/>
        <v>10000</v>
      </c>
      <c r="G533" s="171">
        <f t="shared" si="190"/>
        <v>2887.5</v>
      </c>
      <c r="H533" s="88">
        <f t="shared" si="190"/>
        <v>587.5</v>
      </c>
      <c r="I533" s="41">
        <f t="shared" si="190"/>
        <v>10587.5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21"/>
      <c r="B535" s="22">
        <v>311</v>
      </c>
      <c r="C535" s="23" t="s">
        <v>35</v>
      </c>
      <c r="D535" s="24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:F537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10000</v>
      </c>
      <c r="E538" s="43">
        <f t="shared" ref="E538:I538" si="194">SUM(E539:E539)</f>
        <v>0</v>
      </c>
      <c r="F538" s="58">
        <f t="shared" si="194"/>
        <v>10000</v>
      </c>
      <c r="G538" s="173">
        <f t="shared" si="194"/>
        <v>2887.5</v>
      </c>
      <c r="H538" s="89">
        <f t="shared" si="194"/>
        <v>587.5</v>
      </c>
      <c r="I538" s="56">
        <f t="shared" si="194"/>
        <v>10587.5</v>
      </c>
    </row>
    <row r="539" spans="1:9">
      <c r="A539" s="21" t="s">
        <v>1354</v>
      </c>
      <c r="B539" s="22">
        <v>323</v>
      </c>
      <c r="C539" s="23" t="s">
        <v>28</v>
      </c>
      <c r="D539" s="24">
        <v>10000</v>
      </c>
      <c r="E539" s="47"/>
      <c r="F539" s="84">
        <f>SUM(D539:E539)</f>
        <v>10000</v>
      </c>
      <c r="G539" s="172">
        <v>2887.5</v>
      </c>
      <c r="H539" s="94">
        <v>587.5</v>
      </c>
      <c r="I539" s="25">
        <f>+F539+H539</f>
        <v>10587.5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225000</v>
      </c>
      <c r="E540" s="40">
        <f t="shared" ref="E540:I540" si="195">SUM(E541,E563,E552,E574)</f>
        <v>0</v>
      </c>
      <c r="F540" s="83">
        <f t="shared" si="195"/>
        <v>225000</v>
      </c>
      <c r="G540" s="171">
        <f t="shared" si="195"/>
        <v>0</v>
      </c>
      <c r="H540" s="88">
        <f t="shared" si="195"/>
        <v>-225000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225000</v>
      </c>
      <c r="E563" s="19">
        <f t="shared" ref="E563:I563" si="204">SUM(E564:E573)</f>
        <v>0</v>
      </c>
      <c r="F563" s="59">
        <f t="shared" si="204"/>
        <v>225000</v>
      </c>
      <c r="G563" s="174">
        <f t="shared" si="204"/>
        <v>0</v>
      </c>
      <c r="H563" s="79">
        <f t="shared" si="204"/>
        <v>-225000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 t="s">
        <v>1355</v>
      </c>
      <c r="B567" s="22">
        <v>321</v>
      </c>
      <c r="C567" s="23" t="s">
        <v>33</v>
      </c>
      <c r="D567" s="24">
        <v>15000</v>
      </c>
      <c r="E567" s="47"/>
      <c r="F567" s="84">
        <f t="shared" si="205"/>
        <v>15000</v>
      </c>
      <c r="G567" s="172"/>
      <c r="H567" s="94">
        <v>-15000</v>
      </c>
      <c r="I567" s="25">
        <f t="shared" si="206"/>
        <v>0</v>
      </c>
    </row>
    <row r="568" spans="1:9">
      <c r="A568" s="21" t="s">
        <v>1356</v>
      </c>
      <c r="B568" s="22">
        <v>322</v>
      </c>
      <c r="C568" s="23" t="s">
        <v>34</v>
      </c>
      <c r="D568" s="24">
        <v>80000</v>
      </c>
      <c r="E568" s="47"/>
      <c r="F568" s="84">
        <f t="shared" si="205"/>
        <v>80000</v>
      </c>
      <c r="G568" s="172"/>
      <c r="H568" s="94">
        <v>-80000</v>
      </c>
      <c r="I568" s="25">
        <f t="shared" si="206"/>
        <v>0</v>
      </c>
    </row>
    <row r="569" spans="1:9" s="26" customFormat="1" ht="12">
      <c r="A569" s="21" t="s">
        <v>1357</v>
      </c>
      <c r="B569" s="22">
        <v>323</v>
      </c>
      <c r="C569" s="23" t="s">
        <v>28</v>
      </c>
      <c r="D569" s="24">
        <v>130000</v>
      </c>
      <c r="E569" s="47"/>
      <c r="F569" s="84">
        <f t="shared" si="205"/>
        <v>130000</v>
      </c>
      <c r="G569" s="172"/>
      <c r="H569" s="94">
        <v>-130000</v>
      </c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714337.12</v>
      </c>
      <c r="E911" s="42">
        <f t="shared" si="349"/>
        <v>0</v>
      </c>
      <c r="F911" s="42">
        <f t="shared" si="349"/>
        <v>714337.12</v>
      </c>
      <c r="G911" s="42">
        <f t="shared" si="349"/>
        <v>301782.97000000003</v>
      </c>
      <c r="H911" s="42">
        <f t="shared" si="349"/>
        <v>-15771.5</v>
      </c>
      <c r="I911" s="42">
        <f t="shared" si="349"/>
        <v>698565.62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25946.14</v>
      </c>
      <c r="E912" s="43">
        <f t="shared" ref="E912:I912" si="350">SUM(E140,E243,E297,E318,E495,E498,E508,E521,E534)</f>
        <v>0</v>
      </c>
      <c r="F912" s="43">
        <f t="shared" si="350"/>
        <v>25946.14</v>
      </c>
      <c r="G912" s="43">
        <f t="shared" si="350"/>
        <v>20149.22</v>
      </c>
      <c r="H912" s="43">
        <f t="shared" si="350"/>
        <v>0</v>
      </c>
      <c r="I912" s="43">
        <f t="shared" si="350"/>
        <v>25946.14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677361</v>
      </c>
      <c r="E915" s="43">
        <f t="shared" ref="E915:I915" si="353">SUM(E57,E121,E167,E328,E538)</f>
        <v>0</v>
      </c>
      <c r="F915" s="43">
        <f t="shared" si="353"/>
        <v>677361</v>
      </c>
      <c r="G915" s="43">
        <f t="shared" si="353"/>
        <v>273068.21000000002</v>
      </c>
      <c r="H915" s="43">
        <f t="shared" si="353"/>
        <v>-15771.5</v>
      </c>
      <c r="I915" s="43">
        <f t="shared" si="353"/>
        <v>661589.5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11029.980000000001</v>
      </c>
      <c r="E917" s="43">
        <f t="shared" ref="E917:I917" si="355">SUM(E514,E527,E333,E587)</f>
        <v>0</v>
      </c>
      <c r="F917" s="43">
        <f t="shared" si="355"/>
        <v>11029.980000000001</v>
      </c>
      <c r="G917" s="43">
        <f t="shared" si="355"/>
        <v>8565.5400000000009</v>
      </c>
      <c r="H917" s="43">
        <f t="shared" si="355"/>
        <v>0</v>
      </c>
      <c r="I917" s="43">
        <f t="shared" si="355"/>
        <v>11029.980000000001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8268890</v>
      </c>
      <c r="E918" s="43">
        <f t="shared" ref="E918:I918" si="357">SUM(E919:E925)</f>
        <v>0</v>
      </c>
      <c r="F918" s="43">
        <f t="shared" si="357"/>
        <v>8268890</v>
      </c>
      <c r="G918" s="43">
        <f t="shared" si="357"/>
        <v>4258065.6500000004</v>
      </c>
      <c r="H918" s="43">
        <f t="shared" si="357"/>
        <v>413220.13</v>
      </c>
      <c r="I918" s="43">
        <f t="shared" si="357"/>
        <v>8684784.8100000005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4</v>
      </c>
      <c r="E919" s="19">
        <f t="shared" ref="E919:I919" si="358">SUM(E44,E115,E152,E253,E541)</f>
        <v>0</v>
      </c>
      <c r="F919" s="19">
        <f t="shared" si="358"/>
        <v>4</v>
      </c>
      <c r="G919" s="19">
        <f t="shared" si="358"/>
        <v>0</v>
      </c>
      <c r="H919" s="19">
        <f t="shared" si="358"/>
        <v>5</v>
      </c>
      <c r="I919" s="19">
        <f t="shared" si="358"/>
        <v>9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2674.68</v>
      </c>
      <c r="H920" s="19">
        <f t="shared" si="359"/>
        <v>189627.13</v>
      </c>
      <c r="I920" s="19">
        <f t="shared" si="359"/>
        <v>192301.81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2690</v>
      </c>
      <c r="E921" s="19">
        <f t="shared" ref="E921:I921" si="360">SUM(E77,E127,E191,E269,E306)</f>
        <v>0</v>
      </c>
      <c r="F921" s="19">
        <f t="shared" si="360"/>
        <v>2690</v>
      </c>
      <c r="G921" s="19">
        <f t="shared" si="360"/>
        <v>0</v>
      </c>
      <c r="H921" s="19">
        <f t="shared" si="360"/>
        <v>-1100</v>
      </c>
      <c r="I921" s="19">
        <f t="shared" si="360"/>
        <v>1590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8040196</v>
      </c>
      <c r="E922" s="19">
        <f t="shared" ref="E922:I922" si="361">SUM(E90,E133,E206,E308,E277,E294,E591,E337,E350,E395,E853,E894,E433,E470)</f>
        <v>0</v>
      </c>
      <c r="F922" s="19">
        <f t="shared" si="361"/>
        <v>8040196</v>
      </c>
      <c r="G922" s="19">
        <f t="shared" si="361"/>
        <v>4255390.9700000007</v>
      </c>
      <c r="H922" s="19">
        <f t="shared" si="361"/>
        <v>450488</v>
      </c>
      <c r="I922" s="19">
        <f t="shared" si="361"/>
        <v>8490684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225000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225000</v>
      </c>
      <c r="G923" s="19">
        <f t="shared" si="362"/>
        <v>0</v>
      </c>
      <c r="H923" s="19">
        <f t="shared" si="362"/>
        <v>-225000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1000</v>
      </c>
      <c r="E924" s="19">
        <f t="shared" ref="E924:I924" si="363">SUM(E102,E220,E285,E574)</f>
        <v>0</v>
      </c>
      <c r="F924" s="19">
        <f t="shared" si="363"/>
        <v>1000</v>
      </c>
      <c r="G924" s="19">
        <f t="shared" si="363"/>
        <v>0</v>
      </c>
      <c r="H924" s="19">
        <f t="shared" si="363"/>
        <v>-800</v>
      </c>
      <c r="I924" s="19">
        <f t="shared" si="363"/>
        <v>200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8983227.1199999992</v>
      </c>
      <c r="E926" s="44">
        <f t="shared" si="365"/>
        <v>0</v>
      </c>
      <c r="F926" s="44">
        <f t="shared" si="365"/>
        <v>8983227.1199999992</v>
      </c>
      <c r="G926" s="44">
        <f t="shared" si="365"/>
        <v>4559848.62</v>
      </c>
      <c r="H926" s="44">
        <f t="shared" si="365"/>
        <v>397448.63</v>
      </c>
      <c r="I926" s="44">
        <f t="shared" si="365"/>
        <v>9383350.4299999997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65" orientation="portrait" r:id="rId1"/>
  <headerFooter alignWithMargins="0"/>
  <rowBreaks count="1" manualBreakCount="1">
    <brk id="36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dimension ref="A1:K928"/>
  <sheetViews>
    <sheetView topLeftCell="A579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140625" bestFit="1" customWidth="1"/>
    <col min="7" max="7" width="14.5703125" customWidth="1"/>
    <col min="8" max="8" width="12.5703125" customWidth="1"/>
    <col min="9" max="9" width="13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100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ŠKOLA ZA DIZAJN, GRAFIKU I ODRŽIVU GRADNJU, SPLIT</v>
      </c>
      <c r="C7" s="260"/>
      <c r="D7" s="13">
        <f>SUM(D8)</f>
        <v>12996957</v>
      </c>
      <c r="E7" s="13">
        <f t="shared" ref="E7:I8" si="0">SUM(E8)</f>
        <v>0</v>
      </c>
      <c r="F7" s="164">
        <f t="shared" si="0"/>
        <v>12996957</v>
      </c>
      <c r="G7" s="14">
        <f t="shared" si="0"/>
        <v>7156359.1099999994</v>
      </c>
      <c r="H7" s="229">
        <f t="shared" si="0"/>
        <v>0</v>
      </c>
      <c r="I7" s="77">
        <f t="shared" si="0"/>
        <v>12996957</v>
      </c>
    </row>
    <row r="8" spans="1:9">
      <c r="A8" s="261" t="s">
        <v>7</v>
      </c>
      <c r="B8" s="262"/>
      <c r="C8" s="15" t="s">
        <v>8</v>
      </c>
      <c r="D8" s="16">
        <f>SUM(D9)</f>
        <v>12996957</v>
      </c>
      <c r="E8" s="16">
        <f t="shared" si="0"/>
        <v>0</v>
      </c>
      <c r="F8" s="82">
        <f t="shared" si="0"/>
        <v>12996957</v>
      </c>
      <c r="G8" s="17">
        <f t="shared" si="0"/>
        <v>7156359.1099999994</v>
      </c>
      <c r="H8" s="170">
        <f t="shared" si="0"/>
        <v>0</v>
      </c>
      <c r="I8" s="17">
        <f t="shared" si="0"/>
        <v>12996957</v>
      </c>
    </row>
    <row r="9" spans="1:9">
      <c r="A9" s="261" t="s">
        <v>9</v>
      </c>
      <c r="B9" s="262"/>
      <c r="C9" s="15" t="s">
        <v>10</v>
      </c>
      <c r="D9" s="16">
        <f>SUM(D10,D18,D22,D26,D30,D33)</f>
        <v>12996957</v>
      </c>
      <c r="E9" s="16">
        <f t="shared" ref="E9:I9" si="1">SUM(E10,E18,E22,E26,E30,E33)</f>
        <v>0</v>
      </c>
      <c r="F9" s="82">
        <f t="shared" si="1"/>
        <v>12996957</v>
      </c>
      <c r="G9" s="17">
        <f t="shared" si="1"/>
        <v>7156359.1099999994</v>
      </c>
      <c r="H9" s="170">
        <f t="shared" si="1"/>
        <v>0</v>
      </c>
      <c r="I9" s="17">
        <f t="shared" si="1"/>
        <v>12996957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200010</v>
      </c>
      <c r="E10" s="19">
        <f t="shared" ref="E10:I10" si="2">SUM(E11:E17)</f>
        <v>0</v>
      </c>
      <c r="F10" s="59">
        <f t="shared" si="2"/>
        <v>200010</v>
      </c>
      <c r="G10" s="20">
        <f t="shared" si="2"/>
        <v>118388.66</v>
      </c>
      <c r="H10" s="230">
        <f t="shared" si="2"/>
        <v>0</v>
      </c>
      <c r="I10" s="20">
        <f t="shared" si="2"/>
        <v>200010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366</v>
      </c>
      <c r="B13" s="22">
        <v>641</v>
      </c>
      <c r="C13" s="23" t="s">
        <v>12</v>
      </c>
      <c r="D13" s="24">
        <v>10</v>
      </c>
      <c r="E13" s="47"/>
      <c r="F13" s="84">
        <f>SUM(D13:E13)</f>
        <v>10</v>
      </c>
      <c r="G13" s="25">
        <v>17.22</v>
      </c>
      <c r="H13" s="185"/>
      <c r="I13" s="25">
        <f t="shared" si="4"/>
        <v>10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367</v>
      </c>
      <c r="B15" s="22">
        <v>661</v>
      </c>
      <c r="C15" s="23" t="s">
        <v>15</v>
      </c>
      <c r="D15" s="24">
        <v>200000</v>
      </c>
      <c r="E15" s="47"/>
      <c r="F15" s="84">
        <f>SUM(D15:E15)</f>
        <v>200000</v>
      </c>
      <c r="G15" s="25">
        <v>118371.44</v>
      </c>
      <c r="H15" s="185"/>
      <c r="I15" s="25">
        <f t="shared" si="4"/>
        <v>200000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0</v>
      </c>
      <c r="E18" s="19">
        <f t="shared" ref="E18:I18" si="5">SUM(E19:E21)</f>
        <v>0</v>
      </c>
      <c r="F18" s="59">
        <f t="shared" si="5"/>
        <v>0</v>
      </c>
      <c r="G18" s="20">
        <f t="shared" si="5"/>
        <v>0</v>
      </c>
      <c r="H18" s="230">
        <f t="shared" si="5"/>
        <v>0</v>
      </c>
      <c r="I18" s="20">
        <f t="shared" si="5"/>
        <v>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/>
      <c r="B20" s="22">
        <v>652</v>
      </c>
      <c r="C20" s="23" t="s">
        <v>14</v>
      </c>
      <c r="D20" s="24"/>
      <c r="E20" s="50"/>
      <c r="F20" s="84">
        <f>SUM(D20:E20)</f>
        <v>0</v>
      </c>
      <c r="G20" s="25"/>
      <c r="H20" s="185"/>
      <c r="I20" s="25">
        <f>+F20+H20</f>
        <v>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12710947</v>
      </c>
      <c r="E22" s="19">
        <f t="shared" ref="E22:I22" si="6">SUM(E23:E25)</f>
        <v>0</v>
      </c>
      <c r="F22" s="59">
        <f t="shared" si="6"/>
        <v>12710947</v>
      </c>
      <c r="G22" s="20">
        <f t="shared" si="6"/>
        <v>7008321.5599999996</v>
      </c>
      <c r="H22" s="230">
        <f t="shared" si="6"/>
        <v>0</v>
      </c>
      <c r="I22" s="20">
        <f t="shared" si="6"/>
        <v>12710947</v>
      </c>
    </row>
    <row r="23" spans="1:9" s="26" customFormat="1" ht="12">
      <c r="A23" s="21"/>
      <c r="B23" s="22">
        <v>634</v>
      </c>
      <c r="C23" s="23" t="s">
        <v>17</v>
      </c>
      <c r="D23" s="24"/>
      <c r="E23" s="50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368</v>
      </c>
      <c r="B24" s="22">
        <v>636</v>
      </c>
      <c r="C24" s="23" t="s">
        <v>18</v>
      </c>
      <c r="D24" s="24">
        <v>12710947</v>
      </c>
      <c r="E24" s="50"/>
      <c r="F24" s="84">
        <f>SUM(D24:E24)</f>
        <v>12710947</v>
      </c>
      <c r="G24" s="25">
        <v>7008321.5599999996</v>
      </c>
      <c r="H24" s="185"/>
      <c r="I24" s="25">
        <f>+F24+H24</f>
        <v>12710947</v>
      </c>
    </row>
    <row r="25" spans="1:9" s="26" customFormat="1" ht="24">
      <c r="A25" s="21"/>
      <c r="B25" s="22">
        <v>639</v>
      </c>
      <c r="C25" s="23" t="s">
        <v>133</v>
      </c>
      <c r="D25" s="24"/>
      <c r="E25" s="50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80000</v>
      </c>
      <c r="E30" s="19">
        <f t="shared" ref="E30:I30" si="8">SUM(E31:E32)</f>
        <v>0</v>
      </c>
      <c r="F30" s="59">
        <f t="shared" si="8"/>
        <v>80000</v>
      </c>
      <c r="G30" s="20">
        <f t="shared" si="8"/>
        <v>26498.89</v>
      </c>
      <c r="H30" s="230">
        <f t="shared" si="8"/>
        <v>0</v>
      </c>
      <c r="I30" s="20">
        <f t="shared" si="8"/>
        <v>80000</v>
      </c>
    </row>
    <row r="31" spans="1:9" s="26" customFormat="1" ht="24">
      <c r="A31" s="21" t="s">
        <v>369</v>
      </c>
      <c r="B31" s="22">
        <v>663</v>
      </c>
      <c r="C31" s="23" t="s">
        <v>21</v>
      </c>
      <c r="D31" s="24">
        <v>80000</v>
      </c>
      <c r="E31" s="47"/>
      <c r="F31" s="84">
        <f>SUM(D31:E31)</f>
        <v>80000</v>
      </c>
      <c r="G31" s="25">
        <v>26498.89</v>
      </c>
      <c r="H31" s="185"/>
      <c r="I31" s="25">
        <f>+F31+H31</f>
        <v>80000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6000</v>
      </c>
      <c r="E33" s="19">
        <f t="shared" ref="E33:I33" si="9">SUM(E34:E35)</f>
        <v>0</v>
      </c>
      <c r="F33" s="59">
        <f t="shared" si="9"/>
        <v>6000</v>
      </c>
      <c r="G33" s="20">
        <f t="shared" si="9"/>
        <v>3150</v>
      </c>
      <c r="H33" s="230">
        <f t="shared" si="9"/>
        <v>0</v>
      </c>
      <c r="I33" s="20">
        <f t="shared" si="9"/>
        <v>6000</v>
      </c>
    </row>
    <row r="34" spans="1:9" s="26" customFormat="1" ht="12">
      <c r="A34" s="21" t="s">
        <v>370</v>
      </c>
      <c r="B34" s="22">
        <v>721</v>
      </c>
      <c r="C34" s="23" t="s">
        <v>22</v>
      </c>
      <c r="D34" s="24">
        <v>6000</v>
      </c>
      <c r="E34" s="50"/>
      <c r="F34" s="84">
        <f>SUM(D34:E34)</f>
        <v>6000</v>
      </c>
      <c r="G34" s="25">
        <v>3150</v>
      </c>
      <c r="H34" s="185"/>
      <c r="I34" s="25">
        <f>+F34+H34</f>
        <v>6000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ŠKOLA ZA DIZAJN, GRAFIKU I ODRŽIVU GRADNJU, SPLIT</v>
      </c>
      <c r="C39" s="260"/>
      <c r="D39" s="38">
        <f>SUM(D40)</f>
        <v>14708664.08</v>
      </c>
      <c r="E39" s="38">
        <f t="shared" ref="E39:I41" si="11">SUM(E40)</f>
        <v>0</v>
      </c>
      <c r="F39" s="81">
        <f t="shared" si="11"/>
        <v>14708664.08</v>
      </c>
      <c r="G39" s="168">
        <f t="shared" si="11"/>
        <v>7952600.5700000003</v>
      </c>
      <c r="H39" s="93">
        <f t="shared" si="11"/>
        <v>0</v>
      </c>
      <c r="I39" s="147">
        <f t="shared" si="11"/>
        <v>14710703.73</v>
      </c>
    </row>
    <row r="40" spans="1:9" ht="24.75">
      <c r="A40" s="261" t="s">
        <v>108</v>
      </c>
      <c r="B40" s="262"/>
      <c r="C40" s="15" t="s">
        <v>109</v>
      </c>
      <c r="D40" s="16">
        <f>SUM(D41)</f>
        <v>14708664.08</v>
      </c>
      <c r="E40" s="16">
        <f t="shared" si="11"/>
        <v>0</v>
      </c>
      <c r="F40" s="82">
        <f t="shared" si="11"/>
        <v>14708664.08</v>
      </c>
      <c r="G40" s="169">
        <f t="shared" si="11"/>
        <v>7952600.5700000003</v>
      </c>
      <c r="H40" s="78">
        <f t="shared" si="11"/>
        <v>0</v>
      </c>
      <c r="I40" s="17">
        <f t="shared" si="11"/>
        <v>14710703.73</v>
      </c>
    </row>
    <row r="41" spans="1:9">
      <c r="A41" s="261" t="s">
        <v>25</v>
      </c>
      <c r="B41" s="262"/>
      <c r="C41" s="15" t="s">
        <v>26</v>
      </c>
      <c r="D41" s="16">
        <f>SUM(D42)</f>
        <v>14708664.08</v>
      </c>
      <c r="E41" s="16">
        <f t="shared" si="11"/>
        <v>0</v>
      </c>
      <c r="F41" s="16">
        <f t="shared" si="11"/>
        <v>14708664.08</v>
      </c>
      <c r="G41" s="170">
        <f t="shared" si="11"/>
        <v>7952600.5700000003</v>
      </c>
      <c r="H41" s="78">
        <f t="shared" si="11"/>
        <v>0</v>
      </c>
      <c r="I41" s="17">
        <f t="shared" si="11"/>
        <v>14710703.73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14708664.08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14708664.08</v>
      </c>
      <c r="G42" s="104">
        <f t="shared" si="12"/>
        <v>7952600.5700000003</v>
      </c>
      <c r="H42" s="104">
        <f t="shared" si="12"/>
        <v>0</v>
      </c>
      <c r="I42" s="104">
        <f t="shared" si="12"/>
        <v>14710703.73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14206749</v>
      </c>
      <c r="E43" s="40">
        <f t="shared" ref="E43:I43" si="13">SUM(E44,E57,E64,E77,E90,E102)</f>
        <v>0</v>
      </c>
      <c r="F43" s="83">
        <f t="shared" si="13"/>
        <v>14206749</v>
      </c>
      <c r="G43" s="171">
        <f t="shared" si="13"/>
        <v>7603084.4799999995</v>
      </c>
      <c r="H43" s="88">
        <f t="shared" si="13"/>
        <v>0</v>
      </c>
      <c r="I43" s="41">
        <f t="shared" si="13"/>
        <v>14206749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153610</v>
      </c>
      <c r="E44" s="19">
        <f t="shared" ref="E44:I44" si="14">SUM(E45:E56)</f>
        <v>0</v>
      </c>
      <c r="F44" s="59">
        <f t="shared" si="14"/>
        <v>153610</v>
      </c>
      <c r="G44" s="174">
        <f t="shared" si="14"/>
        <v>18143.96</v>
      </c>
      <c r="H44" s="79">
        <f t="shared" si="14"/>
        <v>0</v>
      </c>
      <c r="I44" s="20">
        <f t="shared" si="14"/>
        <v>153610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 t="s">
        <v>1366</v>
      </c>
      <c r="B46" s="22">
        <v>312</v>
      </c>
      <c r="C46" s="23" t="s">
        <v>44</v>
      </c>
      <c r="D46" s="24">
        <v>40000</v>
      </c>
      <c r="E46" s="47"/>
      <c r="F46" s="84">
        <f t="shared" si="15"/>
        <v>40000</v>
      </c>
      <c r="G46" s="172">
        <v>0</v>
      </c>
      <c r="H46" s="94"/>
      <c r="I46" s="25">
        <f t="shared" ref="I46:I56" si="16">+F46+H46</f>
        <v>40000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 t="s">
        <v>1367</v>
      </c>
      <c r="B48" s="22">
        <v>321</v>
      </c>
      <c r="C48" s="23" t="s">
        <v>33</v>
      </c>
      <c r="D48" s="24">
        <v>21580</v>
      </c>
      <c r="E48" s="47"/>
      <c r="F48" s="84">
        <f t="shared" si="15"/>
        <v>21580</v>
      </c>
      <c r="G48" s="172">
        <v>4344.6000000000004</v>
      </c>
      <c r="H48" s="94"/>
      <c r="I48" s="25">
        <f t="shared" si="16"/>
        <v>21580</v>
      </c>
    </row>
    <row r="49" spans="1:10" s="26" customFormat="1" ht="12">
      <c r="A49" s="21" t="s">
        <v>1368</v>
      </c>
      <c r="B49" s="22">
        <v>322</v>
      </c>
      <c r="C49" s="23" t="s">
        <v>34</v>
      </c>
      <c r="D49" s="24">
        <v>45080</v>
      </c>
      <c r="E49" s="47"/>
      <c r="F49" s="84">
        <f t="shared" si="15"/>
        <v>45080</v>
      </c>
      <c r="G49" s="172">
        <v>4758.04</v>
      </c>
      <c r="H49" s="94"/>
      <c r="I49" s="25">
        <f t="shared" si="16"/>
        <v>45080</v>
      </c>
    </row>
    <row r="50" spans="1:10" s="26" customFormat="1" ht="12">
      <c r="A50" s="21" t="s">
        <v>1369</v>
      </c>
      <c r="B50" s="22">
        <v>323</v>
      </c>
      <c r="C50" s="23" t="s">
        <v>28</v>
      </c>
      <c r="D50" s="24">
        <v>20200</v>
      </c>
      <c r="E50" s="47"/>
      <c r="F50" s="84">
        <f t="shared" si="15"/>
        <v>20200</v>
      </c>
      <c r="G50" s="172">
        <v>4059.82</v>
      </c>
      <c r="H50" s="94"/>
      <c r="I50" s="25">
        <f t="shared" si="16"/>
        <v>20200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1370</v>
      </c>
      <c r="B52" s="22">
        <v>329</v>
      </c>
      <c r="C52" s="23" t="s">
        <v>38</v>
      </c>
      <c r="D52" s="24">
        <v>25750</v>
      </c>
      <c r="E52" s="47"/>
      <c r="F52" s="84">
        <f t="shared" si="15"/>
        <v>25750</v>
      </c>
      <c r="G52" s="172">
        <v>4981.5</v>
      </c>
      <c r="H52" s="94"/>
      <c r="I52" s="25">
        <f t="shared" si="16"/>
        <v>25750</v>
      </c>
    </row>
    <row r="53" spans="1:10" s="26" customFormat="1" ht="12">
      <c r="A53" s="21" t="s">
        <v>1371</v>
      </c>
      <c r="B53" s="22">
        <v>343</v>
      </c>
      <c r="C53" s="23" t="s">
        <v>39</v>
      </c>
      <c r="D53" s="24">
        <v>1000</v>
      </c>
      <c r="E53" s="47"/>
      <c r="F53" s="84">
        <f t="shared" si="15"/>
        <v>1000</v>
      </c>
      <c r="G53" s="172">
        <v>0</v>
      </c>
      <c r="H53" s="94"/>
      <c r="I53" s="25">
        <f t="shared" si="16"/>
        <v>1000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1278192</v>
      </c>
      <c r="E57" s="43">
        <f t="shared" ref="E57:I57" si="18">SUM(E58:E63)</f>
        <v>0</v>
      </c>
      <c r="F57" s="58">
        <f t="shared" si="18"/>
        <v>1278192</v>
      </c>
      <c r="G57" s="173">
        <f t="shared" si="18"/>
        <v>576456.91</v>
      </c>
      <c r="H57" s="89">
        <f t="shared" si="18"/>
        <v>0</v>
      </c>
      <c r="I57" s="56">
        <f t="shared" si="18"/>
        <v>1278192</v>
      </c>
    </row>
    <row r="58" spans="1:10" ht="22.5" customHeight="1">
      <c r="A58" s="21" t="s">
        <v>1372</v>
      </c>
      <c r="B58" s="22">
        <v>321</v>
      </c>
      <c r="C58" s="23" t="s">
        <v>33</v>
      </c>
      <c r="D58" s="24">
        <v>345000</v>
      </c>
      <c r="E58" s="47"/>
      <c r="F58" s="84">
        <f t="shared" ref="F58:F63" si="19">SUM(D58:E58)</f>
        <v>345000</v>
      </c>
      <c r="G58" s="172">
        <v>152458.82999999999</v>
      </c>
      <c r="H58" s="94"/>
      <c r="I58" s="25">
        <f>+F58+H58</f>
        <v>345000</v>
      </c>
      <c r="J58" s="49"/>
    </row>
    <row r="59" spans="1:10" s="26" customFormat="1" ht="12">
      <c r="A59" s="21" t="s">
        <v>1373</v>
      </c>
      <c r="B59" s="22">
        <v>322</v>
      </c>
      <c r="C59" s="23" t="s">
        <v>34</v>
      </c>
      <c r="D59" s="24">
        <v>530736</v>
      </c>
      <c r="E59" s="47"/>
      <c r="F59" s="84">
        <f t="shared" si="19"/>
        <v>530736</v>
      </c>
      <c r="G59" s="172">
        <v>262038.51</v>
      </c>
      <c r="H59" s="94"/>
      <c r="I59" s="25">
        <f t="shared" ref="I59:I63" si="20">+F59+H59</f>
        <v>530736</v>
      </c>
    </row>
    <row r="60" spans="1:10" s="26" customFormat="1" ht="12">
      <c r="A60" s="21" t="s">
        <v>1374</v>
      </c>
      <c r="B60" s="22">
        <v>323</v>
      </c>
      <c r="C60" s="23" t="s">
        <v>28</v>
      </c>
      <c r="D60" s="24">
        <v>390956</v>
      </c>
      <c r="E60" s="47"/>
      <c r="F60" s="84">
        <f t="shared" si="19"/>
        <v>390956</v>
      </c>
      <c r="G60" s="172">
        <v>158866.01999999999</v>
      </c>
      <c r="H60" s="94"/>
      <c r="I60" s="25">
        <f t="shared" si="20"/>
        <v>390956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1375</v>
      </c>
      <c r="B62" s="22">
        <v>329</v>
      </c>
      <c r="C62" s="23" t="s">
        <v>38</v>
      </c>
      <c r="D62" s="24">
        <v>2000</v>
      </c>
      <c r="E62" s="47"/>
      <c r="F62" s="84">
        <f t="shared" si="19"/>
        <v>2000</v>
      </c>
      <c r="G62" s="172">
        <v>1767.5</v>
      </c>
      <c r="H62" s="94"/>
      <c r="I62" s="25">
        <f t="shared" si="20"/>
        <v>2000</v>
      </c>
    </row>
    <row r="63" spans="1:10" s="26" customFormat="1" ht="12">
      <c r="A63" s="21" t="s">
        <v>1376</v>
      </c>
      <c r="B63" s="22">
        <v>343</v>
      </c>
      <c r="C63" s="23" t="s">
        <v>39</v>
      </c>
      <c r="D63" s="24">
        <v>9500</v>
      </c>
      <c r="E63" s="47"/>
      <c r="F63" s="84">
        <f t="shared" si="19"/>
        <v>9500</v>
      </c>
      <c r="G63" s="172">
        <v>1326.05</v>
      </c>
      <c r="H63" s="94"/>
      <c r="I63" s="25">
        <f t="shared" si="20"/>
        <v>9500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141"/>
      <c r="B70" s="22">
        <v>323</v>
      </c>
      <c r="C70" s="23" t="s">
        <v>28</v>
      </c>
      <c r="D70" s="24"/>
      <c r="E70" s="148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>SUM(D71:E71)</f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50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12694947</v>
      </c>
      <c r="E90" s="19">
        <f t="shared" ref="E90:I90" si="29">SUM(E91:E101)</f>
        <v>0</v>
      </c>
      <c r="F90" s="59">
        <f t="shared" si="29"/>
        <v>12694947</v>
      </c>
      <c r="G90" s="174">
        <f t="shared" si="29"/>
        <v>7003117.5599999996</v>
      </c>
      <c r="H90" s="79">
        <f t="shared" si="29"/>
        <v>0</v>
      </c>
      <c r="I90" s="20">
        <f t="shared" si="29"/>
        <v>12694947</v>
      </c>
    </row>
    <row r="91" spans="1:9">
      <c r="A91" s="21" t="s">
        <v>1377</v>
      </c>
      <c r="B91" s="22">
        <v>311</v>
      </c>
      <c r="C91" s="23" t="s">
        <v>35</v>
      </c>
      <c r="D91" s="24">
        <v>10622980</v>
      </c>
      <c r="E91" s="47"/>
      <c r="F91" s="84">
        <f t="shared" ref="F91:F101" si="30">SUM(D91:E91)</f>
        <v>10622980</v>
      </c>
      <c r="G91" s="172">
        <v>5821280.96</v>
      </c>
      <c r="H91" s="94"/>
      <c r="I91" s="25">
        <f>+F91+H91</f>
        <v>10622980</v>
      </c>
    </row>
    <row r="92" spans="1:9" s="26" customFormat="1" ht="12">
      <c r="A92" s="21" t="s">
        <v>1378</v>
      </c>
      <c r="B92" s="22">
        <v>312</v>
      </c>
      <c r="C92" s="23" t="s">
        <v>44</v>
      </c>
      <c r="D92" s="24">
        <v>265651</v>
      </c>
      <c r="E92" s="47"/>
      <c r="F92" s="84">
        <f t="shared" si="30"/>
        <v>265651</v>
      </c>
      <c r="G92" s="172">
        <v>194084.04</v>
      </c>
      <c r="H92" s="94"/>
      <c r="I92" s="25">
        <f t="shared" ref="I92:I101" si="31">+F92+H92</f>
        <v>265651</v>
      </c>
    </row>
    <row r="93" spans="1:9" s="26" customFormat="1" ht="12">
      <c r="A93" s="21" t="s">
        <v>1379</v>
      </c>
      <c r="B93" s="22">
        <v>313</v>
      </c>
      <c r="C93" s="23" t="s">
        <v>36</v>
      </c>
      <c r="D93" s="24">
        <v>1752790</v>
      </c>
      <c r="E93" s="47"/>
      <c r="F93" s="84">
        <f t="shared" si="30"/>
        <v>1752790</v>
      </c>
      <c r="G93" s="172">
        <v>960511.26</v>
      </c>
      <c r="H93" s="94"/>
      <c r="I93" s="25">
        <f t="shared" si="31"/>
        <v>1752790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1380</v>
      </c>
      <c r="B96" s="22">
        <v>323</v>
      </c>
      <c r="C96" s="23" t="s">
        <v>28</v>
      </c>
      <c r="D96" s="24">
        <v>25910</v>
      </c>
      <c r="E96" s="47"/>
      <c r="F96" s="84">
        <f t="shared" si="30"/>
        <v>25910</v>
      </c>
      <c r="G96" s="172">
        <v>13695.46</v>
      </c>
      <c r="H96" s="94"/>
      <c r="I96" s="25">
        <f t="shared" si="31"/>
        <v>25910</v>
      </c>
    </row>
    <row r="97" spans="1:10" s="26" customFormat="1" ht="24">
      <c r="A97" s="21"/>
      <c r="B97" s="22">
        <v>324</v>
      </c>
      <c r="C97" s="23" t="s">
        <v>37</v>
      </c>
      <c r="D97" s="24"/>
      <c r="E97" s="50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1381</v>
      </c>
      <c r="B98" s="22">
        <v>329</v>
      </c>
      <c r="C98" s="23" t="s">
        <v>38</v>
      </c>
      <c r="D98" s="24">
        <v>27616</v>
      </c>
      <c r="E98" s="47"/>
      <c r="F98" s="84">
        <f t="shared" si="30"/>
        <v>27616</v>
      </c>
      <c r="G98" s="172">
        <v>10125</v>
      </c>
      <c r="H98" s="94"/>
      <c r="I98" s="25">
        <f t="shared" si="31"/>
        <v>27616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 t="s">
        <v>1748</v>
      </c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>
        <v>3420.84</v>
      </c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80000</v>
      </c>
      <c r="E102" s="19">
        <f t="shared" ref="E102:I102" si="32">SUM(E103:E113)</f>
        <v>0</v>
      </c>
      <c r="F102" s="59">
        <f t="shared" si="32"/>
        <v>80000</v>
      </c>
      <c r="G102" s="174">
        <f t="shared" si="32"/>
        <v>5366.05</v>
      </c>
      <c r="H102" s="79">
        <f t="shared" si="32"/>
        <v>0</v>
      </c>
      <c r="I102" s="20">
        <f t="shared" si="32"/>
        <v>80000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 t="s">
        <v>1382</v>
      </c>
      <c r="B107" s="22">
        <v>322</v>
      </c>
      <c r="C107" s="23" t="s">
        <v>34</v>
      </c>
      <c r="D107" s="24">
        <v>38000</v>
      </c>
      <c r="E107" s="47"/>
      <c r="F107" s="84">
        <f t="shared" si="33"/>
        <v>38000</v>
      </c>
      <c r="G107" s="172"/>
      <c r="H107" s="94"/>
      <c r="I107" s="25">
        <f t="shared" si="34"/>
        <v>38000</v>
      </c>
    </row>
    <row r="108" spans="1:10" s="26" customFormat="1" ht="12">
      <c r="A108" s="21" t="s">
        <v>1383</v>
      </c>
      <c r="B108" s="22">
        <v>323</v>
      </c>
      <c r="C108" s="23" t="s">
        <v>28</v>
      </c>
      <c r="D108" s="24">
        <v>30000</v>
      </c>
      <c r="E108" s="47"/>
      <c r="F108" s="84">
        <f t="shared" si="33"/>
        <v>30000</v>
      </c>
      <c r="G108" s="172">
        <v>5366.05</v>
      </c>
      <c r="H108" s="94"/>
      <c r="I108" s="25">
        <f t="shared" si="34"/>
        <v>30000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1384</v>
      </c>
      <c r="B110" s="22">
        <v>329</v>
      </c>
      <c r="C110" s="23" t="s">
        <v>38</v>
      </c>
      <c r="D110" s="24">
        <v>12000</v>
      </c>
      <c r="E110" s="47"/>
      <c r="F110" s="84">
        <f t="shared" si="33"/>
        <v>12000</v>
      </c>
      <c r="G110" s="172"/>
      <c r="H110" s="94"/>
      <c r="I110" s="25">
        <f t="shared" si="34"/>
        <v>12000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68400</v>
      </c>
      <c r="E139" s="40">
        <f t="shared" ref="E139:I139" si="45">SUM(E140,E148,E152,E167,E177,E191,E204,E206,E220,E233)</f>
        <v>0</v>
      </c>
      <c r="F139" s="40">
        <f t="shared" si="45"/>
        <v>68400</v>
      </c>
      <c r="G139" s="40">
        <f t="shared" si="45"/>
        <v>9141.5499999999993</v>
      </c>
      <c r="H139" s="40">
        <f t="shared" si="45"/>
        <v>0</v>
      </c>
      <c r="I139" s="41">
        <f t="shared" si="45"/>
        <v>68400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46400</v>
      </c>
      <c r="E152" s="19">
        <f t="shared" ref="E152:I152" si="51">SUM(E153:E166)</f>
        <v>0</v>
      </c>
      <c r="F152" s="59">
        <f t="shared" si="51"/>
        <v>46400</v>
      </c>
      <c r="G152" s="174">
        <f t="shared" si="51"/>
        <v>9141.5499999999993</v>
      </c>
      <c r="H152" s="79">
        <f t="shared" si="51"/>
        <v>0</v>
      </c>
      <c r="I152" s="20">
        <f t="shared" si="51"/>
        <v>46400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1385</v>
      </c>
      <c r="B158" s="22">
        <v>422</v>
      </c>
      <c r="C158" s="23" t="s">
        <v>29</v>
      </c>
      <c r="D158" s="24">
        <v>46400</v>
      </c>
      <c r="E158" s="47"/>
      <c r="F158" s="84">
        <f t="shared" si="52"/>
        <v>46400</v>
      </c>
      <c r="G158" s="172">
        <v>9141.5499999999993</v>
      </c>
      <c r="H158" s="94"/>
      <c r="I158" s="25">
        <f t="shared" si="53"/>
        <v>46400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66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16000</v>
      </c>
      <c r="E206" s="19">
        <f t="shared" ref="E206:I206" si="68">SUM(E207:E219)</f>
        <v>0</v>
      </c>
      <c r="F206" s="59">
        <f t="shared" si="68"/>
        <v>16000</v>
      </c>
      <c r="G206" s="174">
        <f t="shared" si="68"/>
        <v>0</v>
      </c>
      <c r="H206" s="79">
        <f t="shared" si="68"/>
        <v>0</v>
      </c>
      <c r="I206" s="20">
        <f t="shared" si="68"/>
        <v>16000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50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 t="s">
        <v>1386</v>
      </c>
      <c r="B214" s="22">
        <v>424</v>
      </c>
      <c r="C214" s="23" t="s">
        <v>45</v>
      </c>
      <c r="D214" s="24">
        <v>16000</v>
      </c>
      <c r="E214" s="47"/>
      <c r="F214" s="84">
        <f t="shared" si="69"/>
        <v>16000</v>
      </c>
      <c r="G214" s="172"/>
      <c r="H214" s="94"/>
      <c r="I214" s="25">
        <f t="shared" si="70"/>
        <v>16000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6000</v>
      </c>
      <c r="E233" s="19">
        <f t="shared" ref="E233:I233" si="75">SUM(E234:E241)</f>
        <v>0</v>
      </c>
      <c r="F233" s="59">
        <f t="shared" si="75"/>
        <v>6000</v>
      </c>
      <c r="G233" s="174">
        <f t="shared" si="75"/>
        <v>0</v>
      </c>
      <c r="H233" s="79">
        <f t="shared" si="75"/>
        <v>0</v>
      </c>
      <c r="I233" s="20">
        <f t="shared" si="75"/>
        <v>6000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 t="s">
        <v>1387</v>
      </c>
      <c r="B236" s="22">
        <v>422</v>
      </c>
      <c r="C236" s="23" t="s">
        <v>29</v>
      </c>
      <c r="D236" s="24">
        <v>6000</v>
      </c>
      <c r="E236" s="47"/>
      <c r="F236" s="84">
        <f t="shared" si="76"/>
        <v>6000</v>
      </c>
      <c r="G236" s="172"/>
      <c r="H236" s="94"/>
      <c r="I236" s="25">
        <f t="shared" si="77"/>
        <v>6000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100000</v>
      </c>
      <c r="E494" s="40">
        <f t="shared" ref="E494:I495" si="162">SUM(E495)</f>
        <v>0</v>
      </c>
      <c r="F494" s="83">
        <f t="shared" si="162"/>
        <v>100000</v>
      </c>
      <c r="G494" s="171">
        <f t="shared" si="162"/>
        <v>48600.11</v>
      </c>
      <c r="H494" s="88">
        <f t="shared" si="162"/>
        <v>0</v>
      </c>
      <c r="I494" s="41">
        <f t="shared" si="162"/>
        <v>100000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100000</v>
      </c>
      <c r="E495" s="43">
        <f t="shared" si="162"/>
        <v>0</v>
      </c>
      <c r="F495" s="58">
        <f t="shared" si="162"/>
        <v>100000</v>
      </c>
      <c r="G495" s="173">
        <f t="shared" si="162"/>
        <v>48600.11</v>
      </c>
      <c r="H495" s="89">
        <f t="shared" si="162"/>
        <v>0</v>
      </c>
      <c r="I495" s="56">
        <f t="shared" si="162"/>
        <v>100000</v>
      </c>
    </row>
    <row r="496" spans="1:9" s="26" customFormat="1" ht="12">
      <c r="A496" s="21" t="s">
        <v>1388</v>
      </c>
      <c r="B496" s="22">
        <v>323</v>
      </c>
      <c r="C496" s="23" t="s">
        <v>28</v>
      </c>
      <c r="D496" s="24">
        <v>100000</v>
      </c>
      <c r="E496" s="47"/>
      <c r="F496" s="84">
        <f>SUM(D496:E496)</f>
        <v>100000</v>
      </c>
      <c r="G496" s="172">
        <v>48600.11</v>
      </c>
      <c r="H496" s="94"/>
      <c r="I496" s="25">
        <f>+F496+H496</f>
        <v>100000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328515.08</v>
      </c>
      <c r="E507" s="40">
        <f t="shared" ref="E507:I507" si="168">SUM(E508,E514)</f>
        <v>0</v>
      </c>
      <c r="F507" s="83">
        <f t="shared" si="168"/>
        <v>328515.08</v>
      </c>
      <c r="G507" s="171">
        <f t="shared" si="168"/>
        <v>264478.53000000003</v>
      </c>
      <c r="H507" s="88">
        <f t="shared" si="168"/>
        <v>0</v>
      </c>
      <c r="I507" s="41">
        <f t="shared" si="168"/>
        <v>328515.08</v>
      </c>
    </row>
    <row r="508" spans="1:9">
      <c r="A508" s="246" t="s">
        <v>11</v>
      </c>
      <c r="B508" s="247"/>
      <c r="C508" s="55" t="s">
        <v>117</v>
      </c>
      <c r="D508" s="43">
        <f>SUM(D509:D513)</f>
        <v>230519.03</v>
      </c>
      <c r="E508" s="43">
        <f t="shared" ref="E508:I508" si="169">SUM(E509:E513)</f>
        <v>0</v>
      </c>
      <c r="F508" s="58">
        <f t="shared" si="169"/>
        <v>230519.03</v>
      </c>
      <c r="G508" s="173">
        <f t="shared" si="169"/>
        <v>185584.56</v>
      </c>
      <c r="H508" s="89">
        <f t="shared" si="169"/>
        <v>0</v>
      </c>
      <c r="I508" s="56">
        <f t="shared" si="169"/>
        <v>230519.03</v>
      </c>
    </row>
    <row r="509" spans="1:9" s="26" customFormat="1" ht="12">
      <c r="A509" s="21" t="s">
        <v>1391</v>
      </c>
      <c r="B509" s="22">
        <v>311</v>
      </c>
      <c r="C509" s="23" t="s">
        <v>35</v>
      </c>
      <c r="D509" s="24">
        <v>183474.94</v>
      </c>
      <c r="E509" s="47"/>
      <c r="F509" s="84">
        <f>SUM(D509:E509)</f>
        <v>183474.94</v>
      </c>
      <c r="G509" s="172">
        <v>153409.41</v>
      </c>
      <c r="H509" s="94"/>
      <c r="I509" s="25">
        <f>+F509+H509</f>
        <v>183474.94</v>
      </c>
    </row>
    <row r="510" spans="1:9" s="26" customFormat="1" ht="12">
      <c r="A510" s="21" t="s">
        <v>1392</v>
      </c>
      <c r="B510" s="22">
        <v>312</v>
      </c>
      <c r="C510" s="23" t="s">
        <v>44</v>
      </c>
      <c r="D510" s="24">
        <v>1894.59</v>
      </c>
      <c r="E510" s="47"/>
      <c r="F510" s="84">
        <f>SUM(D510:E510)</f>
        <v>1894.59</v>
      </c>
      <c r="G510" s="172">
        <v>0</v>
      </c>
      <c r="H510" s="94"/>
      <c r="I510" s="25">
        <f t="shared" ref="I510:I513" si="170">+F510+H510</f>
        <v>1894.59</v>
      </c>
    </row>
    <row r="511" spans="1:9" s="26" customFormat="1" ht="12">
      <c r="A511" s="21" t="s">
        <v>1393</v>
      </c>
      <c r="B511" s="22">
        <v>313</v>
      </c>
      <c r="C511" s="23" t="s">
        <v>36</v>
      </c>
      <c r="D511" s="24">
        <v>30273.46</v>
      </c>
      <c r="E511" s="47"/>
      <c r="F511" s="84">
        <f>SUM(D511:E511)</f>
        <v>30273.46</v>
      </c>
      <c r="G511" s="172">
        <v>25312.53</v>
      </c>
      <c r="H511" s="94"/>
      <c r="I511" s="25">
        <f t="shared" si="170"/>
        <v>30273.46</v>
      </c>
    </row>
    <row r="512" spans="1:9" s="26" customFormat="1" ht="12">
      <c r="A512" s="21" t="s">
        <v>1394</v>
      </c>
      <c r="B512" s="22">
        <v>321</v>
      </c>
      <c r="C512" s="23" t="s">
        <v>33</v>
      </c>
      <c r="D512" s="24">
        <v>14876.04</v>
      </c>
      <c r="E512" s="47"/>
      <c r="F512" s="84">
        <f>SUM(D512:E512)</f>
        <v>14876.04</v>
      </c>
      <c r="G512" s="172">
        <v>6862.62</v>
      </c>
      <c r="H512" s="94"/>
      <c r="I512" s="25">
        <f t="shared" si="170"/>
        <v>14876.04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97996.05</v>
      </c>
      <c r="E514" s="43">
        <f t="shared" ref="E514:I514" si="171">SUM(E515:E519)</f>
        <v>0</v>
      </c>
      <c r="F514" s="58">
        <f t="shared" si="171"/>
        <v>97996.05</v>
      </c>
      <c r="G514" s="173">
        <f t="shared" si="171"/>
        <v>78893.97</v>
      </c>
      <c r="H514" s="89">
        <f t="shared" si="171"/>
        <v>0</v>
      </c>
      <c r="I514" s="56">
        <f t="shared" si="171"/>
        <v>97996.05</v>
      </c>
    </row>
    <row r="515" spans="1:9" s="26" customFormat="1" ht="12">
      <c r="A515" s="21" t="s">
        <v>1395</v>
      </c>
      <c r="B515" s="22">
        <v>311</v>
      </c>
      <c r="C515" s="23" t="s">
        <v>35</v>
      </c>
      <c r="D515" s="24">
        <v>77997.11</v>
      </c>
      <c r="E515" s="47"/>
      <c r="F515" s="84">
        <f>SUM(D515:E515)</f>
        <v>77997.11</v>
      </c>
      <c r="G515" s="172">
        <v>65215.95</v>
      </c>
      <c r="H515" s="94"/>
      <c r="I515" s="25">
        <f>+F515+H515</f>
        <v>77997.11</v>
      </c>
    </row>
    <row r="516" spans="1:9" s="26" customFormat="1" ht="12">
      <c r="A516" s="21" t="s">
        <v>1396</v>
      </c>
      <c r="B516" s="22">
        <v>312</v>
      </c>
      <c r="C516" s="23" t="s">
        <v>44</v>
      </c>
      <c r="D516" s="24">
        <v>805.41</v>
      </c>
      <c r="E516" s="47"/>
      <c r="F516" s="84">
        <f>SUM(D516:E516)</f>
        <v>805.41</v>
      </c>
      <c r="G516" s="172">
        <v>0</v>
      </c>
      <c r="H516" s="94"/>
      <c r="I516" s="25">
        <f t="shared" ref="I516:I519" si="172">+F516+H516</f>
        <v>805.41</v>
      </c>
    </row>
    <row r="517" spans="1:9" s="26" customFormat="1" ht="12">
      <c r="A517" s="21" t="s">
        <v>1397</v>
      </c>
      <c r="B517" s="22">
        <v>313</v>
      </c>
      <c r="C517" s="23" t="s">
        <v>36</v>
      </c>
      <c r="D517" s="24">
        <v>12869.57</v>
      </c>
      <c r="E517" s="47"/>
      <c r="F517" s="84">
        <f>SUM(D517:E517)</f>
        <v>12869.57</v>
      </c>
      <c r="G517" s="172">
        <v>10760.64</v>
      </c>
      <c r="H517" s="94"/>
      <c r="I517" s="25">
        <f t="shared" si="172"/>
        <v>12869.57</v>
      </c>
    </row>
    <row r="518" spans="1:9" s="26" customFormat="1" ht="12">
      <c r="A518" s="21" t="s">
        <v>1398</v>
      </c>
      <c r="B518" s="22">
        <v>321</v>
      </c>
      <c r="C518" s="23" t="s">
        <v>33</v>
      </c>
      <c r="D518" s="24">
        <v>6323.96</v>
      </c>
      <c r="E518" s="47"/>
      <c r="F518" s="84">
        <f>SUM(D518:E518)</f>
        <v>6323.96</v>
      </c>
      <c r="G518" s="172">
        <v>2917.38</v>
      </c>
      <c r="H518" s="94"/>
      <c r="I518" s="25">
        <f t="shared" si="172"/>
        <v>6323.96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1391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1392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1393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1394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1395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1396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1397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1398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 ht="14.25" customHeight="1">
      <c r="A535" s="21" t="s">
        <v>1389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1390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22256.25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22256.25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156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 t="s">
        <v>1749</v>
      </c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>
        <v>22256.25</v>
      </c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2039.65</v>
      </c>
      <c r="H764" s="137">
        <f t="shared" si="286"/>
        <v>0</v>
      </c>
      <c r="I764" s="138">
        <f t="shared" si="286"/>
        <v>2039.65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2039.65</v>
      </c>
      <c r="H765" s="79">
        <f t="shared" si="287"/>
        <v>0</v>
      </c>
      <c r="I765" s="20">
        <f t="shared" si="287"/>
        <v>2039.65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 t="s">
        <v>1750</v>
      </c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>
        <v>2039.65</v>
      </c>
      <c r="H776" s="94"/>
      <c r="I776" s="25">
        <f t="shared" si="289"/>
        <v>2039.65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1711707.08</v>
      </c>
      <c r="E911" s="42">
        <f t="shared" si="349"/>
        <v>0</v>
      </c>
      <c r="F911" s="42">
        <f t="shared" si="349"/>
        <v>1711707.08</v>
      </c>
      <c r="G911" s="42">
        <f t="shared" si="349"/>
        <v>892535.55</v>
      </c>
      <c r="H911" s="42">
        <f t="shared" si="349"/>
        <v>0</v>
      </c>
      <c r="I911" s="42">
        <f t="shared" si="349"/>
        <v>1711707.08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335519.03000000003</v>
      </c>
      <c r="E912" s="43">
        <f t="shared" ref="E912:I912" si="350">SUM(E140,E243,E297,E318,E495,E498,E508,E521,E534)</f>
        <v>0</v>
      </c>
      <c r="F912" s="43">
        <f t="shared" si="350"/>
        <v>335519.03000000003</v>
      </c>
      <c r="G912" s="43">
        <f t="shared" si="350"/>
        <v>237184.66999999998</v>
      </c>
      <c r="H912" s="43">
        <f t="shared" si="350"/>
        <v>0</v>
      </c>
      <c r="I912" s="43">
        <f t="shared" si="350"/>
        <v>335519.03000000003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1278192</v>
      </c>
      <c r="E915" s="43">
        <f t="shared" ref="E915:I915" si="353">SUM(E57,E121,E167,E328,E538)</f>
        <v>0</v>
      </c>
      <c r="F915" s="43">
        <f t="shared" si="353"/>
        <v>1278192</v>
      </c>
      <c r="G915" s="43">
        <f t="shared" si="353"/>
        <v>576456.91</v>
      </c>
      <c r="H915" s="43">
        <f t="shared" si="353"/>
        <v>0</v>
      </c>
      <c r="I915" s="43">
        <f t="shared" si="353"/>
        <v>1278192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97996.05</v>
      </c>
      <c r="E917" s="43">
        <f t="shared" ref="E917:I917" si="355">SUM(E514,E527,E333,E587)</f>
        <v>0</v>
      </c>
      <c r="F917" s="43">
        <f t="shared" si="355"/>
        <v>97996.05</v>
      </c>
      <c r="G917" s="43">
        <f t="shared" si="355"/>
        <v>78893.97</v>
      </c>
      <c r="H917" s="43">
        <f t="shared" si="355"/>
        <v>0</v>
      </c>
      <c r="I917" s="43">
        <f t="shared" si="355"/>
        <v>97996.05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12996957</v>
      </c>
      <c r="E918" s="43">
        <f t="shared" ref="E918:I918" si="357">SUM(E919:E925)</f>
        <v>0</v>
      </c>
      <c r="F918" s="43">
        <f t="shared" si="357"/>
        <v>12996957</v>
      </c>
      <c r="G918" s="43">
        <f t="shared" si="357"/>
        <v>7060065.0199999996</v>
      </c>
      <c r="H918" s="43">
        <f t="shared" si="357"/>
        <v>0</v>
      </c>
      <c r="I918" s="43">
        <f t="shared" si="357"/>
        <v>12998996.65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200010</v>
      </c>
      <c r="E919" s="19">
        <f t="shared" ref="E919:I919" si="358">SUM(E44,E115,E152,E253,E541)</f>
        <v>0</v>
      </c>
      <c r="F919" s="19">
        <f t="shared" si="358"/>
        <v>200010</v>
      </c>
      <c r="G919" s="19">
        <f t="shared" si="358"/>
        <v>27285.51</v>
      </c>
      <c r="H919" s="19">
        <f t="shared" si="358"/>
        <v>0</v>
      </c>
      <c r="I919" s="19">
        <f t="shared" si="358"/>
        <v>200010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24295.9</v>
      </c>
      <c r="H920" s="19">
        <f t="shared" si="359"/>
        <v>0</v>
      </c>
      <c r="I920" s="19">
        <f t="shared" si="359"/>
        <v>2039.65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0</v>
      </c>
      <c r="E921" s="19">
        <f t="shared" ref="E921:I921" si="360">SUM(E77,E127,E191,E269,E306)</f>
        <v>0</v>
      </c>
      <c r="F921" s="19">
        <f t="shared" si="360"/>
        <v>0</v>
      </c>
      <c r="G921" s="19">
        <f t="shared" si="360"/>
        <v>0</v>
      </c>
      <c r="H921" s="19">
        <f t="shared" si="360"/>
        <v>0</v>
      </c>
      <c r="I921" s="19">
        <f t="shared" si="360"/>
        <v>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12710947</v>
      </c>
      <c r="E922" s="19">
        <f t="shared" ref="E922:I922" si="361">SUM(E90,E133,E206,E308,E277,E294,E591,E337,E350,E395,E853,E894,E433,E470)</f>
        <v>0</v>
      </c>
      <c r="F922" s="19">
        <f t="shared" si="361"/>
        <v>12710947</v>
      </c>
      <c r="G922" s="19">
        <f t="shared" si="361"/>
        <v>7003117.5599999996</v>
      </c>
      <c r="H922" s="19">
        <f t="shared" si="361"/>
        <v>0</v>
      </c>
      <c r="I922" s="19">
        <f t="shared" si="361"/>
        <v>12710947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80000</v>
      </c>
      <c r="E924" s="19">
        <f t="shared" ref="E924:I924" si="363">SUM(E102,E220,E285,E574)</f>
        <v>0</v>
      </c>
      <c r="F924" s="19">
        <f t="shared" si="363"/>
        <v>80000</v>
      </c>
      <c r="G924" s="19">
        <f t="shared" si="363"/>
        <v>5366.05</v>
      </c>
      <c r="H924" s="19">
        <f t="shared" si="363"/>
        <v>0</v>
      </c>
      <c r="I924" s="19">
        <f t="shared" si="363"/>
        <v>80000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6000</v>
      </c>
      <c r="E925" s="19">
        <f t="shared" ref="E925:I925" si="364">SUM(E233)</f>
        <v>0</v>
      </c>
      <c r="F925" s="19">
        <f t="shared" si="364"/>
        <v>6000</v>
      </c>
      <c r="G925" s="19">
        <f t="shared" si="364"/>
        <v>0</v>
      </c>
      <c r="H925" s="19">
        <f t="shared" si="364"/>
        <v>0</v>
      </c>
      <c r="I925" s="19">
        <f t="shared" si="364"/>
        <v>6000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14708664.08</v>
      </c>
      <c r="E926" s="44">
        <f t="shared" si="365"/>
        <v>0</v>
      </c>
      <c r="F926" s="44">
        <f t="shared" si="365"/>
        <v>14708664.08</v>
      </c>
      <c r="G926" s="44">
        <f t="shared" si="365"/>
        <v>7952600.5699999994</v>
      </c>
      <c r="H926" s="44">
        <f t="shared" si="365"/>
        <v>0</v>
      </c>
      <c r="I926" s="44">
        <f t="shared" si="365"/>
        <v>14710703.73</v>
      </c>
      <c r="J926" s="53"/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  <row r="928" spans="1:11">
      <c r="J928" s="53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dimension ref="A1:K927"/>
  <sheetViews>
    <sheetView topLeftCell="A579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" bestFit="1" customWidth="1"/>
    <col min="7" max="7" width="14.5703125" customWidth="1"/>
    <col min="8" max="8" width="12.85546875" customWidth="1"/>
    <col min="9" max="9" width="13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101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OBRTNIČKO INDUSTRIJSKA ŠKOLA, IMOTSKI</v>
      </c>
      <c r="C7" s="260"/>
      <c r="D7" s="13">
        <f>SUM(D8)</f>
        <v>8317077</v>
      </c>
      <c r="E7" s="13">
        <f t="shared" ref="E7:I8" si="0">SUM(E8)</f>
        <v>0</v>
      </c>
      <c r="F7" s="164">
        <f t="shared" si="0"/>
        <v>8317077</v>
      </c>
      <c r="G7" s="14">
        <f t="shared" si="0"/>
        <v>6170660.3799999999</v>
      </c>
      <c r="H7" s="229">
        <f t="shared" si="0"/>
        <v>0</v>
      </c>
      <c r="I7" s="77">
        <f t="shared" si="0"/>
        <v>8317077</v>
      </c>
    </row>
    <row r="8" spans="1:9">
      <c r="A8" s="261" t="s">
        <v>7</v>
      </c>
      <c r="B8" s="262"/>
      <c r="C8" s="15" t="s">
        <v>8</v>
      </c>
      <c r="D8" s="16">
        <f>SUM(D9)</f>
        <v>8317077</v>
      </c>
      <c r="E8" s="16">
        <f t="shared" si="0"/>
        <v>0</v>
      </c>
      <c r="F8" s="82">
        <f t="shared" si="0"/>
        <v>8317077</v>
      </c>
      <c r="G8" s="17">
        <f t="shared" si="0"/>
        <v>6170660.3799999999</v>
      </c>
      <c r="H8" s="170">
        <f t="shared" si="0"/>
        <v>0</v>
      </c>
      <c r="I8" s="17">
        <f t="shared" si="0"/>
        <v>8317077</v>
      </c>
    </row>
    <row r="9" spans="1:9">
      <c r="A9" s="261" t="s">
        <v>9</v>
      </c>
      <c r="B9" s="262"/>
      <c r="C9" s="15" t="s">
        <v>10</v>
      </c>
      <c r="D9" s="16">
        <f>SUM(D10,D18,D22,D26,D30,D33)</f>
        <v>8317077</v>
      </c>
      <c r="E9" s="16">
        <f t="shared" ref="E9:I9" si="1">SUM(E10,E18,E22,E26,E30,E33)</f>
        <v>0</v>
      </c>
      <c r="F9" s="82">
        <f t="shared" si="1"/>
        <v>8317077</v>
      </c>
      <c r="G9" s="17">
        <f t="shared" si="1"/>
        <v>6170660.3799999999</v>
      </c>
      <c r="H9" s="170">
        <f t="shared" si="1"/>
        <v>0</v>
      </c>
      <c r="I9" s="17">
        <f t="shared" si="1"/>
        <v>8317077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300000</v>
      </c>
      <c r="E10" s="19">
        <f t="shared" ref="E10:I10" si="2">SUM(E11:E17)</f>
        <v>0</v>
      </c>
      <c r="F10" s="59">
        <f t="shared" si="2"/>
        <v>300000</v>
      </c>
      <c r="G10" s="20">
        <f t="shared" si="2"/>
        <v>169392.40000000002</v>
      </c>
      <c r="H10" s="230">
        <f t="shared" si="2"/>
        <v>0</v>
      </c>
      <c r="I10" s="20">
        <f t="shared" si="2"/>
        <v>300000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371</v>
      </c>
      <c r="B13" s="22">
        <v>641</v>
      </c>
      <c r="C13" s="23" t="s">
        <v>12</v>
      </c>
      <c r="D13" s="24">
        <v>20</v>
      </c>
      <c r="E13" s="47"/>
      <c r="F13" s="84">
        <f>SUM(D13:E13)</f>
        <v>20</v>
      </c>
      <c r="G13" s="25">
        <v>1.89</v>
      </c>
      <c r="H13" s="185"/>
      <c r="I13" s="25">
        <f t="shared" si="4"/>
        <v>20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372</v>
      </c>
      <c r="B15" s="22">
        <v>661</v>
      </c>
      <c r="C15" s="23" t="s">
        <v>15</v>
      </c>
      <c r="D15" s="24">
        <v>299980</v>
      </c>
      <c r="E15" s="47"/>
      <c r="F15" s="84">
        <f>SUM(D15:E15)</f>
        <v>299980</v>
      </c>
      <c r="G15" s="25">
        <v>169390.51</v>
      </c>
      <c r="H15" s="185"/>
      <c r="I15" s="25">
        <f t="shared" si="4"/>
        <v>299980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0</v>
      </c>
      <c r="E18" s="19">
        <f t="shared" ref="E18:I18" si="5">SUM(E19:E21)</f>
        <v>0</v>
      </c>
      <c r="F18" s="59">
        <f t="shared" si="5"/>
        <v>0</v>
      </c>
      <c r="G18" s="20">
        <f t="shared" si="5"/>
        <v>0</v>
      </c>
      <c r="H18" s="230">
        <f t="shared" si="5"/>
        <v>0</v>
      </c>
      <c r="I18" s="20">
        <f t="shared" si="5"/>
        <v>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/>
      <c r="B20" s="22">
        <v>652</v>
      </c>
      <c r="C20" s="23" t="s">
        <v>14</v>
      </c>
      <c r="D20" s="24"/>
      <c r="E20" s="47"/>
      <c r="F20" s="84">
        <f>SUM(D20:E20)</f>
        <v>0</v>
      </c>
      <c r="G20" s="25"/>
      <c r="H20" s="185"/>
      <c r="I20" s="25">
        <f>+F20+H20</f>
        <v>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8017077</v>
      </c>
      <c r="E22" s="19">
        <f t="shared" ref="E22:I22" si="6">SUM(E23:E25)</f>
        <v>0</v>
      </c>
      <c r="F22" s="59">
        <f t="shared" si="6"/>
        <v>8017077</v>
      </c>
      <c r="G22" s="20">
        <f t="shared" si="6"/>
        <v>5216658.26</v>
      </c>
      <c r="H22" s="230">
        <f t="shared" si="6"/>
        <v>0</v>
      </c>
      <c r="I22" s="20">
        <f t="shared" si="6"/>
        <v>8017077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373</v>
      </c>
      <c r="B24" s="22">
        <v>636</v>
      </c>
      <c r="C24" s="23" t="s">
        <v>18</v>
      </c>
      <c r="D24" s="24">
        <v>8017077</v>
      </c>
      <c r="E24" s="47"/>
      <c r="F24" s="84">
        <f>SUM(D24:E24)</f>
        <v>8017077</v>
      </c>
      <c r="G24" s="25">
        <v>5216658.26</v>
      </c>
      <c r="H24" s="185"/>
      <c r="I24" s="25">
        <f>+F24+H24</f>
        <v>8017077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769429.72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>
        <v>769429.72</v>
      </c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15180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>
        <v>15180</v>
      </c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4.5" customHeight="1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OBRTNIČKO INDUSTRIJSKA ŠKOLA, IMOTSKI</v>
      </c>
      <c r="C39" s="260"/>
      <c r="D39" s="38">
        <f>SUM(D40)</f>
        <v>10130395.6</v>
      </c>
      <c r="E39" s="38">
        <f t="shared" ref="E39:I41" si="11">SUM(E40)</f>
        <v>0</v>
      </c>
      <c r="F39" s="81">
        <f t="shared" si="11"/>
        <v>10130395.6</v>
      </c>
      <c r="G39" s="168">
        <f t="shared" si="11"/>
        <v>4759120.6830000002</v>
      </c>
      <c r="H39" s="93">
        <f t="shared" si="11"/>
        <v>0</v>
      </c>
      <c r="I39" s="147">
        <f t="shared" si="11"/>
        <v>10130395.6</v>
      </c>
    </row>
    <row r="40" spans="1:9" ht="24.75">
      <c r="A40" s="261" t="s">
        <v>108</v>
      </c>
      <c r="B40" s="262"/>
      <c r="C40" s="15" t="s">
        <v>109</v>
      </c>
      <c r="D40" s="16">
        <f>SUM(D41)</f>
        <v>10130395.6</v>
      </c>
      <c r="E40" s="16">
        <f t="shared" si="11"/>
        <v>0</v>
      </c>
      <c r="F40" s="82">
        <f t="shared" si="11"/>
        <v>10130395.6</v>
      </c>
      <c r="G40" s="169">
        <f t="shared" si="11"/>
        <v>4759120.6830000002</v>
      </c>
      <c r="H40" s="78">
        <f t="shared" si="11"/>
        <v>0</v>
      </c>
      <c r="I40" s="17">
        <f t="shared" si="11"/>
        <v>10130395.6</v>
      </c>
    </row>
    <row r="41" spans="1:9">
      <c r="A41" s="261" t="s">
        <v>25</v>
      </c>
      <c r="B41" s="262"/>
      <c r="C41" s="15" t="s">
        <v>26</v>
      </c>
      <c r="D41" s="16">
        <f>SUM(D42)</f>
        <v>10130395.6</v>
      </c>
      <c r="E41" s="16">
        <f t="shared" si="11"/>
        <v>0</v>
      </c>
      <c r="F41" s="16">
        <f t="shared" si="11"/>
        <v>10130395.6</v>
      </c>
      <c r="G41" s="170">
        <f t="shared" si="11"/>
        <v>4759120.6830000002</v>
      </c>
      <c r="H41" s="78">
        <f t="shared" si="11"/>
        <v>0</v>
      </c>
      <c r="I41" s="17">
        <f t="shared" si="11"/>
        <v>10130395.6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10130395.6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10130395.6</v>
      </c>
      <c r="G42" s="104">
        <f t="shared" si="12"/>
        <v>4759120.6830000002</v>
      </c>
      <c r="H42" s="104">
        <f t="shared" si="12"/>
        <v>0</v>
      </c>
      <c r="I42" s="104">
        <f t="shared" si="12"/>
        <v>10130395.6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9180365</v>
      </c>
      <c r="E43" s="40">
        <f t="shared" ref="E43:I43" si="13">SUM(E44,E57,E64,E77,E90,E102)</f>
        <v>0</v>
      </c>
      <c r="F43" s="83">
        <f t="shared" si="13"/>
        <v>9180365</v>
      </c>
      <c r="G43" s="171">
        <f t="shared" si="13"/>
        <v>4593927.8930000002</v>
      </c>
      <c r="H43" s="88">
        <f t="shared" si="13"/>
        <v>0</v>
      </c>
      <c r="I43" s="41">
        <f t="shared" si="13"/>
        <v>9180365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300000</v>
      </c>
      <c r="E44" s="19">
        <f t="shared" ref="E44:I44" si="14">SUM(E45:E56)</f>
        <v>0</v>
      </c>
      <c r="F44" s="59">
        <f t="shared" si="14"/>
        <v>300000</v>
      </c>
      <c r="G44" s="174">
        <f t="shared" si="14"/>
        <v>189199.08000000002</v>
      </c>
      <c r="H44" s="79">
        <f t="shared" si="14"/>
        <v>0</v>
      </c>
      <c r="I44" s="20">
        <f t="shared" si="14"/>
        <v>300000</v>
      </c>
    </row>
    <row r="45" spans="1:9">
      <c r="A45" s="21" t="s">
        <v>1399</v>
      </c>
      <c r="B45" s="22">
        <v>311</v>
      </c>
      <c r="C45" s="23" t="s">
        <v>35</v>
      </c>
      <c r="D45" s="24">
        <v>60000</v>
      </c>
      <c r="E45" s="47"/>
      <c r="F45" s="84">
        <f t="shared" ref="F45:F56" si="15">SUM(D45:E45)</f>
        <v>60000</v>
      </c>
      <c r="G45" s="172">
        <v>16991.04</v>
      </c>
      <c r="H45" s="94"/>
      <c r="I45" s="25">
        <f>+F45+H45</f>
        <v>60000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 t="s">
        <v>1400</v>
      </c>
      <c r="B47" s="22">
        <v>313</v>
      </c>
      <c r="C47" s="23" t="s">
        <v>36</v>
      </c>
      <c r="D47" s="24">
        <v>9900</v>
      </c>
      <c r="E47" s="47"/>
      <c r="F47" s="84">
        <f t="shared" si="15"/>
        <v>9900</v>
      </c>
      <c r="G47" s="172">
        <v>2803</v>
      </c>
      <c r="H47" s="94"/>
      <c r="I47" s="25">
        <f t="shared" si="16"/>
        <v>9900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1401</v>
      </c>
      <c r="B49" s="22">
        <v>322</v>
      </c>
      <c r="C49" s="23" t="s">
        <v>34</v>
      </c>
      <c r="D49" s="24">
        <v>190000</v>
      </c>
      <c r="E49" s="47"/>
      <c r="F49" s="84">
        <f t="shared" si="15"/>
        <v>190000</v>
      </c>
      <c r="G49" s="172">
        <v>110505.28</v>
      </c>
      <c r="H49" s="94"/>
      <c r="I49" s="25">
        <f t="shared" si="16"/>
        <v>190000</v>
      </c>
    </row>
    <row r="50" spans="1:10" s="26" customFormat="1" ht="12">
      <c r="A50" s="21" t="s">
        <v>1402</v>
      </c>
      <c r="B50" s="22">
        <v>323</v>
      </c>
      <c r="C50" s="23" t="s">
        <v>28</v>
      </c>
      <c r="D50" s="24">
        <v>30100</v>
      </c>
      <c r="E50" s="47"/>
      <c r="F50" s="84">
        <f t="shared" si="15"/>
        <v>30100</v>
      </c>
      <c r="G50" s="172">
        <v>53274.31</v>
      </c>
      <c r="H50" s="94"/>
      <c r="I50" s="25">
        <f t="shared" si="16"/>
        <v>30100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1403</v>
      </c>
      <c r="B52" s="22">
        <v>329</v>
      </c>
      <c r="C52" s="23" t="s">
        <v>38</v>
      </c>
      <c r="D52" s="24">
        <v>10000</v>
      </c>
      <c r="E52" s="47"/>
      <c r="F52" s="84">
        <f t="shared" si="15"/>
        <v>10000</v>
      </c>
      <c r="G52" s="172">
        <v>1651</v>
      </c>
      <c r="H52" s="94"/>
      <c r="I52" s="25">
        <f t="shared" si="16"/>
        <v>10000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>
        <v>3974.45</v>
      </c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863288</v>
      </c>
      <c r="E57" s="43">
        <f t="shared" ref="E57:I57" si="18">SUM(E58:E63)</f>
        <v>0</v>
      </c>
      <c r="F57" s="58">
        <f t="shared" si="18"/>
        <v>863288</v>
      </c>
      <c r="G57" s="173">
        <f t="shared" si="18"/>
        <v>342903.603</v>
      </c>
      <c r="H57" s="89">
        <f t="shared" si="18"/>
        <v>0</v>
      </c>
      <c r="I57" s="56">
        <f t="shared" si="18"/>
        <v>863288</v>
      </c>
    </row>
    <row r="58" spans="1:10" ht="22.5" customHeight="1">
      <c r="A58" s="21" t="s">
        <v>1404</v>
      </c>
      <c r="B58" s="22">
        <v>321</v>
      </c>
      <c r="C58" s="23" t="s">
        <v>33</v>
      </c>
      <c r="D58" s="24">
        <v>360000</v>
      </c>
      <c r="E58" s="47"/>
      <c r="F58" s="84">
        <f t="shared" ref="F58:F63" si="19">SUM(D58:E58)</f>
        <v>360000</v>
      </c>
      <c r="G58" s="172">
        <v>145032</v>
      </c>
      <c r="H58" s="94"/>
      <c r="I58" s="25">
        <f>+F58+H58</f>
        <v>360000</v>
      </c>
      <c r="J58" s="49"/>
    </row>
    <row r="59" spans="1:10" s="26" customFormat="1" ht="12">
      <c r="A59" s="21" t="s">
        <v>1405</v>
      </c>
      <c r="B59" s="22">
        <v>322</v>
      </c>
      <c r="C59" s="23" t="s">
        <v>34</v>
      </c>
      <c r="D59" s="24">
        <v>315088</v>
      </c>
      <c r="E59" s="47"/>
      <c r="F59" s="84">
        <f t="shared" si="19"/>
        <v>315088</v>
      </c>
      <c r="G59" s="172">
        <v>108202.58</v>
      </c>
      <c r="H59" s="94"/>
      <c r="I59" s="25">
        <f t="shared" ref="I59:I63" si="20">+F59+H59</f>
        <v>315088</v>
      </c>
    </row>
    <row r="60" spans="1:10" s="26" customFormat="1" ht="12">
      <c r="A60" s="21" t="s">
        <v>1406</v>
      </c>
      <c r="B60" s="22">
        <v>323</v>
      </c>
      <c r="C60" s="23" t="s">
        <v>28</v>
      </c>
      <c r="D60" s="24">
        <v>174000</v>
      </c>
      <c r="E60" s="47"/>
      <c r="F60" s="84">
        <f t="shared" si="19"/>
        <v>174000</v>
      </c>
      <c r="G60" s="172">
        <v>85242.142999999996</v>
      </c>
      <c r="H60" s="94"/>
      <c r="I60" s="25">
        <f t="shared" si="20"/>
        <v>174000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1407</v>
      </c>
      <c r="B62" s="22">
        <v>329</v>
      </c>
      <c r="C62" s="23" t="s">
        <v>38</v>
      </c>
      <c r="D62" s="24">
        <v>5000</v>
      </c>
      <c r="E62" s="47"/>
      <c r="F62" s="84">
        <f t="shared" si="19"/>
        <v>5000</v>
      </c>
      <c r="G62" s="172">
        <v>2090</v>
      </c>
      <c r="H62" s="94"/>
      <c r="I62" s="25">
        <f t="shared" si="20"/>
        <v>5000</v>
      </c>
    </row>
    <row r="63" spans="1:10" s="26" customFormat="1" ht="12">
      <c r="A63" s="21" t="s">
        <v>1408</v>
      </c>
      <c r="B63" s="22">
        <v>343</v>
      </c>
      <c r="C63" s="23" t="s">
        <v>39</v>
      </c>
      <c r="D63" s="24">
        <v>9200</v>
      </c>
      <c r="E63" s="47"/>
      <c r="F63" s="84">
        <f t="shared" si="19"/>
        <v>9200</v>
      </c>
      <c r="G63" s="172">
        <v>2336.88</v>
      </c>
      <c r="H63" s="94"/>
      <c r="I63" s="25">
        <f t="shared" si="20"/>
        <v>9200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8017077</v>
      </c>
      <c r="E90" s="19">
        <f t="shared" ref="E90:I90" si="29">SUM(E91:E101)</f>
        <v>0</v>
      </c>
      <c r="F90" s="59">
        <f t="shared" si="29"/>
        <v>8017077</v>
      </c>
      <c r="G90" s="174">
        <f t="shared" si="29"/>
        <v>4046645.21</v>
      </c>
      <c r="H90" s="79">
        <f t="shared" si="29"/>
        <v>0</v>
      </c>
      <c r="I90" s="20">
        <f t="shared" si="29"/>
        <v>8017077</v>
      </c>
    </row>
    <row r="91" spans="1:9">
      <c r="A91" s="21" t="s">
        <v>1409</v>
      </c>
      <c r="B91" s="22">
        <v>311</v>
      </c>
      <c r="C91" s="23" t="s">
        <v>35</v>
      </c>
      <c r="D91" s="24">
        <v>6658435</v>
      </c>
      <c r="E91" s="47"/>
      <c r="F91" s="84">
        <f t="shared" ref="F91:F101" si="30">SUM(D91:E91)</f>
        <v>6658435</v>
      </c>
      <c r="G91" s="172">
        <v>3354797.98</v>
      </c>
      <c r="H91" s="94"/>
      <c r="I91" s="25">
        <f>+F91+H91</f>
        <v>6658435</v>
      </c>
    </row>
    <row r="92" spans="1:9" s="26" customFormat="1" ht="12">
      <c r="A92" s="21" t="s">
        <v>1410</v>
      </c>
      <c r="B92" s="22">
        <v>312</v>
      </c>
      <c r="C92" s="23" t="s">
        <v>44</v>
      </c>
      <c r="D92" s="24">
        <v>250000</v>
      </c>
      <c r="E92" s="47"/>
      <c r="F92" s="84">
        <f t="shared" si="30"/>
        <v>250000</v>
      </c>
      <c r="G92" s="172">
        <v>115376.78</v>
      </c>
      <c r="H92" s="94"/>
      <c r="I92" s="25">
        <f t="shared" ref="I92:I101" si="31">+F92+H92</f>
        <v>250000</v>
      </c>
    </row>
    <row r="93" spans="1:9" s="26" customFormat="1" ht="12">
      <c r="A93" s="21" t="s">
        <v>1411</v>
      </c>
      <c r="B93" s="22">
        <v>313</v>
      </c>
      <c r="C93" s="23" t="s">
        <v>36</v>
      </c>
      <c r="D93" s="24">
        <v>1098642</v>
      </c>
      <c r="E93" s="47"/>
      <c r="F93" s="84">
        <f t="shared" si="30"/>
        <v>1098642</v>
      </c>
      <c r="G93" s="172">
        <v>553541.74</v>
      </c>
      <c r="H93" s="94"/>
      <c r="I93" s="25">
        <f t="shared" si="31"/>
        <v>1098642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1413</v>
      </c>
      <c r="B96" s="22">
        <v>323</v>
      </c>
      <c r="C96" s="23" t="s">
        <v>28</v>
      </c>
      <c r="D96" s="24">
        <v>10000</v>
      </c>
      <c r="E96" s="47"/>
      <c r="F96" s="84">
        <f t="shared" si="30"/>
        <v>10000</v>
      </c>
      <c r="G96" s="172">
        <v>0</v>
      </c>
      <c r="H96" s="94"/>
      <c r="I96" s="25">
        <f t="shared" si="31"/>
        <v>10000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12637.51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>
        <v>10291.200000000001</v>
      </c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15180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>
        <v>15180</v>
      </c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750000</v>
      </c>
      <c r="E139" s="40">
        <f t="shared" ref="E139:I139" si="45">SUM(E140,E148,E152,E167,E177,E191,E204,E206,E220,E233)</f>
        <v>0</v>
      </c>
      <c r="F139" s="40">
        <f t="shared" si="45"/>
        <v>750000</v>
      </c>
      <c r="G139" s="40">
        <f t="shared" si="45"/>
        <v>12155</v>
      </c>
      <c r="H139" s="40">
        <f t="shared" si="45"/>
        <v>0</v>
      </c>
      <c r="I139" s="41">
        <f t="shared" si="45"/>
        <v>750000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12155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>
        <v>12155</v>
      </c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750000</v>
      </c>
      <c r="E167" s="43">
        <f t="shared" ref="E167:I167" si="56">SUM(E168:E176)</f>
        <v>0</v>
      </c>
      <c r="F167" s="58">
        <f t="shared" si="56"/>
        <v>750000</v>
      </c>
      <c r="G167" s="173">
        <f t="shared" si="56"/>
        <v>0</v>
      </c>
      <c r="H167" s="89">
        <f t="shared" si="56"/>
        <v>0</v>
      </c>
      <c r="I167" s="56">
        <f t="shared" si="56"/>
        <v>750000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 t="s">
        <v>1410</v>
      </c>
      <c r="B172" s="22">
        <v>423</v>
      </c>
      <c r="C172" s="23" t="s">
        <v>53</v>
      </c>
      <c r="D172" s="24">
        <v>750000</v>
      </c>
      <c r="E172" s="47"/>
      <c r="F172" s="84">
        <f t="shared" ref="F172" si="59">SUM(D172:E172)</f>
        <v>750000</v>
      </c>
      <c r="G172" s="172">
        <v>0</v>
      </c>
      <c r="H172" s="94"/>
      <c r="I172" s="25">
        <f t="shared" si="57"/>
        <v>750000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 t="shared" ref="I262:I268" si="88"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si="88"/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 t="shared" si="88"/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 t="shared" ref="I270:I276" si="91"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si="91"/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 t="shared" ref="I278:I284" si="94"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si="94"/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 t="shared" ref="I286:I292" si="98"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si="98"/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3">SUM(E300:E304)</f>
        <v>0</v>
      </c>
      <c r="F299" s="19">
        <f t="shared" si="103"/>
        <v>0</v>
      </c>
      <c r="G299" s="19">
        <f t="shared" si="103"/>
        <v>0</v>
      </c>
      <c r="H299" s="19">
        <f t="shared" si="103"/>
        <v>0</v>
      </c>
      <c r="I299" s="19">
        <f t="shared" si="103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4">SUM(D301:E301)</f>
        <v>0</v>
      </c>
      <c r="G301" s="180"/>
      <c r="H301" s="215"/>
      <c r="I301" s="195">
        <f t="shared" ref="I301:I304" si="105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4"/>
        <v>0</v>
      </c>
      <c r="G302" s="172"/>
      <c r="H302" s="94"/>
      <c r="I302" s="195">
        <f t="shared" si="105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4"/>
        <v>0</v>
      </c>
      <c r="G303" s="172"/>
      <c r="H303" s="94"/>
      <c r="I303" s="195">
        <f t="shared" si="105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4"/>
        <v>0</v>
      </c>
      <c r="G304" s="172"/>
      <c r="H304" s="94"/>
      <c r="I304" s="195">
        <f t="shared" si="105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6">SUM(E306,E308)</f>
        <v>0</v>
      </c>
      <c r="F305" s="83">
        <f t="shared" si="106"/>
        <v>0</v>
      </c>
      <c r="G305" s="171">
        <f t="shared" si="106"/>
        <v>0</v>
      </c>
      <c r="H305" s="88">
        <f t="shared" si="106"/>
        <v>0</v>
      </c>
      <c r="I305" s="41">
        <f t="shared" si="106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7">SUM(E307)</f>
        <v>0</v>
      </c>
      <c r="F306" s="59">
        <f t="shared" si="107"/>
        <v>0</v>
      </c>
      <c r="G306" s="174">
        <f t="shared" si="107"/>
        <v>0</v>
      </c>
      <c r="H306" s="79">
        <f t="shared" si="107"/>
        <v>0</v>
      </c>
      <c r="I306" s="20">
        <f t="shared" si="107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8">SUM(E309:E310)</f>
        <v>0</v>
      </c>
      <c r="F308" s="127">
        <f t="shared" si="108"/>
        <v>0</v>
      </c>
      <c r="G308" s="175">
        <f t="shared" si="108"/>
        <v>0</v>
      </c>
      <c r="H308" s="128">
        <f t="shared" si="108"/>
        <v>0</v>
      </c>
      <c r="I308" s="129">
        <f t="shared" si="108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09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09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0">+E312</f>
        <v>0</v>
      </c>
      <c r="F311" s="83">
        <f t="shared" si="110"/>
        <v>0</v>
      </c>
      <c r="G311" s="171">
        <f t="shared" si="110"/>
        <v>0</v>
      </c>
      <c r="H311" s="88">
        <f t="shared" si="110"/>
        <v>0</v>
      </c>
      <c r="I311" s="41">
        <f t="shared" si="110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1">SUM(E313:E316)</f>
        <v>0</v>
      </c>
      <c r="F312" s="223">
        <f t="shared" si="111"/>
        <v>0</v>
      </c>
      <c r="G312" s="224">
        <f t="shared" si="111"/>
        <v>0</v>
      </c>
      <c r="H312" s="225">
        <f t="shared" si="111"/>
        <v>0</v>
      </c>
      <c r="I312" s="226">
        <f t="shared" si="111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2">SUM(E318,E323,E333,E328,E337,E343)</f>
        <v>0</v>
      </c>
      <c r="F317" s="83">
        <f t="shared" si="112"/>
        <v>0</v>
      </c>
      <c r="G317" s="171">
        <f t="shared" si="112"/>
        <v>0</v>
      </c>
      <c r="H317" s="88">
        <f t="shared" si="112"/>
        <v>0</v>
      </c>
      <c r="I317" s="41">
        <f t="shared" si="112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3">SUM(E319:E322)</f>
        <v>0</v>
      </c>
      <c r="F318" s="58">
        <f t="shared" si="113"/>
        <v>0</v>
      </c>
      <c r="G318" s="173">
        <f t="shared" si="113"/>
        <v>0</v>
      </c>
      <c r="H318" s="89">
        <f t="shared" si="113"/>
        <v>0</v>
      </c>
      <c r="I318" s="56">
        <f t="shared" si="113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>+F321+H321</f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>+F322+H322</f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4">SUM(D324:D327)</f>
        <v>0</v>
      </c>
      <c r="E323" s="43">
        <f t="shared" si="114"/>
        <v>0</v>
      </c>
      <c r="F323" s="58">
        <f t="shared" si="114"/>
        <v>0</v>
      </c>
      <c r="G323" s="173">
        <f t="shared" si="114"/>
        <v>0</v>
      </c>
      <c r="H323" s="89">
        <f t="shared" si="114"/>
        <v>0</v>
      </c>
      <c r="I323" s="56">
        <f t="shared" si="114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>+F326+H326</f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>+F327+H327</f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5">SUM(D329:D332)</f>
        <v>0</v>
      </c>
      <c r="E328" s="43">
        <f t="shared" si="115"/>
        <v>0</v>
      </c>
      <c r="F328" s="58">
        <f t="shared" si="115"/>
        <v>0</v>
      </c>
      <c r="G328" s="173">
        <f t="shared" si="115"/>
        <v>0</v>
      </c>
      <c r="H328" s="89">
        <f t="shared" si="115"/>
        <v>0</v>
      </c>
      <c r="I328" s="56">
        <f t="shared" si="115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>+F331+H331</f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>+F332+H332</f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16">SUM(E334:E336)</f>
        <v>0</v>
      </c>
      <c r="F333" s="58">
        <f t="shared" si="116"/>
        <v>0</v>
      </c>
      <c r="G333" s="173">
        <f t="shared" si="116"/>
        <v>0</v>
      </c>
      <c r="H333" s="89">
        <f t="shared" si="116"/>
        <v>0</v>
      </c>
      <c r="I333" s="56">
        <f t="shared" si="116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>+F336+H336</f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17">SUM(E338:E342)</f>
        <v>0</v>
      </c>
      <c r="F337" s="59">
        <f t="shared" si="117"/>
        <v>0</v>
      </c>
      <c r="G337" s="174">
        <f t="shared" si="117"/>
        <v>0</v>
      </c>
      <c r="H337" s="79">
        <f t="shared" si="117"/>
        <v>0</v>
      </c>
      <c r="I337" s="20">
        <f t="shared" si="117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72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>+F340+H340</f>
        <v>0</v>
      </c>
    </row>
    <row r="341" spans="1:9" s="26" customFormat="1" ht="12">
      <c r="A341" s="72"/>
      <c r="B341" s="67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>+F341+H341</f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>+F342+H342</f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18">SUM(E344:E348)</f>
        <v>0</v>
      </c>
      <c r="F343" s="59">
        <f t="shared" si="118"/>
        <v>0</v>
      </c>
      <c r="G343" s="174">
        <f t="shared" si="118"/>
        <v>0</v>
      </c>
      <c r="H343" s="79">
        <f t="shared" si="118"/>
        <v>0</v>
      </c>
      <c r="I343" s="20">
        <f t="shared" si="118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72"/>
      <c r="B345" s="67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>+F345+H345</f>
        <v>0</v>
      </c>
    </row>
    <row r="346" spans="1:9">
      <c r="A346" s="72"/>
      <c r="B346" s="67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>+F346+H346</f>
        <v>0</v>
      </c>
    </row>
    <row r="347" spans="1:9" s="26" customFormat="1" ht="12">
      <c r="A347" s="150"/>
      <c r="B347" s="67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>+F347+H347</f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>+F348+H348</f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19">SUM(E350,E367)</f>
        <v>0</v>
      </c>
      <c r="F349" s="83">
        <f t="shared" si="119"/>
        <v>0</v>
      </c>
      <c r="G349" s="171">
        <f t="shared" si="119"/>
        <v>0</v>
      </c>
      <c r="H349" s="88">
        <f t="shared" si="119"/>
        <v>0</v>
      </c>
      <c r="I349" s="41">
        <f t="shared" si="119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0">SUM(E351:E366)</f>
        <v>0</v>
      </c>
      <c r="F350" s="59">
        <f t="shared" si="120"/>
        <v>0</v>
      </c>
      <c r="G350" s="174">
        <f t="shared" si="120"/>
        <v>0</v>
      </c>
      <c r="H350" s="79">
        <f t="shared" si="120"/>
        <v>0</v>
      </c>
      <c r="I350" s="20">
        <f t="shared" si="120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 t="shared" ref="I351:I366" si="121"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2">SUM(D352:E352)</f>
        <v>0</v>
      </c>
      <c r="G352" s="172"/>
      <c r="H352" s="94"/>
      <c r="I352" s="25">
        <f t="shared" si="121"/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2"/>
        <v>0</v>
      </c>
      <c r="G353" s="172"/>
      <c r="H353" s="94"/>
      <c r="I353" s="25">
        <f t="shared" si="121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2"/>
        <v>0</v>
      </c>
      <c r="G354" s="172"/>
      <c r="H354" s="94"/>
      <c r="I354" s="25">
        <f t="shared" si="121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2"/>
        <v>0</v>
      </c>
      <c r="G355" s="172"/>
      <c r="H355" s="94"/>
      <c r="I355" s="25">
        <f t="shared" si="121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2"/>
        <v>0</v>
      </c>
      <c r="G356" s="172"/>
      <c r="H356" s="94"/>
      <c r="I356" s="25">
        <f t="shared" si="121"/>
        <v>0</v>
      </c>
    </row>
    <row r="357" spans="1:9">
      <c r="A357" s="72"/>
      <c r="B357" s="22">
        <v>329</v>
      </c>
      <c r="C357" s="23" t="s">
        <v>38</v>
      </c>
      <c r="D357" s="24"/>
      <c r="E357" s="47"/>
      <c r="F357" s="84">
        <f t="shared" si="122"/>
        <v>0</v>
      </c>
      <c r="G357" s="172"/>
      <c r="H357" s="94"/>
      <c r="I357" s="25">
        <f t="shared" si="121"/>
        <v>0</v>
      </c>
    </row>
    <row r="358" spans="1:9">
      <c r="A358" s="72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72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72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72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72"/>
      <c r="B362" s="22">
        <v>369</v>
      </c>
      <c r="C362" s="23" t="s">
        <v>133</v>
      </c>
      <c r="D362" s="24"/>
      <c r="E362" s="47"/>
      <c r="F362" s="84">
        <f t="shared" si="122"/>
        <v>0</v>
      </c>
      <c r="G362" s="172"/>
      <c r="H362" s="94"/>
      <c r="I362" s="25">
        <f t="shared" si="121"/>
        <v>0</v>
      </c>
    </row>
    <row r="363" spans="1:9">
      <c r="A363" s="72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72"/>
      <c r="B364" s="67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1"/>
        <v>0</v>
      </c>
    </row>
    <row r="365" spans="1:9" s="26" customFormat="1" ht="12">
      <c r="A365" s="150"/>
      <c r="B365" s="67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1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1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23">SUM(E368:E381)</f>
        <v>0</v>
      </c>
      <c r="F367" s="59">
        <f t="shared" si="123"/>
        <v>0</v>
      </c>
      <c r="G367" s="174">
        <f t="shared" si="123"/>
        <v>0</v>
      </c>
      <c r="H367" s="79">
        <f t="shared" si="123"/>
        <v>0</v>
      </c>
      <c r="I367" s="20">
        <f t="shared" si="123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 t="shared" ref="I368:I381" si="124"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25">SUM(D369:E369)</f>
        <v>0</v>
      </c>
      <c r="G369" s="172"/>
      <c r="H369" s="94"/>
      <c r="I369" s="25">
        <f t="shared" si="124"/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25"/>
        <v>0</v>
      </c>
      <c r="G370" s="172"/>
      <c r="H370" s="94"/>
      <c r="I370" s="25">
        <f t="shared" si="124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25"/>
        <v>0</v>
      </c>
      <c r="G371" s="172"/>
      <c r="H371" s="94"/>
      <c r="I371" s="25">
        <f t="shared" si="124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25"/>
        <v>0</v>
      </c>
      <c r="G372" s="172"/>
      <c r="H372" s="94"/>
      <c r="I372" s="25">
        <f t="shared" si="124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25"/>
        <v>0</v>
      </c>
      <c r="G373" s="172"/>
      <c r="H373" s="94"/>
      <c r="I373" s="25">
        <f t="shared" si="124"/>
        <v>0</v>
      </c>
    </row>
    <row r="374" spans="1:9">
      <c r="A374" s="72"/>
      <c r="B374" s="22">
        <v>329</v>
      </c>
      <c r="C374" s="23" t="s">
        <v>38</v>
      </c>
      <c r="D374" s="24"/>
      <c r="E374" s="47"/>
      <c r="F374" s="84">
        <f t="shared" si="125"/>
        <v>0</v>
      </c>
      <c r="G374" s="172"/>
      <c r="H374" s="94"/>
      <c r="I374" s="25">
        <f t="shared" si="124"/>
        <v>0</v>
      </c>
    </row>
    <row r="375" spans="1:9">
      <c r="A375" s="72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72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72"/>
      <c r="B377" s="22">
        <v>369</v>
      </c>
      <c r="C377" s="23" t="s">
        <v>133</v>
      </c>
      <c r="D377" s="24"/>
      <c r="E377" s="47"/>
      <c r="F377" s="84">
        <f t="shared" ref="F377" si="126">SUM(D377:E377)</f>
        <v>0</v>
      </c>
      <c r="G377" s="172"/>
      <c r="H377" s="94"/>
      <c r="I377" s="25">
        <f t="shared" si="124"/>
        <v>0</v>
      </c>
    </row>
    <row r="378" spans="1:9">
      <c r="A378" s="72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72"/>
      <c r="B379" s="67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24"/>
        <v>0</v>
      </c>
    </row>
    <row r="380" spans="1:9" s="26" customFormat="1" ht="12">
      <c r="A380" s="150"/>
      <c r="B380" s="67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24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24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27">SUM(E383,E405,E395)</f>
        <v>0</v>
      </c>
      <c r="F382" s="83">
        <f t="shared" si="127"/>
        <v>0</v>
      </c>
      <c r="G382" s="171">
        <f t="shared" si="127"/>
        <v>0</v>
      </c>
      <c r="H382" s="88">
        <f t="shared" si="127"/>
        <v>0</v>
      </c>
      <c r="I382" s="41">
        <f t="shared" si="127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28">SUM(E384:E394)</f>
        <v>0</v>
      </c>
      <c r="F383" s="59">
        <f t="shared" si="128"/>
        <v>0</v>
      </c>
      <c r="G383" s="174">
        <f t="shared" si="128"/>
        <v>0</v>
      </c>
      <c r="H383" s="79">
        <f t="shared" si="128"/>
        <v>0</v>
      </c>
      <c r="I383" s="20">
        <f t="shared" si="128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 t="shared" ref="I384:I394" si="129"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0">SUM(D385:E385)</f>
        <v>0</v>
      </c>
      <c r="G385" s="172"/>
      <c r="H385" s="94"/>
      <c r="I385" s="25">
        <f t="shared" si="129"/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0"/>
        <v>0</v>
      </c>
      <c r="G386" s="172"/>
      <c r="H386" s="94"/>
      <c r="I386" s="25">
        <f t="shared" si="129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0"/>
        <v>0</v>
      </c>
      <c r="G387" s="172"/>
      <c r="H387" s="94"/>
      <c r="I387" s="25">
        <f t="shared" si="129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0"/>
        <v>0</v>
      </c>
      <c r="G388" s="172"/>
      <c r="H388" s="94"/>
      <c r="I388" s="25">
        <f t="shared" si="129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0"/>
        <v>0</v>
      </c>
      <c r="G389" s="172"/>
      <c r="H389" s="94"/>
      <c r="I389" s="25">
        <f t="shared" si="129"/>
        <v>0</v>
      </c>
    </row>
    <row r="390" spans="1:9">
      <c r="A390" s="72"/>
      <c r="B390" s="22">
        <v>329</v>
      </c>
      <c r="C390" s="23" t="s">
        <v>38</v>
      </c>
      <c r="D390" s="24"/>
      <c r="E390" s="47"/>
      <c r="F390" s="84">
        <f t="shared" si="130"/>
        <v>0</v>
      </c>
      <c r="G390" s="172"/>
      <c r="H390" s="94"/>
      <c r="I390" s="25">
        <f t="shared" si="129"/>
        <v>0</v>
      </c>
    </row>
    <row r="391" spans="1:9" ht="24.75">
      <c r="A391" s="72"/>
      <c r="B391" s="22">
        <v>369</v>
      </c>
      <c r="C391" s="23" t="s">
        <v>133</v>
      </c>
      <c r="D391" s="24"/>
      <c r="E391" s="47"/>
      <c r="F391" s="84">
        <f t="shared" si="130"/>
        <v>0</v>
      </c>
      <c r="G391" s="172"/>
      <c r="H391" s="94"/>
      <c r="I391" s="25">
        <f t="shared" si="129"/>
        <v>0</v>
      </c>
    </row>
    <row r="392" spans="1:9">
      <c r="A392" s="72"/>
      <c r="B392" s="67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29"/>
        <v>0</v>
      </c>
    </row>
    <row r="393" spans="1:9" s="26" customFormat="1" ht="12">
      <c r="A393" s="150"/>
      <c r="B393" s="67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29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29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1">SUM(E396:E404)</f>
        <v>0</v>
      </c>
      <c r="F395" s="19">
        <f t="shared" si="131"/>
        <v>0</v>
      </c>
      <c r="G395" s="174">
        <f t="shared" si="131"/>
        <v>0</v>
      </c>
      <c r="H395" s="174">
        <f t="shared" si="131"/>
        <v>0</v>
      </c>
      <c r="I395" s="20">
        <f t="shared" si="131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2">SUM(D397:E397)</f>
        <v>0</v>
      </c>
      <c r="G397" s="172"/>
      <c r="H397" s="172"/>
      <c r="I397" s="25">
        <f t="shared" ref="I397:I398" si="133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2"/>
        <v>0</v>
      </c>
      <c r="G398" s="172"/>
      <c r="H398" s="172"/>
      <c r="I398" s="25">
        <f t="shared" si="133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34">SUM(E406:E419)</f>
        <v>0</v>
      </c>
      <c r="F405" s="59">
        <f t="shared" si="134"/>
        <v>0</v>
      </c>
      <c r="G405" s="174">
        <f t="shared" si="134"/>
        <v>0</v>
      </c>
      <c r="H405" s="79">
        <f t="shared" si="134"/>
        <v>0</v>
      </c>
      <c r="I405" s="20">
        <f t="shared" si="134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 t="shared" ref="I406:I419" si="135"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36">SUM(D407:E407)</f>
        <v>0</v>
      </c>
      <c r="G407" s="172"/>
      <c r="H407" s="94"/>
      <c r="I407" s="25">
        <f t="shared" si="135"/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36"/>
        <v>0</v>
      </c>
      <c r="G408" s="172"/>
      <c r="H408" s="94"/>
      <c r="I408" s="25">
        <f t="shared" si="135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36"/>
        <v>0</v>
      </c>
      <c r="G409" s="172"/>
      <c r="H409" s="94"/>
      <c r="I409" s="25">
        <f t="shared" si="135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36"/>
        <v>0</v>
      </c>
      <c r="G410" s="172"/>
      <c r="H410" s="94"/>
      <c r="I410" s="25">
        <f t="shared" si="135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36"/>
        <v>0</v>
      </c>
      <c r="G411" s="172"/>
      <c r="H411" s="94"/>
      <c r="I411" s="25">
        <f t="shared" si="135"/>
        <v>0</v>
      </c>
    </row>
    <row r="412" spans="1:9">
      <c r="A412" s="72"/>
      <c r="B412" s="22">
        <v>329</v>
      </c>
      <c r="C412" s="23" t="s">
        <v>38</v>
      </c>
      <c r="D412" s="24"/>
      <c r="E412" s="47"/>
      <c r="F412" s="84">
        <f t="shared" si="136"/>
        <v>0</v>
      </c>
      <c r="G412" s="172"/>
      <c r="H412" s="94"/>
      <c r="I412" s="25">
        <f t="shared" si="135"/>
        <v>0</v>
      </c>
    </row>
    <row r="413" spans="1:9">
      <c r="A413" s="72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72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72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35"/>
        <v>0</v>
      </c>
    </row>
    <row r="416" spans="1:9">
      <c r="A416" s="72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72"/>
      <c r="B417" s="67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35"/>
        <v>0</v>
      </c>
    </row>
    <row r="418" spans="1:9" s="26" customFormat="1" ht="12">
      <c r="A418" s="150"/>
      <c r="B418" s="67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35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35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37">SUM(E421,E433,E445)</f>
        <v>0</v>
      </c>
      <c r="F420" s="83">
        <f t="shared" si="137"/>
        <v>0</v>
      </c>
      <c r="G420" s="171">
        <f t="shared" si="137"/>
        <v>0</v>
      </c>
      <c r="H420" s="88">
        <f t="shared" si="137"/>
        <v>0</v>
      </c>
      <c r="I420" s="41">
        <f t="shared" si="137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38">SUM(E422:E432)</f>
        <v>0</v>
      </c>
      <c r="F421" s="59">
        <f t="shared" si="138"/>
        <v>0</v>
      </c>
      <c r="G421" s="174">
        <f t="shared" si="138"/>
        <v>0</v>
      </c>
      <c r="H421" s="79">
        <f t="shared" si="138"/>
        <v>0</v>
      </c>
      <c r="I421" s="20">
        <f t="shared" si="138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 t="shared" ref="I422:I432" si="139"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0">SUM(D423:E423)</f>
        <v>0</v>
      </c>
      <c r="G423" s="172"/>
      <c r="H423" s="94"/>
      <c r="I423" s="25">
        <f t="shared" si="139"/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0"/>
        <v>0</v>
      </c>
      <c r="G424" s="172"/>
      <c r="H424" s="94"/>
      <c r="I424" s="25">
        <f t="shared" si="139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0"/>
        <v>0</v>
      </c>
      <c r="G425" s="172"/>
      <c r="H425" s="94"/>
      <c r="I425" s="25">
        <f t="shared" si="139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0"/>
        <v>0</v>
      </c>
      <c r="G426" s="172"/>
      <c r="H426" s="94"/>
      <c r="I426" s="25">
        <f t="shared" si="139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0"/>
        <v>0</v>
      </c>
      <c r="G427" s="172"/>
      <c r="H427" s="94"/>
      <c r="I427" s="25">
        <f t="shared" si="139"/>
        <v>0</v>
      </c>
    </row>
    <row r="428" spans="1:9">
      <c r="A428" s="72"/>
      <c r="B428" s="22">
        <v>329</v>
      </c>
      <c r="C428" s="23" t="s">
        <v>38</v>
      </c>
      <c r="D428" s="24"/>
      <c r="E428" s="47"/>
      <c r="F428" s="84">
        <f t="shared" si="140"/>
        <v>0</v>
      </c>
      <c r="G428" s="172"/>
      <c r="H428" s="94"/>
      <c r="I428" s="25">
        <f t="shared" si="139"/>
        <v>0</v>
      </c>
    </row>
    <row r="429" spans="1:9" ht="24.75">
      <c r="A429" s="72"/>
      <c r="B429" s="22">
        <v>369</v>
      </c>
      <c r="C429" s="23" t="s">
        <v>133</v>
      </c>
      <c r="D429" s="24"/>
      <c r="E429" s="47"/>
      <c r="F429" s="84">
        <f t="shared" si="140"/>
        <v>0</v>
      </c>
      <c r="G429" s="172"/>
      <c r="H429" s="94"/>
      <c r="I429" s="25">
        <f t="shared" si="139"/>
        <v>0</v>
      </c>
    </row>
    <row r="430" spans="1:9">
      <c r="A430" s="72"/>
      <c r="B430" s="67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39"/>
        <v>0</v>
      </c>
    </row>
    <row r="431" spans="1:9" s="26" customFormat="1" ht="12">
      <c r="A431" s="150"/>
      <c r="B431" s="67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39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39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1">SUM(E434:E444)</f>
        <v>0</v>
      </c>
      <c r="F433" s="19">
        <f t="shared" si="141"/>
        <v>0</v>
      </c>
      <c r="G433" s="174">
        <f t="shared" si="141"/>
        <v>0</v>
      </c>
      <c r="H433" s="174">
        <f t="shared" si="141"/>
        <v>0</v>
      </c>
      <c r="I433" s="20">
        <f t="shared" si="141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2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2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2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2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2"/>
        <v>0</v>
      </c>
    </row>
    <row r="440" spans="1:9">
      <c r="A440" s="72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2"/>
        <v>0</v>
      </c>
    </row>
    <row r="441" spans="1:9" ht="24.75">
      <c r="A441" s="72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2"/>
        <v>0</v>
      </c>
    </row>
    <row r="442" spans="1:9">
      <c r="A442" s="72"/>
      <c r="B442" s="67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2"/>
        <v>0</v>
      </c>
    </row>
    <row r="443" spans="1:9" s="26" customFormat="1" ht="12">
      <c r="A443" s="150"/>
      <c r="B443" s="67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2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2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43">SUM(E446:E456)</f>
        <v>0</v>
      </c>
      <c r="F445" s="59">
        <f t="shared" si="143"/>
        <v>0</v>
      </c>
      <c r="G445" s="174">
        <f t="shared" si="143"/>
        <v>0</v>
      </c>
      <c r="H445" s="79">
        <f t="shared" si="143"/>
        <v>0</v>
      </c>
      <c r="I445" s="20">
        <f t="shared" si="143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 t="shared" ref="I446:I456" si="144"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45">SUM(D447:E447)</f>
        <v>0</v>
      </c>
      <c r="G447" s="172"/>
      <c r="H447" s="94"/>
      <c r="I447" s="25">
        <f t="shared" si="144"/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45"/>
        <v>0</v>
      </c>
      <c r="G448" s="172"/>
      <c r="H448" s="94"/>
      <c r="I448" s="25">
        <f t="shared" si="144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45"/>
        <v>0</v>
      </c>
      <c r="G449" s="172"/>
      <c r="H449" s="94"/>
      <c r="I449" s="25">
        <f t="shared" si="144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45"/>
        <v>0</v>
      </c>
      <c r="G450" s="172"/>
      <c r="H450" s="94"/>
      <c r="I450" s="25">
        <f t="shared" si="144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45"/>
        <v>0</v>
      </c>
      <c r="G451" s="172"/>
      <c r="H451" s="94"/>
      <c r="I451" s="25">
        <f t="shared" si="144"/>
        <v>0</v>
      </c>
    </row>
    <row r="452" spans="1:9">
      <c r="A452" s="72"/>
      <c r="B452" s="22">
        <v>329</v>
      </c>
      <c r="C452" s="23" t="s">
        <v>38</v>
      </c>
      <c r="D452" s="24"/>
      <c r="E452" s="47"/>
      <c r="F452" s="84">
        <f t="shared" si="145"/>
        <v>0</v>
      </c>
      <c r="G452" s="172"/>
      <c r="H452" s="94"/>
      <c r="I452" s="25">
        <f t="shared" si="144"/>
        <v>0</v>
      </c>
    </row>
    <row r="453" spans="1:9" ht="24.75">
      <c r="A453" s="72"/>
      <c r="B453" s="22">
        <v>369</v>
      </c>
      <c r="C453" s="23" t="s">
        <v>133</v>
      </c>
      <c r="D453" s="24"/>
      <c r="E453" s="47"/>
      <c r="F453" s="84">
        <f t="shared" si="145"/>
        <v>0</v>
      </c>
      <c r="G453" s="172"/>
      <c r="H453" s="94"/>
      <c r="I453" s="25">
        <f t="shared" si="144"/>
        <v>0</v>
      </c>
    </row>
    <row r="454" spans="1:9">
      <c r="A454" s="72"/>
      <c r="B454" s="67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44"/>
        <v>0</v>
      </c>
    </row>
    <row r="455" spans="1:9" s="26" customFormat="1" ht="12">
      <c r="A455" s="150"/>
      <c r="B455" s="67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44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44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46">SUM(E458,E470,E482)</f>
        <v>0</v>
      </c>
      <c r="F457" s="83">
        <f t="shared" si="146"/>
        <v>0</v>
      </c>
      <c r="G457" s="171">
        <f t="shared" si="146"/>
        <v>0</v>
      </c>
      <c r="H457" s="88">
        <f t="shared" si="146"/>
        <v>0</v>
      </c>
      <c r="I457" s="41">
        <f t="shared" si="146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47">SUM(E459:E469)</f>
        <v>0</v>
      </c>
      <c r="F458" s="59">
        <f t="shared" si="147"/>
        <v>0</v>
      </c>
      <c r="G458" s="174">
        <f t="shared" si="147"/>
        <v>0</v>
      </c>
      <c r="H458" s="79">
        <f t="shared" si="147"/>
        <v>0</v>
      </c>
      <c r="I458" s="20">
        <f t="shared" si="147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 t="shared" ref="I459:I469" si="148"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49">SUM(D460:E460)</f>
        <v>0</v>
      </c>
      <c r="G460" s="172"/>
      <c r="H460" s="94"/>
      <c r="I460" s="25">
        <f t="shared" si="148"/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49"/>
        <v>0</v>
      </c>
      <c r="G461" s="172"/>
      <c r="H461" s="94"/>
      <c r="I461" s="25">
        <f t="shared" si="148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49"/>
        <v>0</v>
      </c>
      <c r="G462" s="172"/>
      <c r="H462" s="94"/>
      <c r="I462" s="25">
        <f t="shared" si="148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49"/>
        <v>0</v>
      </c>
      <c r="G463" s="172"/>
      <c r="H463" s="94"/>
      <c r="I463" s="25">
        <f t="shared" si="148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49"/>
        <v>0</v>
      </c>
      <c r="G464" s="172"/>
      <c r="H464" s="94"/>
      <c r="I464" s="25">
        <f t="shared" si="148"/>
        <v>0</v>
      </c>
    </row>
    <row r="465" spans="1:9">
      <c r="A465" s="72"/>
      <c r="B465" s="22">
        <v>329</v>
      </c>
      <c r="C465" s="23" t="s">
        <v>38</v>
      </c>
      <c r="D465" s="24"/>
      <c r="E465" s="47"/>
      <c r="F465" s="84">
        <f t="shared" si="149"/>
        <v>0</v>
      </c>
      <c r="G465" s="172"/>
      <c r="H465" s="94"/>
      <c r="I465" s="25">
        <f t="shared" si="148"/>
        <v>0</v>
      </c>
    </row>
    <row r="466" spans="1:9" ht="24.75">
      <c r="A466" s="72"/>
      <c r="B466" s="22">
        <v>369</v>
      </c>
      <c r="C466" s="23" t="s">
        <v>133</v>
      </c>
      <c r="D466" s="24"/>
      <c r="E466" s="47"/>
      <c r="F466" s="84">
        <f t="shared" si="149"/>
        <v>0</v>
      </c>
      <c r="G466" s="172"/>
      <c r="H466" s="94"/>
      <c r="I466" s="25">
        <f t="shared" si="148"/>
        <v>0</v>
      </c>
    </row>
    <row r="467" spans="1:9">
      <c r="A467" s="72"/>
      <c r="B467" s="67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48"/>
        <v>0</v>
      </c>
    </row>
    <row r="468" spans="1:9" s="26" customFormat="1" ht="12">
      <c r="A468" s="150"/>
      <c r="B468" s="67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48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48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0">SUM(E471:E481)</f>
        <v>0</v>
      </c>
      <c r="F470" s="19">
        <f t="shared" si="150"/>
        <v>0</v>
      </c>
      <c r="G470" s="174">
        <f t="shared" si="150"/>
        <v>0</v>
      </c>
      <c r="H470" s="174">
        <f t="shared" si="150"/>
        <v>0</v>
      </c>
      <c r="I470" s="20">
        <f t="shared" si="150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1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1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1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1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1"/>
        <v>0</v>
      </c>
    </row>
    <row r="477" spans="1:9">
      <c r="A477" s="72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1"/>
        <v>0</v>
      </c>
    </row>
    <row r="478" spans="1:9" ht="24.75">
      <c r="A478" s="72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1"/>
        <v>0</v>
      </c>
    </row>
    <row r="479" spans="1:9">
      <c r="A479" s="72"/>
      <c r="B479" s="67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1"/>
        <v>0</v>
      </c>
    </row>
    <row r="480" spans="1:9" s="26" customFormat="1" ht="12">
      <c r="A480" s="150"/>
      <c r="B480" s="67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1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1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2">SUM(D483:D493)</f>
        <v>0</v>
      </c>
      <c r="E482" s="19">
        <f t="shared" si="152"/>
        <v>0</v>
      </c>
      <c r="F482" s="59">
        <f t="shared" si="152"/>
        <v>0</v>
      </c>
      <c r="G482" s="174">
        <f t="shared" si="152"/>
        <v>0</v>
      </c>
      <c r="H482" s="79">
        <f t="shared" si="152"/>
        <v>0</v>
      </c>
      <c r="I482" s="20">
        <f t="shared" si="152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 t="shared" ref="I483:I493" si="153"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54">SUM(D484:E484)</f>
        <v>0</v>
      </c>
      <c r="G484" s="172"/>
      <c r="H484" s="94"/>
      <c r="I484" s="25">
        <f t="shared" si="153"/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54"/>
        <v>0</v>
      </c>
      <c r="G485" s="172"/>
      <c r="H485" s="94"/>
      <c r="I485" s="25">
        <f t="shared" si="153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54"/>
        <v>0</v>
      </c>
      <c r="G486" s="172"/>
      <c r="H486" s="94"/>
      <c r="I486" s="25">
        <f t="shared" si="153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54"/>
        <v>0</v>
      </c>
      <c r="G487" s="172"/>
      <c r="H487" s="94"/>
      <c r="I487" s="25">
        <f t="shared" si="153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54"/>
        <v>0</v>
      </c>
      <c r="G488" s="172"/>
      <c r="H488" s="94"/>
      <c r="I488" s="25">
        <f t="shared" si="153"/>
        <v>0</v>
      </c>
    </row>
    <row r="489" spans="1:9">
      <c r="A489" s="72"/>
      <c r="B489" s="22">
        <v>329</v>
      </c>
      <c r="C489" s="23" t="s">
        <v>38</v>
      </c>
      <c r="D489" s="24"/>
      <c r="E489" s="47"/>
      <c r="F489" s="84">
        <f t="shared" si="154"/>
        <v>0</v>
      </c>
      <c r="G489" s="172"/>
      <c r="H489" s="94"/>
      <c r="I489" s="25">
        <f t="shared" si="153"/>
        <v>0</v>
      </c>
    </row>
    <row r="490" spans="1:9" ht="24.75">
      <c r="A490" s="72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53"/>
        <v>0</v>
      </c>
    </row>
    <row r="491" spans="1:9">
      <c r="A491" s="72"/>
      <c r="B491" s="67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53"/>
        <v>0</v>
      </c>
    </row>
    <row r="492" spans="1:9" s="26" customFormat="1" ht="12">
      <c r="A492" s="150"/>
      <c r="B492" s="67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53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53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55">SUM(E495)</f>
        <v>0</v>
      </c>
      <c r="F494" s="83">
        <f t="shared" si="155"/>
        <v>0</v>
      </c>
      <c r="G494" s="171">
        <f t="shared" si="155"/>
        <v>0</v>
      </c>
      <c r="H494" s="88">
        <f t="shared" si="155"/>
        <v>0</v>
      </c>
      <c r="I494" s="41">
        <f t="shared" si="155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55"/>
        <v>0</v>
      </c>
      <c r="F495" s="58">
        <f t="shared" si="155"/>
        <v>0</v>
      </c>
      <c r="G495" s="173">
        <f t="shared" si="155"/>
        <v>0</v>
      </c>
      <c r="H495" s="89">
        <f t="shared" si="155"/>
        <v>0</v>
      </c>
      <c r="I495" s="56">
        <f t="shared" si="155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56">SUM(E498)</f>
        <v>0</v>
      </c>
      <c r="F497" s="83">
        <f t="shared" si="156"/>
        <v>0</v>
      </c>
      <c r="G497" s="171">
        <f t="shared" si="156"/>
        <v>0</v>
      </c>
      <c r="H497" s="88">
        <f t="shared" si="156"/>
        <v>0</v>
      </c>
      <c r="I497" s="41">
        <f t="shared" si="156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57">SUM(E499:E506)</f>
        <v>0</v>
      </c>
      <c r="F498" s="58">
        <f t="shared" si="157"/>
        <v>0</v>
      </c>
      <c r="G498" s="173">
        <f t="shared" si="157"/>
        <v>0</v>
      </c>
      <c r="H498" s="89">
        <f t="shared" si="157"/>
        <v>0</v>
      </c>
      <c r="I498" s="56">
        <f t="shared" si="157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58">SUM(D499:E499)</f>
        <v>0</v>
      </c>
      <c r="G499" s="172"/>
      <c r="H499" s="94"/>
      <c r="I499" s="25">
        <f t="shared" ref="I499:I506" si="159"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58"/>
        <v>0</v>
      </c>
      <c r="G500" s="172"/>
      <c r="H500" s="94"/>
      <c r="I500" s="25">
        <f t="shared" si="159"/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58"/>
        <v>0</v>
      </c>
      <c r="G501" s="172"/>
      <c r="H501" s="94"/>
      <c r="I501" s="25">
        <f t="shared" si="159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58"/>
        <v>0</v>
      </c>
      <c r="G502" s="172"/>
      <c r="H502" s="94"/>
      <c r="I502" s="25">
        <f t="shared" si="159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58"/>
        <v>0</v>
      </c>
      <c r="G503" s="172"/>
      <c r="H503" s="94"/>
      <c r="I503" s="25">
        <f t="shared" si="159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58"/>
        <v>0</v>
      </c>
      <c r="G504" s="172"/>
      <c r="H504" s="94"/>
      <c r="I504" s="25">
        <f t="shared" si="159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58"/>
        <v>0</v>
      </c>
      <c r="G505" s="172"/>
      <c r="H505" s="94"/>
      <c r="I505" s="25">
        <f t="shared" si="159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0">SUM(D506:E506)</f>
        <v>0</v>
      </c>
      <c r="G506" s="172"/>
      <c r="H506" s="94"/>
      <c r="I506" s="25">
        <f t="shared" si="159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195030.6</v>
      </c>
      <c r="E507" s="40">
        <f t="shared" ref="E507:I507" si="161">SUM(E508,E514)</f>
        <v>0</v>
      </c>
      <c r="F507" s="83">
        <f t="shared" si="161"/>
        <v>195030.6</v>
      </c>
      <c r="G507" s="171">
        <f t="shared" si="161"/>
        <v>150037.85</v>
      </c>
      <c r="H507" s="88">
        <f t="shared" si="161"/>
        <v>0</v>
      </c>
      <c r="I507" s="41">
        <f t="shared" si="161"/>
        <v>195030.6</v>
      </c>
    </row>
    <row r="508" spans="1:9">
      <c r="A508" s="246" t="s">
        <v>11</v>
      </c>
      <c r="B508" s="247"/>
      <c r="C508" s="55" t="s">
        <v>117</v>
      </c>
      <c r="D508" s="43">
        <f>SUM(D509:D513)</f>
        <v>136852.97</v>
      </c>
      <c r="E508" s="43">
        <f t="shared" ref="E508:I508" si="162">SUM(E509:E513)</f>
        <v>0</v>
      </c>
      <c r="F508" s="58">
        <f t="shared" si="162"/>
        <v>136852.97</v>
      </c>
      <c r="G508" s="173">
        <f t="shared" si="162"/>
        <v>105281.54000000001</v>
      </c>
      <c r="H508" s="89">
        <f t="shared" si="162"/>
        <v>0</v>
      </c>
      <c r="I508" s="56">
        <f t="shared" si="162"/>
        <v>136852.97</v>
      </c>
    </row>
    <row r="509" spans="1:9" s="26" customFormat="1" ht="12">
      <c r="A509" s="21" t="s">
        <v>1414</v>
      </c>
      <c r="B509" s="22">
        <v>311</v>
      </c>
      <c r="C509" s="23" t="s">
        <v>35</v>
      </c>
      <c r="D509" s="24">
        <v>101930.52</v>
      </c>
      <c r="E509" s="47"/>
      <c r="F509" s="84">
        <f>SUM(D509:E509)</f>
        <v>101930.52</v>
      </c>
      <c r="G509" s="172">
        <v>84993.54</v>
      </c>
      <c r="H509" s="94"/>
      <c r="I509" s="25">
        <f>+F509+H509</f>
        <v>101930.52</v>
      </c>
    </row>
    <row r="510" spans="1:9" s="26" customFormat="1" ht="12">
      <c r="A510" s="21" t="s">
        <v>1415</v>
      </c>
      <c r="B510" s="22">
        <v>312</v>
      </c>
      <c r="C510" s="23" t="s">
        <v>44</v>
      </c>
      <c r="D510" s="24">
        <v>1052.55</v>
      </c>
      <c r="E510" s="47"/>
      <c r="F510" s="84">
        <f>SUM(D510:E510)</f>
        <v>1052.55</v>
      </c>
      <c r="G510" s="172">
        <v>0</v>
      </c>
      <c r="H510" s="94"/>
      <c r="I510" s="25">
        <f>+F510+H510</f>
        <v>1052.55</v>
      </c>
    </row>
    <row r="511" spans="1:9" s="26" customFormat="1" ht="12">
      <c r="A511" s="21" t="s">
        <v>1416</v>
      </c>
      <c r="B511" s="22">
        <v>313</v>
      </c>
      <c r="C511" s="23" t="s">
        <v>36</v>
      </c>
      <c r="D511" s="24">
        <v>16818.59</v>
      </c>
      <c r="E511" s="47"/>
      <c r="F511" s="84">
        <f>SUM(D511:E511)</f>
        <v>16818.59</v>
      </c>
      <c r="G511" s="172">
        <v>14023.93</v>
      </c>
      <c r="H511" s="94"/>
      <c r="I511" s="25">
        <f>+F511+H511</f>
        <v>16818.59</v>
      </c>
    </row>
    <row r="512" spans="1:9" s="26" customFormat="1" ht="12">
      <c r="A512" s="21" t="s">
        <v>1417</v>
      </c>
      <c r="B512" s="22">
        <v>321</v>
      </c>
      <c r="C512" s="23" t="s">
        <v>33</v>
      </c>
      <c r="D512" s="24">
        <v>17051.310000000001</v>
      </c>
      <c r="E512" s="47"/>
      <c r="F512" s="84">
        <f>SUM(D512:E512)</f>
        <v>17051.310000000001</v>
      </c>
      <c r="G512" s="172">
        <v>6264.07</v>
      </c>
      <c r="H512" s="94"/>
      <c r="I512" s="25">
        <f>+F512+H512</f>
        <v>17051.310000000001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>+F513+H513</f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58177.630000000005</v>
      </c>
      <c r="E514" s="43">
        <f t="shared" ref="E514:I514" si="163">SUM(E515:E519)</f>
        <v>0</v>
      </c>
      <c r="F514" s="58">
        <f t="shared" si="163"/>
        <v>58177.630000000005</v>
      </c>
      <c r="G514" s="173">
        <f t="shared" si="163"/>
        <v>44756.310000000005</v>
      </c>
      <c r="H514" s="89">
        <f t="shared" si="163"/>
        <v>0</v>
      </c>
      <c r="I514" s="56">
        <f t="shared" si="163"/>
        <v>58177.630000000005</v>
      </c>
    </row>
    <row r="515" spans="1:9" s="26" customFormat="1" ht="12">
      <c r="A515" s="21" t="s">
        <v>1418</v>
      </c>
      <c r="B515" s="22">
        <v>311</v>
      </c>
      <c r="C515" s="23" t="s">
        <v>35</v>
      </c>
      <c r="D515" s="24">
        <v>43331.73</v>
      </c>
      <c r="E515" s="47"/>
      <c r="F515" s="84">
        <f>SUM(D515:E515)</f>
        <v>43331.73</v>
      </c>
      <c r="G515" s="172">
        <v>36131.660000000003</v>
      </c>
      <c r="H515" s="94"/>
      <c r="I515" s="25">
        <f>+F515+H515</f>
        <v>43331.73</v>
      </c>
    </row>
    <row r="516" spans="1:9" s="26" customFormat="1" ht="12">
      <c r="A516" s="21" t="s">
        <v>1419</v>
      </c>
      <c r="B516" s="22">
        <v>312</v>
      </c>
      <c r="C516" s="23" t="s">
        <v>44</v>
      </c>
      <c r="D516" s="24">
        <v>447.45</v>
      </c>
      <c r="E516" s="47"/>
      <c r="F516" s="84">
        <f>SUM(D516:E516)</f>
        <v>447.45</v>
      </c>
      <c r="G516" s="172">
        <v>0</v>
      </c>
      <c r="H516" s="94"/>
      <c r="I516" s="25">
        <f>+F516+H516</f>
        <v>447.45</v>
      </c>
    </row>
    <row r="517" spans="1:9" s="26" customFormat="1" ht="12">
      <c r="A517" s="21" t="s">
        <v>1420</v>
      </c>
      <c r="B517" s="22">
        <v>313</v>
      </c>
      <c r="C517" s="23" t="s">
        <v>36</v>
      </c>
      <c r="D517" s="24">
        <v>7149.76</v>
      </c>
      <c r="E517" s="47"/>
      <c r="F517" s="84">
        <f>SUM(D517:E517)</f>
        <v>7149.76</v>
      </c>
      <c r="G517" s="172">
        <v>5961.72</v>
      </c>
      <c r="H517" s="94"/>
      <c r="I517" s="25">
        <f>+F517+H517</f>
        <v>7149.76</v>
      </c>
    </row>
    <row r="518" spans="1:9" s="26" customFormat="1" ht="12">
      <c r="A518" s="21" t="s">
        <v>1421</v>
      </c>
      <c r="B518" s="22">
        <v>321</v>
      </c>
      <c r="C518" s="23" t="s">
        <v>33</v>
      </c>
      <c r="D518" s="24">
        <v>7248.69</v>
      </c>
      <c r="E518" s="47"/>
      <c r="F518" s="84">
        <f>SUM(D518:E518)</f>
        <v>7248.69</v>
      </c>
      <c r="G518" s="172">
        <v>2662.93</v>
      </c>
      <c r="H518" s="94"/>
      <c r="I518" s="25">
        <f>+F518+H518</f>
        <v>7248.69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>+F519+H519</f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64">SUM(E521,E527)</f>
        <v>0</v>
      </c>
      <c r="F520" s="83">
        <f t="shared" ref="F520" si="165">SUM(F521,F527)</f>
        <v>0</v>
      </c>
      <c r="G520" s="171">
        <f t="shared" ref="G520" si="166">SUM(G521,G527)</f>
        <v>0</v>
      </c>
      <c r="H520" s="88">
        <f t="shared" ref="H520" si="167">SUM(H521,H527)</f>
        <v>0</v>
      </c>
      <c r="I520" s="41">
        <f t="shared" ref="I520" si="168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69">SUM(E522:E526)</f>
        <v>0</v>
      </c>
      <c r="F521" s="58">
        <f t="shared" ref="F521" si="170">SUM(F522:F526)</f>
        <v>0</v>
      </c>
      <c r="G521" s="173">
        <f t="shared" ref="G521" si="171">SUM(G522:G526)</f>
        <v>0</v>
      </c>
      <c r="H521" s="89">
        <f t="shared" ref="H521" si="172">SUM(H522:H526)</f>
        <v>0</v>
      </c>
      <c r="I521" s="56">
        <f t="shared" ref="I521" si="173">SUM(I522:I526)</f>
        <v>0</v>
      </c>
    </row>
    <row r="522" spans="1:9" s="26" customFormat="1" ht="12">
      <c r="A522" s="21" t="s">
        <v>1414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1415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>+F523+H523</f>
        <v>0</v>
      </c>
    </row>
    <row r="524" spans="1:9" s="26" customFormat="1" ht="12">
      <c r="A524" s="21" t="s">
        <v>1416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>+F524+H524</f>
        <v>0</v>
      </c>
    </row>
    <row r="525" spans="1:9" s="26" customFormat="1" ht="12">
      <c r="A525" s="21" t="s">
        <v>1417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>+F525+H525</f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>+F526+H526</f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74">SUM(E528:E532)</f>
        <v>0</v>
      </c>
      <c r="F527" s="58">
        <f t="shared" ref="F527" si="175">SUM(F528:F532)</f>
        <v>0</v>
      </c>
      <c r="G527" s="173">
        <f t="shared" ref="G527" si="176">SUM(G528:G532)</f>
        <v>0</v>
      </c>
      <c r="H527" s="89">
        <f t="shared" ref="H527" si="177">SUM(H528:H532)</f>
        <v>0</v>
      </c>
      <c r="I527" s="56">
        <f t="shared" ref="I527" si="178">SUM(I528:I532)</f>
        <v>0</v>
      </c>
    </row>
    <row r="528" spans="1:9" s="26" customFormat="1" ht="12">
      <c r="A528" s="21" t="s">
        <v>1418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1419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>+F529+H529</f>
        <v>0</v>
      </c>
    </row>
    <row r="530" spans="1:9" s="26" customFormat="1" ht="12">
      <c r="A530" s="21" t="s">
        <v>1420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>+F530+H530</f>
        <v>0</v>
      </c>
    </row>
    <row r="531" spans="1:9" s="26" customFormat="1" ht="12">
      <c r="A531" s="21" t="s">
        <v>1421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>+F531+H531</f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>+F532+H532</f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79">SUM(E534,E538)</f>
        <v>0</v>
      </c>
      <c r="F533" s="83">
        <f t="shared" si="179"/>
        <v>5000</v>
      </c>
      <c r="G533" s="171">
        <f t="shared" si="179"/>
        <v>2999.94</v>
      </c>
      <c r="H533" s="88">
        <f t="shared" si="179"/>
        <v>0</v>
      </c>
      <c r="I533" s="41">
        <f t="shared" si="179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80">SUM(E535:E537)</f>
        <v>0</v>
      </c>
      <c r="F534" s="58">
        <f t="shared" si="180"/>
        <v>5000</v>
      </c>
      <c r="G534" s="173">
        <f t="shared" si="180"/>
        <v>2999.94</v>
      </c>
      <c r="H534" s="89">
        <f t="shared" si="180"/>
        <v>0</v>
      </c>
      <c r="I534" s="56">
        <f t="shared" si="180"/>
        <v>5000</v>
      </c>
    </row>
    <row r="535" spans="1:9">
      <c r="A535" s="21" t="s">
        <v>1411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2575.08</v>
      </c>
      <c r="H535" s="94"/>
      <c r="I535" s="25">
        <f>+F535+H535</f>
        <v>4300</v>
      </c>
    </row>
    <row r="536" spans="1:9">
      <c r="A536" s="21" t="s">
        <v>1412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81">SUM(D536:E536)</f>
        <v>700</v>
      </c>
      <c r="G536" s="172">
        <v>424.86</v>
      </c>
      <c r="H536" s="94"/>
      <c r="I536" s="25">
        <f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81"/>
        <v>0</v>
      </c>
      <c r="G537" s="172"/>
      <c r="H537" s="94"/>
      <c r="I537" s="25">
        <f>+F537+H537</f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82">SUM(E539:E539)</f>
        <v>0</v>
      </c>
      <c r="F538" s="58">
        <f t="shared" si="182"/>
        <v>0</v>
      </c>
      <c r="G538" s="173">
        <f t="shared" si="182"/>
        <v>0</v>
      </c>
      <c r="H538" s="89">
        <f t="shared" si="182"/>
        <v>0</v>
      </c>
      <c r="I538" s="56">
        <f t="shared" si="182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83">SUM(E541,E563,E552,E574)</f>
        <v>0</v>
      </c>
      <c r="F540" s="83">
        <f t="shared" si="183"/>
        <v>0</v>
      </c>
      <c r="G540" s="171">
        <f t="shared" si="183"/>
        <v>0</v>
      </c>
      <c r="H540" s="88">
        <f t="shared" si="183"/>
        <v>0</v>
      </c>
      <c r="I540" s="41">
        <f t="shared" si="183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84">SUM(E542:E551)</f>
        <v>0</v>
      </c>
      <c r="F541" s="59">
        <f t="shared" si="184"/>
        <v>0</v>
      </c>
      <c r="G541" s="174">
        <f t="shared" si="184"/>
        <v>0</v>
      </c>
      <c r="H541" s="79">
        <f t="shared" si="184"/>
        <v>0</v>
      </c>
      <c r="I541" s="20">
        <f t="shared" si="184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85">SUM(D542:E542)</f>
        <v>0</v>
      </c>
      <c r="G542" s="172"/>
      <c r="H542" s="94"/>
      <c r="I542" s="25">
        <f t="shared" ref="I542:I551" si="186"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85"/>
        <v>0</v>
      </c>
      <c r="G543" s="172"/>
      <c r="H543" s="94"/>
      <c r="I543" s="25">
        <f t="shared" si="186"/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85"/>
        <v>0</v>
      </c>
      <c r="G544" s="172"/>
      <c r="H544" s="94"/>
      <c r="I544" s="25">
        <f t="shared" si="186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85"/>
        <v>0</v>
      </c>
      <c r="G545" s="172"/>
      <c r="H545" s="94"/>
      <c r="I545" s="25">
        <f t="shared" si="186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85"/>
        <v>0</v>
      </c>
      <c r="G546" s="172"/>
      <c r="H546" s="94"/>
      <c r="I546" s="25">
        <f t="shared" si="186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85"/>
        <v>0</v>
      </c>
      <c r="G547" s="172"/>
      <c r="H547" s="94"/>
      <c r="I547" s="25">
        <f t="shared" si="186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85"/>
        <v>0</v>
      </c>
      <c r="G548" s="172"/>
      <c r="H548" s="94"/>
      <c r="I548" s="25">
        <f t="shared" si="186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85"/>
        <v>0</v>
      </c>
      <c r="G549" s="172"/>
      <c r="H549" s="94"/>
      <c r="I549" s="25">
        <f t="shared" si="186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87">SUM(D550:E550)</f>
        <v>0</v>
      </c>
      <c r="G550" s="172"/>
      <c r="H550" s="94"/>
      <c r="I550" s="25">
        <f t="shared" si="186"/>
        <v>0</v>
      </c>
    </row>
    <row r="551" spans="1:9" s="26" customFormat="1" ht="12">
      <c r="A551" s="21"/>
      <c r="B551" s="67">
        <v>422</v>
      </c>
      <c r="C551" s="23" t="s">
        <v>29</v>
      </c>
      <c r="D551" s="24"/>
      <c r="E551" s="47"/>
      <c r="F551" s="84">
        <f t="shared" si="187"/>
        <v>0</v>
      </c>
      <c r="G551" s="172"/>
      <c r="H551" s="94"/>
      <c r="I551" s="25">
        <f t="shared" si="186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188">SUM(E553:E562)</f>
        <v>0</v>
      </c>
      <c r="F552" s="19">
        <f t="shared" si="188"/>
        <v>0</v>
      </c>
      <c r="G552" s="19">
        <f t="shared" si="188"/>
        <v>0</v>
      </c>
      <c r="H552" s="19">
        <f t="shared" si="188"/>
        <v>0</v>
      </c>
      <c r="I552" s="20">
        <f t="shared" si="188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189">SUM(D553:E553)</f>
        <v>0</v>
      </c>
      <c r="G553" s="172"/>
      <c r="H553" s="94"/>
      <c r="I553" s="25">
        <f t="shared" ref="I553:I562" si="190"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189"/>
        <v>0</v>
      </c>
      <c r="G554" s="172"/>
      <c r="H554" s="94"/>
      <c r="I554" s="25">
        <f t="shared" si="190"/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189"/>
        <v>0</v>
      </c>
      <c r="G555" s="172"/>
      <c r="H555" s="94"/>
      <c r="I555" s="25">
        <f t="shared" si="190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189"/>
        <v>0</v>
      </c>
      <c r="G556" s="172"/>
      <c r="H556" s="94"/>
      <c r="I556" s="25">
        <f t="shared" si="190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189"/>
        <v>0</v>
      </c>
      <c r="G557" s="172"/>
      <c r="H557" s="94"/>
      <c r="I557" s="25">
        <f t="shared" si="190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189"/>
        <v>0</v>
      </c>
      <c r="G558" s="172"/>
      <c r="H558" s="94"/>
      <c r="I558" s="25">
        <f t="shared" si="190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189"/>
        <v>0</v>
      </c>
      <c r="G559" s="172"/>
      <c r="H559" s="94"/>
      <c r="I559" s="25">
        <f t="shared" si="190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189"/>
        <v>0</v>
      </c>
      <c r="G560" s="172"/>
      <c r="H560" s="94"/>
      <c r="I560" s="25">
        <f t="shared" si="190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189"/>
        <v>0</v>
      </c>
      <c r="G561" s="172"/>
      <c r="H561" s="94"/>
      <c r="I561" s="25">
        <f t="shared" si="190"/>
        <v>0</v>
      </c>
    </row>
    <row r="562" spans="1:9">
      <c r="A562" s="21"/>
      <c r="B562" s="67">
        <v>422</v>
      </c>
      <c r="C562" s="23" t="s">
        <v>29</v>
      </c>
      <c r="D562" s="24"/>
      <c r="E562" s="47"/>
      <c r="F562" s="84">
        <f t="shared" ref="F562" si="191">SUM(D562:E562)</f>
        <v>0</v>
      </c>
      <c r="G562" s="172"/>
      <c r="H562" s="94"/>
      <c r="I562" s="25">
        <f t="shared" si="190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192">SUM(E564:E573)</f>
        <v>0</v>
      </c>
      <c r="F563" s="59">
        <f t="shared" si="192"/>
        <v>0</v>
      </c>
      <c r="G563" s="174">
        <f t="shared" si="192"/>
        <v>0</v>
      </c>
      <c r="H563" s="79">
        <f t="shared" si="192"/>
        <v>0</v>
      </c>
      <c r="I563" s="20">
        <f t="shared" si="192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193">SUM(D564:E564)</f>
        <v>0</v>
      </c>
      <c r="G564" s="172"/>
      <c r="H564" s="94"/>
      <c r="I564" s="25">
        <f t="shared" ref="I564:I573" si="194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193"/>
        <v>0</v>
      </c>
      <c r="G565" s="172"/>
      <c r="H565" s="94"/>
      <c r="I565" s="25">
        <f t="shared" si="194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193"/>
        <v>0</v>
      </c>
      <c r="G566" s="172"/>
      <c r="H566" s="94"/>
      <c r="I566" s="25">
        <f t="shared" si="194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193"/>
        <v>0</v>
      </c>
      <c r="G567" s="172"/>
      <c r="H567" s="94"/>
      <c r="I567" s="25">
        <f t="shared" si="194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193"/>
        <v>0</v>
      </c>
      <c r="G568" s="172"/>
      <c r="H568" s="94"/>
      <c r="I568" s="25">
        <f t="shared" si="194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193"/>
        <v>0</v>
      </c>
      <c r="G569" s="172"/>
      <c r="H569" s="94"/>
      <c r="I569" s="25">
        <f t="shared" si="194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193"/>
        <v>0</v>
      </c>
      <c r="G570" s="172"/>
      <c r="H570" s="94"/>
      <c r="I570" s="25">
        <f t="shared" si="194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193"/>
        <v>0</v>
      </c>
      <c r="G571" s="172"/>
      <c r="H571" s="94"/>
      <c r="I571" s="25">
        <f t="shared" si="194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193"/>
        <v>0</v>
      </c>
      <c r="G572" s="172"/>
      <c r="H572" s="94"/>
      <c r="I572" s="25">
        <f t="shared" si="194"/>
        <v>0</v>
      </c>
    </row>
    <row r="573" spans="1:9">
      <c r="A573" s="21"/>
      <c r="B573" s="67">
        <v>422</v>
      </c>
      <c r="C573" s="23" t="s">
        <v>29</v>
      </c>
      <c r="D573" s="24"/>
      <c r="E573" s="47"/>
      <c r="F573" s="84">
        <f t="shared" si="193"/>
        <v>0</v>
      </c>
      <c r="G573" s="172"/>
      <c r="H573" s="94"/>
      <c r="I573" s="25">
        <f t="shared" si="194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195">SUM(E575:E583)</f>
        <v>0</v>
      </c>
      <c r="F574" s="59">
        <f t="shared" si="195"/>
        <v>0</v>
      </c>
      <c r="G574" s="174">
        <f t="shared" si="195"/>
        <v>0</v>
      </c>
      <c r="H574" s="79">
        <f t="shared" si="195"/>
        <v>0</v>
      </c>
      <c r="I574" s="20">
        <f t="shared" si="195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196">SUM(D575:E575)</f>
        <v>0</v>
      </c>
      <c r="G575" s="172"/>
      <c r="H575" s="94"/>
      <c r="I575" s="25">
        <f t="shared" ref="I575:I583" si="197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196"/>
        <v>0</v>
      </c>
      <c r="G576" s="172"/>
      <c r="H576" s="94"/>
      <c r="I576" s="25">
        <f t="shared" si="197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196"/>
        <v>0</v>
      </c>
      <c r="G577" s="172"/>
      <c r="H577" s="94"/>
      <c r="I577" s="25">
        <f t="shared" si="197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196"/>
        <v>0</v>
      </c>
      <c r="G578" s="172"/>
      <c r="H578" s="94"/>
      <c r="I578" s="25">
        <f t="shared" si="197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196"/>
        <v>0</v>
      </c>
      <c r="G579" s="172"/>
      <c r="H579" s="94"/>
      <c r="I579" s="25">
        <f t="shared" si="197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196"/>
        <v>0</v>
      </c>
      <c r="G580" s="172"/>
      <c r="H580" s="94"/>
      <c r="I580" s="25">
        <f t="shared" si="197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196"/>
        <v>0</v>
      </c>
      <c r="G581" s="172"/>
      <c r="H581" s="94"/>
      <c r="I581" s="25">
        <f t="shared" si="197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196"/>
        <v>0</v>
      </c>
      <c r="G582" s="172"/>
      <c r="H582" s="94"/>
      <c r="I582" s="25">
        <f t="shared" si="197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196"/>
        <v>0</v>
      </c>
      <c r="G583" s="172"/>
      <c r="H583" s="94"/>
      <c r="I583" s="25">
        <f t="shared" si="197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198">SUM(E585,E587,E589,E591,E593)</f>
        <v>0</v>
      </c>
      <c r="F584" s="40">
        <f t="shared" si="198"/>
        <v>0</v>
      </c>
      <c r="G584" s="40">
        <f t="shared" si="198"/>
        <v>0</v>
      </c>
      <c r="H584" s="40">
        <f t="shared" si="198"/>
        <v>0</v>
      </c>
      <c r="I584" s="41">
        <f t="shared" si="198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199">SUM(E586:E586)</f>
        <v>0</v>
      </c>
      <c r="F585" s="58">
        <f t="shared" si="199"/>
        <v>0</v>
      </c>
      <c r="G585" s="173">
        <f t="shared" si="199"/>
        <v>0</v>
      </c>
      <c r="H585" s="89">
        <f t="shared" si="199"/>
        <v>0</v>
      </c>
      <c r="I585" s="56">
        <f t="shared" si="199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00">SUM(D586:E586)</f>
        <v>0</v>
      </c>
      <c r="G586" s="24"/>
      <c r="H586" s="24"/>
      <c r="I586" s="25">
        <f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01">SUM(E588:E588)</f>
        <v>0</v>
      </c>
      <c r="F587" s="58">
        <f t="shared" si="201"/>
        <v>0</v>
      </c>
      <c r="G587" s="173">
        <f t="shared" si="201"/>
        <v>0</v>
      </c>
      <c r="H587" s="89">
        <f t="shared" si="201"/>
        <v>0</v>
      </c>
      <c r="I587" s="56">
        <f t="shared" si="201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02">SUM(D588:E588)</f>
        <v>0</v>
      </c>
      <c r="G588" s="24"/>
      <c r="H588" s="24"/>
      <c r="I588" s="25">
        <f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03">SUM(E590)</f>
        <v>0</v>
      </c>
      <c r="F589" s="19">
        <f t="shared" si="203"/>
        <v>0</v>
      </c>
      <c r="G589" s="19">
        <f t="shared" si="203"/>
        <v>0</v>
      </c>
      <c r="H589" s="19">
        <f t="shared" si="203"/>
        <v>0</v>
      </c>
      <c r="I589" s="20">
        <f t="shared" si="203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04">SUM(D590:E590)</f>
        <v>0</v>
      </c>
      <c r="G590" s="24"/>
      <c r="H590" s="24"/>
      <c r="I590" s="25">
        <f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05">SUM(E592)</f>
        <v>0</v>
      </c>
      <c r="F591" s="19">
        <f t="shared" si="205"/>
        <v>0</v>
      </c>
      <c r="G591" s="19">
        <f t="shared" si="205"/>
        <v>0</v>
      </c>
      <c r="H591" s="19">
        <f t="shared" si="205"/>
        <v>0</v>
      </c>
      <c r="I591" s="20">
        <f t="shared" si="205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06">SUM(D592:E592)</f>
        <v>0</v>
      </c>
      <c r="G592" s="24"/>
      <c r="H592" s="24"/>
      <c r="I592" s="25">
        <f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07">SUM(E594)</f>
        <v>0</v>
      </c>
      <c r="F593" s="19">
        <f t="shared" si="207"/>
        <v>0</v>
      </c>
      <c r="G593" s="19">
        <f t="shared" si="207"/>
        <v>0</v>
      </c>
      <c r="H593" s="19">
        <f t="shared" si="207"/>
        <v>0</v>
      </c>
      <c r="I593" s="20">
        <f t="shared" si="207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08">SUM(D594:E594)</f>
        <v>0</v>
      </c>
      <c r="G594" s="172"/>
      <c r="H594" s="94"/>
      <c r="I594" s="25">
        <f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09">SUM(E596,E606)</f>
        <v>0</v>
      </c>
      <c r="F595" s="83">
        <f t="shared" si="209"/>
        <v>0</v>
      </c>
      <c r="G595" s="171">
        <f t="shared" si="209"/>
        <v>0</v>
      </c>
      <c r="H595" s="88">
        <f t="shared" si="209"/>
        <v>0</v>
      </c>
      <c r="I595" s="41">
        <f t="shared" si="209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10">SUM(E597:E605)</f>
        <v>0</v>
      </c>
      <c r="F596" s="59">
        <f t="shared" si="210"/>
        <v>0</v>
      </c>
      <c r="G596" s="174">
        <f t="shared" si="210"/>
        <v>0</v>
      </c>
      <c r="H596" s="79">
        <f t="shared" si="210"/>
        <v>0</v>
      </c>
      <c r="I596" s="20">
        <f t="shared" si="210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11">SUM(D597:E597)</f>
        <v>0</v>
      </c>
      <c r="G597" s="172"/>
      <c r="H597" s="94"/>
      <c r="I597" s="25">
        <f t="shared" ref="I597:I605" si="212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11"/>
        <v>0</v>
      </c>
      <c r="G598" s="172"/>
      <c r="H598" s="94"/>
      <c r="I598" s="25">
        <f t="shared" si="212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11"/>
        <v>0</v>
      </c>
      <c r="G599" s="172"/>
      <c r="H599" s="94"/>
      <c r="I599" s="25">
        <f t="shared" si="212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11"/>
        <v>0</v>
      </c>
      <c r="G600" s="172"/>
      <c r="H600" s="94"/>
      <c r="I600" s="25">
        <f t="shared" si="212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11"/>
        <v>0</v>
      </c>
      <c r="G601" s="172"/>
      <c r="H601" s="94"/>
      <c r="I601" s="25">
        <f t="shared" si="212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11"/>
        <v>0</v>
      </c>
      <c r="G602" s="172"/>
      <c r="H602" s="94"/>
      <c r="I602" s="25">
        <f t="shared" si="212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11"/>
        <v>0</v>
      </c>
      <c r="G603" s="172"/>
      <c r="H603" s="94"/>
      <c r="I603" s="25">
        <f t="shared" si="212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11"/>
        <v>0</v>
      </c>
      <c r="G604" s="172"/>
      <c r="H604" s="94"/>
      <c r="I604" s="25">
        <f t="shared" si="212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11"/>
        <v>0</v>
      </c>
      <c r="G605" s="172"/>
      <c r="H605" s="94"/>
      <c r="I605" s="25">
        <f t="shared" si="212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13">SUM(E607:E615)</f>
        <v>0</v>
      </c>
      <c r="F606" s="59">
        <f t="shared" si="213"/>
        <v>0</v>
      </c>
      <c r="G606" s="174">
        <f t="shared" si="213"/>
        <v>0</v>
      </c>
      <c r="H606" s="79">
        <f t="shared" si="213"/>
        <v>0</v>
      </c>
      <c r="I606" s="20">
        <f t="shared" si="213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14">SUM(D607:E607)</f>
        <v>0</v>
      </c>
      <c r="G607" s="172"/>
      <c r="H607" s="94"/>
      <c r="I607" s="25">
        <f t="shared" ref="I607:I615" si="215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14"/>
        <v>0</v>
      </c>
      <c r="G608" s="172"/>
      <c r="H608" s="94"/>
      <c r="I608" s="25">
        <f t="shared" si="215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14"/>
        <v>0</v>
      </c>
      <c r="G609" s="172"/>
      <c r="H609" s="94"/>
      <c r="I609" s="25">
        <f t="shared" si="215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14"/>
        <v>0</v>
      </c>
      <c r="G610" s="172"/>
      <c r="H610" s="94"/>
      <c r="I610" s="25">
        <f t="shared" si="215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14"/>
        <v>0</v>
      </c>
      <c r="G611" s="172"/>
      <c r="H611" s="94"/>
      <c r="I611" s="25">
        <f t="shared" si="215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14"/>
        <v>0</v>
      </c>
      <c r="G612" s="172"/>
      <c r="H612" s="94"/>
      <c r="I612" s="25">
        <f t="shared" si="215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14"/>
        <v>0</v>
      </c>
      <c r="G613" s="172"/>
      <c r="H613" s="94"/>
      <c r="I613" s="25">
        <f t="shared" si="215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14"/>
        <v>0</v>
      </c>
      <c r="G614" s="172"/>
      <c r="H614" s="94"/>
      <c r="I614" s="25">
        <f t="shared" si="215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14"/>
        <v>0</v>
      </c>
      <c r="G615" s="172"/>
      <c r="H615" s="94"/>
      <c r="I615" s="25">
        <f t="shared" si="215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16">SUM(E617,E626)</f>
        <v>0</v>
      </c>
      <c r="F616" s="83">
        <f t="shared" si="216"/>
        <v>0</v>
      </c>
      <c r="G616" s="171">
        <f t="shared" si="216"/>
        <v>0</v>
      </c>
      <c r="H616" s="88">
        <f t="shared" si="216"/>
        <v>0</v>
      </c>
      <c r="I616" s="41">
        <f t="shared" si="216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17">SUM(E618:E625)</f>
        <v>0</v>
      </c>
      <c r="F617" s="59">
        <f t="shared" si="217"/>
        <v>0</v>
      </c>
      <c r="G617" s="174">
        <f t="shared" si="217"/>
        <v>0</v>
      </c>
      <c r="H617" s="79">
        <f t="shared" si="217"/>
        <v>0</v>
      </c>
      <c r="I617" s="20">
        <f t="shared" si="217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18">SUM(D618:E618)</f>
        <v>0</v>
      </c>
      <c r="G618" s="172"/>
      <c r="H618" s="94"/>
      <c r="I618" s="25">
        <f t="shared" ref="I618:I625" si="219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18"/>
        <v>0</v>
      </c>
      <c r="G619" s="172"/>
      <c r="H619" s="94"/>
      <c r="I619" s="25">
        <f t="shared" si="219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18"/>
        <v>0</v>
      </c>
      <c r="G620" s="172"/>
      <c r="H620" s="94"/>
      <c r="I620" s="25">
        <f t="shared" si="219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18"/>
        <v>0</v>
      </c>
      <c r="G621" s="172"/>
      <c r="H621" s="94"/>
      <c r="I621" s="25">
        <f t="shared" si="219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18"/>
        <v>0</v>
      </c>
      <c r="G622" s="172"/>
      <c r="H622" s="94"/>
      <c r="I622" s="25">
        <f t="shared" si="219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18"/>
        <v>0</v>
      </c>
      <c r="G623" s="172"/>
      <c r="H623" s="94"/>
      <c r="I623" s="25">
        <f t="shared" si="219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18"/>
        <v>0</v>
      </c>
      <c r="G624" s="172"/>
      <c r="H624" s="94"/>
      <c r="I624" s="25">
        <f t="shared" si="219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18"/>
        <v>0</v>
      </c>
      <c r="G625" s="172"/>
      <c r="H625" s="94"/>
      <c r="I625" s="25">
        <f t="shared" si="219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20">SUM(E627:E635)</f>
        <v>0</v>
      </c>
      <c r="F626" s="59">
        <f t="shared" si="220"/>
        <v>0</v>
      </c>
      <c r="G626" s="174">
        <f t="shared" si="220"/>
        <v>0</v>
      </c>
      <c r="H626" s="79">
        <f t="shared" si="220"/>
        <v>0</v>
      </c>
      <c r="I626" s="20">
        <f t="shared" si="220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21">SUM(D627:E627)</f>
        <v>0</v>
      </c>
      <c r="G627" s="172"/>
      <c r="H627" s="94"/>
      <c r="I627" s="25">
        <f t="shared" ref="I627:I635" si="222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21"/>
        <v>0</v>
      </c>
      <c r="G628" s="172"/>
      <c r="H628" s="94"/>
      <c r="I628" s="25">
        <f t="shared" si="222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21"/>
        <v>0</v>
      </c>
      <c r="G629" s="172"/>
      <c r="H629" s="94"/>
      <c r="I629" s="25">
        <f t="shared" si="222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21"/>
        <v>0</v>
      </c>
      <c r="G630" s="172"/>
      <c r="H630" s="94"/>
      <c r="I630" s="25">
        <f t="shared" si="222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21"/>
        <v>0</v>
      </c>
      <c r="G631" s="172"/>
      <c r="H631" s="94"/>
      <c r="I631" s="25">
        <f t="shared" si="222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21"/>
        <v>0</v>
      </c>
      <c r="G632" s="172"/>
      <c r="H632" s="94"/>
      <c r="I632" s="25">
        <f t="shared" si="222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21"/>
        <v>0</v>
      </c>
      <c r="G633" s="172"/>
      <c r="H633" s="94"/>
      <c r="I633" s="25">
        <f t="shared" si="222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21"/>
        <v>0</v>
      </c>
      <c r="G634" s="172"/>
      <c r="H634" s="94"/>
      <c r="I634" s="25">
        <f t="shared" si="222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21"/>
        <v>0</v>
      </c>
      <c r="G635" s="172"/>
      <c r="H635" s="94"/>
      <c r="I635" s="25">
        <f t="shared" si="222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23">SUM(E637,E646)</f>
        <v>0</v>
      </c>
      <c r="F636" s="83">
        <f t="shared" si="223"/>
        <v>0</v>
      </c>
      <c r="G636" s="171">
        <f t="shared" si="223"/>
        <v>0</v>
      </c>
      <c r="H636" s="88">
        <f t="shared" si="223"/>
        <v>0</v>
      </c>
      <c r="I636" s="41">
        <f t="shared" si="223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24">SUM(E638:E645)</f>
        <v>0</v>
      </c>
      <c r="F637" s="59">
        <f t="shared" si="224"/>
        <v>0</v>
      </c>
      <c r="G637" s="174">
        <f t="shared" si="224"/>
        <v>0</v>
      </c>
      <c r="H637" s="79">
        <f t="shared" si="224"/>
        <v>0</v>
      </c>
      <c r="I637" s="20">
        <f t="shared" si="224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25">SUM(D638:E638)</f>
        <v>0</v>
      </c>
      <c r="G638" s="172"/>
      <c r="H638" s="94"/>
      <c r="I638" s="25">
        <f t="shared" ref="I638:I645" si="226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25"/>
        <v>0</v>
      </c>
      <c r="G639" s="172"/>
      <c r="H639" s="94"/>
      <c r="I639" s="25">
        <f t="shared" si="226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25"/>
        <v>0</v>
      </c>
      <c r="G640" s="172"/>
      <c r="H640" s="94"/>
      <c r="I640" s="25">
        <f t="shared" si="226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25"/>
        <v>0</v>
      </c>
      <c r="G641" s="172"/>
      <c r="H641" s="94"/>
      <c r="I641" s="25">
        <f t="shared" si="226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25"/>
        <v>0</v>
      </c>
      <c r="G642" s="172"/>
      <c r="H642" s="94"/>
      <c r="I642" s="25">
        <f t="shared" si="226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25"/>
        <v>0</v>
      </c>
      <c r="G643" s="172"/>
      <c r="H643" s="94"/>
      <c r="I643" s="25">
        <f t="shared" si="226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25"/>
        <v>0</v>
      </c>
      <c r="G644" s="172"/>
      <c r="H644" s="94"/>
      <c r="I644" s="25">
        <f t="shared" si="226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25"/>
        <v>0</v>
      </c>
      <c r="G645" s="172"/>
      <c r="H645" s="94"/>
      <c r="I645" s="25">
        <f t="shared" si="226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27">SUM(E647:E655)</f>
        <v>0</v>
      </c>
      <c r="F646" s="59">
        <f t="shared" si="227"/>
        <v>0</v>
      </c>
      <c r="G646" s="174">
        <f t="shared" si="227"/>
        <v>0</v>
      </c>
      <c r="H646" s="79">
        <f t="shared" si="227"/>
        <v>0</v>
      </c>
      <c r="I646" s="20">
        <f t="shared" si="227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28">SUM(D647:E647)</f>
        <v>0</v>
      </c>
      <c r="G647" s="172"/>
      <c r="H647" s="94"/>
      <c r="I647" s="25">
        <f t="shared" ref="I647:I655" si="229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28"/>
        <v>0</v>
      </c>
      <c r="G648" s="172"/>
      <c r="H648" s="94"/>
      <c r="I648" s="25">
        <f t="shared" si="229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28"/>
        <v>0</v>
      </c>
      <c r="G649" s="172"/>
      <c r="H649" s="94"/>
      <c r="I649" s="25">
        <f t="shared" si="229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28"/>
        <v>0</v>
      </c>
      <c r="G650" s="172"/>
      <c r="H650" s="94"/>
      <c r="I650" s="25">
        <f t="shared" si="229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28"/>
        <v>0</v>
      </c>
      <c r="G651" s="172"/>
      <c r="H651" s="94"/>
      <c r="I651" s="25">
        <f t="shared" si="229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28"/>
        <v>0</v>
      </c>
      <c r="G652" s="172"/>
      <c r="H652" s="94"/>
      <c r="I652" s="25">
        <f t="shared" si="229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28"/>
        <v>0</v>
      </c>
      <c r="G653" s="172"/>
      <c r="H653" s="94"/>
      <c r="I653" s="25">
        <f t="shared" si="229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28"/>
        <v>0</v>
      </c>
      <c r="G654" s="172"/>
      <c r="H654" s="94"/>
      <c r="I654" s="25">
        <f t="shared" si="229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28"/>
        <v>0</v>
      </c>
      <c r="G655" s="172"/>
      <c r="H655" s="94"/>
      <c r="I655" s="25">
        <f t="shared" si="229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30">SUM(E657,E668)</f>
        <v>0</v>
      </c>
      <c r="F656" s="83">
        <f t="shared" si="230"/>
        <v>0</v>
      </c>
      <c r="G656" s="171">
        <f t="shared" si="230"/>
        <v>0</v>
      </c>
      <c r="H656" s="88">
        <f t="shared" si="230"/>
        <v>0</v>
      </c>
      <c r="I656" s="41">
        <f t="shared" si="230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31">SUM(E658:E667)</f>
        <v>0</v>
      </c>
      <c r="F657" s="59">
        <f t="shared" si="231"/>
        <v>0</v>
      </c>
      <c r="G657" s="174">
        <f t="shared" si="231"/>
        <v>0</v>
      </c>
      <c r="H657" s="79">
        <f t="shared" si="231"/>
        <v>0</v>
      </c>
      <c r="I657" s="20">
        <f t="shared" si="231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32">SUM(D658:E658)</f>
        <v>0</v>
      </c>
      <c r="G658" s="172"/>
      <c r="H658" s="94"/>
      <c r="I658" s="25">
        <f t="shared" ref="I658:I667" si="233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32"/>
        <v>0</v>
      </c>
      <c r="G659" s="172"/>
      <c r="H659" s="94"/>
      <c r="I659" s="25">
        <f t="shared" si="233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32"/>
        <v>0</v>
      </c>
      <c r="G660" s="172"/>
      <c r="H660" s="94"/>
      <c r="I660" s="25">
        <f t="shared" si="233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32"/>
        <v>0</v>
      </c>
      <c r="G661" s="172"/>
      <c r="H661" s="94"/>
      <c r="I661" s="25">
        <f t="shared" si="233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32"/>
        <v>0</v>
      </c>
      <c r="G662" s="172"/>
      <c r="H662" s="94"/>
      <c r="I662" s="25">
        <f t="shared" si="233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32"/>
        <v>0</v>
      </c>
      <c r="G663" s="172"/>
      <c r="H663" s="94"/>
      <c r="I663" s="25">
        <f t="shared" si="233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32"/>
        <v>0</v>
      </c>
      <c r="G664" s="172"/>
      <c r="H664" s="94"/>
      <c r="I664" s="25">
        <f t="shared" si="233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32"/>
        <v>0</v>
      </c>
      <c r="G665" s="172"/>
      <c r="H665" s="94"/>
      <c r="I665" s="25">
        <f t="shared" si="233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32"/>
        <v>0</v>
      </c>
      <c r="G666" s="172"/>
      <c r="H666" s="94"/>
      <c r="I666" s="25">
        <f t="shared" si="233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32"/>
        <v>0</v>
      </c>
      <c r="G667" s="172"/>
      <c r="H667" s="94"/>
      <c r="I667" s="25">
        <f t="shared" si="233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34">SUM(E669:E678)</f>
        <v>0</v>
      </c>
      <c r="F668" s="59">
        <f t="shared" si="234"/>
        <v>0</v>
      </c>
      <c r="G668" s="174">
        <f t="shared" si="234"/>
        <v>0</v>
      </c>
      <c r="H668" s="79">
        <f t="shared" si="234"/>
        <v>0</v>
      </c>
      <c r="I668" s="20">
        <f t="shared" si="234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35">SUM(D669:E669)</f>
        <v>0</v>
      </c>
      <c r="G669" s="172"/>
      <c r="H669" s="94"/>
      <c r="I669" s="25">
        <f t="shared" ref="I669:I678" si="236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35"/>
        <v>0</v>
      </c>
      <c r="G670" s="172"/>
      <c r="H670" s="94"/>
      <c r="I670" s="25">
        <f t="shared" si="236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35"/>
        <v>0</v>
      </c>
      <c r="G671" s="172"/>
      <c r="H671" s="94"/>
      <c r="I671" s="25">
        <f t="shared" si="236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35"/>
        <v>0</v>
      </c>
      <c r="G672" s="172"/>
      <c r="H672" s="94"/>
      <c r="I672" s="25">
        <f t="shared" si="236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35"/>
        <v>0</v>
      </c>
      <c r="G673" s="172"/>
      <c r="H673" s="94"/>
      <c r="I673" s="25">
        <f t="shared" si="236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35"/>
        <v>0</v>
      </c>
      <c r="G674" s="172"/>
      <c r="H674" s="94"/>
      <c r="I674" s="25">
        <f t="shared" si="236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35"/>
        <v>0</v>
      </c>
      <c r="G675" s="172"/>
      <c r="H675" s="94"/>
      <c r="I675" s="25">
        <f t="shared" si="236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35"/>
        <v>0</v>
      </c>
      <c r="G676" s="172"/>
      <c r="H676" s="94"/>
      <c r="I676" s="25">
        <f t="shared" si="236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35"/>
        <v>0</v>
      </c>
      <c r="G677" s="172"/>
      <c r="H677" s="94"/>
      <c r="I677" s="25">
        <f t="shared" si="236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37">SUM(D678:E678)</f>
        <v>0</v>
      </c>
      <c r="G678" s="172"/>
      <c r="H678" s="94"/>
      <c r="I678" s="25">
        <f t="shared" si="236"/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38">SUM(E680,E691)</f>
        <v>0</v>
      </c>
      <c r="F679" s="83">
        <f t="shared" si="238"/>
        <v>0</v>
      </c>
      <c r="G679" s="171">
        <f t="shared" si="238"/>
        <v>0</v>
      </c>
      <c r="H679" s="88">
        <f t="shared" si="238"/>
        <v>0</v>
      </c>
      <c r="I679" s="41">
        <f t="shared" si="238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39">SUM(E681:E690)</f>
        <v>0</v>
      </c>
      <c r="F680" s="59">
        <f t="shared" si="239"/>
        <v>0</v>
      </c>
      <c r="G680" s="174">
        <f t="shared" si="239"/>
        <v>0</v>
      </c>
      <c r="H680" s="79">
        <f t="shared" si="239"/>
        <v>0</v>
      </c>
      <c r="I680" s="20">
        <f t="shared" si="239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40">SUM(D681:E681)</f>
        <v>0</v>
      </c>
      <c r="G681" s="172"/>
      <c r="H681" s="94"/>
      <c r="I681" s="25">
        <f t="shared" ref="I681:I690" si="241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40"/>
        <v>0</v>
      </c>
      <c r="G682" s="172"/>
      <c r="H682" s="94"/>
      <c r="I682" s="25">
        <f t="shared" si="241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40"/>
        <v>0</v>
      </c>
      <c r="G683" s="172"/>
      <c r="H683" s="94"/>
      <c r="I683" s="25">
        <f t="shared" si="241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40"/>
        <v>0</v>
      </c>
      <c r="G684" s="172"/>
      <c r="H684" s="94"/>
      <c r="I684" s="25">
        <f t="shared" si="241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40"/>
        <v>0</v>
      </c>
      <c r="G685" s="172"/>
      <c r="H685" s="94"/>
      <c r="I685" s="25">
        <f t="shared" si="241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40"/>
        <v>0</v>
      </c>
      <c r="G686" s="172"/>
      <c r="H686" s="94"/>
      <c r="I686" s="25">
        <f t="shared" si="241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40"/>
        <v>0</v>
      </c>
      <c r="G687" s="172"/>
      <c r="H687" s="94"/>
      <c r="I687" s="25">
        <f t="shared" si="241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40"/>
        <v>0</v>
      </c>
      <c r="G688" s="172"/>
      <c r="H688" s="94"/>
      <c r="I688" s="25">
        <f t="shared" si="241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40"/>
        <v>0</v>
      </c>
      <c r="G689" s="172"/>
      <c r="H689" s="94"/>
      <c r="I689" s="25">
        <f t="shared" si="241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42">SUM(D690:E690)</f>
        <v>0</v>
      </c>
      <c r="G690" s="172"/>
      <c r="H690" s="94"/>
      <c r="I690" s="25">
        <f t="shared" si="241"/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43">SUM(E692:E701)</f>
        <v>0</v>
      </c>
      <c r="F691" s="59">
        <f t="shared" si="243"/>
        <v>0</v>
      </c>
      <c r="G691" s="174">
        <f t="shared" si="243"/>
        <v>0</v>
      </c>
      <c r="H691" s="79">
        <f t="shared" si="243"/>
        <v>0</v>
      </c>
      <c r="I691" s="20">
        <f t="shared" si="243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44">SUM(D692:E692)</f>
        <v>0</v>
      </c>
      <c r="G692" s="172"/>
      <c r="H692" s="94"/>
      <c r="I692" s="25">
        <f t="shared" ref="I692:I701" si="245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44"/>
        <v>0</v>
      </c>
      <c r="G693" s="172"/>
      <c r="H693" s="94"/>
      <c r="I693" s="25">
        <f t="shared" si="245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44"/>
        <v>0</v>
      </c>
      <c r="G694" s="172"/>
      <c r="H694" s="94"/>
      <c r="I694" s="25">
        <f t="shared" si="245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44"/>
        <v>0</v>
      </c>
      <c r="G695" s="172"/>
      <c r="H695" s="94"/>
      <c r="I695" s="25">
        <f t="shared" si="245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44"/>
        <v>0</v>
      </c>
      <c r="G696" s="172"/>
      <c r="H696" s="94"/>
      <c r="I696" s="25">
        <f t="shared" si="245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44"/>
        <v>0</v>
      </c>
      <c r="G697" s="172"/>
      <c r="H697" s="94"/>
      <c r="I697" s="25">
        <f t="shared" si="245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44"/>
        <v>0</v>
      </c>
      <c r="G698" s="172"/>
      <c r="H698" s="94"/>
      <c r="I698" s="25">
        <f t="shared" si="245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44"/>
        <v>0</v>
      </c>
      <c r="G699" s="172"/>
      <c r="H699" s="94"/>
      <c r="I699" s="25">
        <f t="shared" si="245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44"/>
        <v>0</v>
      </c>
      <c r="G700" s="172"/>
      <c r="H700" s="94"/>
      <c r="I700" s="25">
        <f t="shared" si="245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44"/>
        <v>0</v>
      </c>
      <c r="G701" s="172"/>
      <c r="H701" s="94"/>
      <c r="I701" s="25">
        <f t="shared" si="245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46">SUM(E703,E714)</f>
        <v>0</v>
      </c>
      <c r="F702" s="83">
        <f t="shared" si="246"/>
        <v>0</v>
      </c>
      <c r="G702" s="171">
        <f t="shared" si="246"/>
        <v>0</v>
      </c>
      <c r="H702" s="88">
        <f t="shared" si="246"/>
        <v>0</v>
      </c>
      <c r="I702" s="41">
        <f t="shared" si="246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47">SUM(E704:E713)</f>
        <v>0</v>
      </c>
      <c r="F703" s="59">
        <f t="shared" si="247"/>
        <v>0</v>
      </c>
      <c r="G703" s="174">
        <f t="shared" si="247"/>
        <v>0</v>
      </c>
      <c r="H703" s="79">
        <f t="shared" si="247"/>
        <v>0</v>
      </c>
      <c r="I703" s="20">
        <f t="shared" si="247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48">SUM(D704:E704)</f>
        <v>0</v>
      </c>
      <c r="G704" s="172"/>
      <c r="H704" s="94"/>
      <c r="I704" s="25">
        <f t="shared" ref="I704:I713" si="249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48"/>
        <v>0</v>
      </c>
      <c r="G705" s="172"/>
      <c r="H705" s="94"/>
      <c r="I705" s="25">
        <f t="shared" si="249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48"/>
        <v>0</v>
      </c>
      <c r="G706" s="172"/>
      <c r="H706" s="94"/>
      <c r="I706" s="25">
        <f t="shared" si="249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48"/>
        <v>0</v>
      </c>
      <c r="G707" s="172"/>
      <c r="H707" s="94"/>
      <c r="I707" s="25">
        <f t="shared" si="249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48"/>
        <v>0</v>
      </c>
      <c r="G708" s="172"/>
      <c r="H708" s="94"/>
      <c r="I708" s="25">
        <f t="shared" si="249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48"/>
        <v>0</v>
      </c>
      <c r="G709" s="172"/>
      <c r="H709" s="94"/>
      <c r="I709" s="25">
        <f t="shared" si="249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48"/>
        <v>0</v>
      </c>
      <c r="G710" s="172"/>
      <c r="H710" s="94"/>
      <c r="I710" s="25">
        <f t="shared" si="249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48"/>
        <v>0</v>
      </c>
      <c r="G711" s="172"/>
      <c r="H711" s="94"/>
      <c r="I711" s="25">
        <f t="shared" si="249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48"/>
        <v>0</v>
      </c>
      <c r="G712" s="172"/>
      <c r="H712" s="94"/>
      <c r="I712" s="25">
        <f t="shared" si="249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48"/>
        <v>0</v>
      </c>
      <c r="G713" s="172"/>
      <c r="H713" s="94"/>
      <c r="I713" s="25">
        <f t="shared" si="249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50">SUM(E715:E723)</f>
        <v>0</v>
      </c>
      <c r="F714" s="59">
        <f t="shared" si="250"/>
        <v>0</v>
      </c>
      <c r="G714" s="174">
        <f t="shared" si="250"/>
        <v>0</v>
      </c>
      <c r="H714" s="79">
        <f t="shared" si="250"/>
        <v>0</v>
      </c>
      <c r="I714" s="20">
        <f t="shared" si="250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51">SUM(D715:E715)</f>
        <v>0</v>
      </c>
      <c r="G715" s="172"/>
      <c r="H715" s="94"/>
      <c r="I715" s="25">
        <f t="shared" ref="I715:I723" si="252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51"/>
        <v>0</v>
      </c>
      <c r="G716" s="172"/>
      <c r="H716" s="94"/>
      <c r="I716" s="25">
        <f t="shared" si="252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51"/>
        <v>0</v>
      </c>
      <c r="G717" s="172"/>
      <c r="H717" s="94"/>
      <c r="I717" s="25">
        <f t="shared" si="252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51"/>
        <v>0</v>
      </c>
      <c r="G718" s="172"/>
      <c r="H718" s="94"/>
      <c r="I718" s="25">
        <f t="shared" si="252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51"/>
        <v>0</v>
      </c>
      <c r="G719" s="172"/>
      <c r="H719" s="94"/>
      <c r="I719" s="25">
        <f t="shared" si="252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51"/>
        <v>0</v>
      </c>
      <c r="G720" s="172"/>
      <c r="H720" s="94"/>
      <c r="I720" s="25">
        <f t="shared" si="252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51"/>
        <v>0</v>
      </c>
      <c r="G721" s="172"/>
      <c r="H721" s="94"/>
      <c r="I721" s="25">
        <f t="shared" si="252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51"/>
        <v>0</v>
      </c>
      <c r="G722" s="172"/>
      <c r="H722" s="94"/>
      <c r="I722" s="25">
        <f t="shared" si="252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51"/>
        <v>0</v>
      </c>
      <c r="G723" s="172"/>
      <c r="H723" s="94"/>
      <c r="I723" s="25">
        <f t="shared" si="252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53">SUM(E725,E734)</f>
        <v>0</v>
      </c>
      <c r="F724" s="136">
        <f t="shared" si="253"/>
        <v>0</v>
      </c>
      <c r="G724" s="176">
        <f t="shared" si="253"/>
        <v>0</v>
      </c>
      <c r="H724" s="137">
        <f t="shared" si="253"/>
        <v>0</v>
      </c>
      <c r="I724" s="138">
        <f t="shared" si="253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54">SUM(E726:E733)</f>
        <v>0</v>
      </c>
      <c r="F725" s="59">
        <f t="shared" si="254"/>
        <v>0</v>
      </c>
      <c r="G725" s="174">
        <f t="shared" si="254"/>
        <v>0</v>
      </c>
      <c r="H725" s="79">
        <f t="shared" si="254"/>
        <v>0</v>
      </c>
      <c r="I725" s="20">
        <f t="shared" si="254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55">SUM(D726:E726)</f>
        <v>0</v>
      </c>
      <c r="G726" s="172"/>
      <c r="H726" s="94"/>
      <c r="I726" s="25">
        <f t="shared" ref="I726:I733" si="256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55"/>
        <v>0</v>
      </c>
      <c r="G727" s="172"/>
      <c r="H727" s="94"/>
      <c r="I727" s="25">
        <f t="shared" si="256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55"/>
        <v>0</v>
      </c>
      <c r="G728" s="172"/>
      <c r="H728" s="94"/>
      <c r="I728" s="25">
        <f t="shared" si="256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55"/>
        <v>0</v>
      </c>
      <c r="G729" s="172"/>
      <c r="H729" s="94"/>
      <c r="I729" s="25">
        <f t="shared" si="256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55"/>
        <v>0</v>
      </c>
      <c r="G730" s="172"/>
      <c r="H730" s="94"/>
      <c r="I730" s="25">
        <f t="shared" si="256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55"/>
        <v>0</v>
      </c>
      <c r="G731" s="172"/>
      <c r="H731" s="94"/>
      <c r="I731" s="25">
        <f t="shared" si="256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55"/>
        <v>0</v>
      </c>
      <c r="G732" s="172"/>
      <c r="H732" s="94"/>
      <c r="I732" s="25">
        <f t="shared" si="256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55"/>
        <v>0</v>
      </c>
      <c r="G733" s="172"/>
      <c r="H733" s="94"/>
      <c r="I733" s="25">
        <f t="shared" si="256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57">SUM(E735:E743)</f>
        <v>0</v>
      </c>
      <c r="F734" s="59">
        <f t="shared" si="257"/>
        <v>0</v>
      </c>
      <c r="G734" s="174">
        <f t="shared" si="257"/>
        <v>0</v>
      </c>
      <c r="H734" s="79">
        <f t="shared" si="257"/>
        <v>0</v>
      </c>
      <c r="I734" s="20">
        <f t="shared" si="257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58">SUM(D735:E735)</f>
        <v>0</v>
      </c>
      <c r="G735" s="172"/>
      <c r="H735" s="94"/>
      <c r="I735" s="25">
        <f t="shared" ref="I735:I743" si="259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58"/>
        <v>0</v>
      </c>
      <c r="G736" s="172"/>
      <c r="H736" s="94"/>
      <c r="I736" s="25">
        <f t="shared" si="259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58"/>
        <v>0</v>
      </c>
      <c r="G737" s="172"/>
      <c r="H737" s="94"/>
      <c r="I737" s="25">
        <f t="shared" si="259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58"/>
        <v>0</v>
      </c>
      <c r="G738" s="172"/>
      <c r="H738" s="94"/>
      <c r="I738" s="25">
        <f t="shared" si="259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58"/>
        <v>0</v>
      </c>
      <c r="G739" s="172"/>
      <c r="H739" s="94"/>
      <c r="I739" s="25">
        <f t="shared" si="259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58"/>
        <v>0</v>
      </c>
      <c r="G740" s="172"/>
      <c r="H740" s="94"/>
      <c r="I740" s="25">
        <f t="shared" si="259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58"/>
        <v>0</v>
      </c>
      <c r="G741" s="172"/>
      <c r="H741" s="94"/>
      <c r="I741" s="25">
        <f t="shared" si="259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58"/>
        <v>0</v>
      </c>
      <c r="G742" s="172"/>
      <c r="H742" s="94"/>
      <c r="I742" s="25">
        <f t="shared" si="259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58"/>
        <v>0</v>
      </c>
      <c r="G743" s="172"/>
      <c r="H743" s="94"/>
      <c r="I743" s="25">
        <f t="shared" si="259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60">SUM(E745,E754)</f>
        <v>0</v>
      </c>
      <c r="F744" s="136">
        <f t="shared" si="260"/>
        <v>0</v>
      </c>
      <c r="G744" s="176">
        <f t="shared" si="260"/>
        <v>0</v>
      </c>
      <c r="H744" s="137">
        <f t="shared" si="260"/>
        <v>0</v>
      </c>
      <c r="I744" s="138">
        <f t="shared" si="260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61">SUM(E746:E753)</f>
        <v>0</v>
      </c>
      <c r="F745" s="59">
        <f t="shared" si="261"/>
        <v>0</v>
      </c>
      <c r="G745" s="174">
        <f t="shared" si="261"/>
        <v>0</v>
      </c>
      <c r="H745" s="79">
        <f t="shared" si="261"/>
        <v>0</v>
      </c>
      <c r="I745" s="20">
        <f t="shared" si="261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62">SUM(D746:E746)</f>
        <v>0</v>
      </c>
      <c r="G746" s="172"/>
      <c r="H746" s="94"/>
      <c r="I746" s="25">
        <f t="shared" ref="I746:I753" si="263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62"/>
        <v>0</v>
      </c>
      <c r="G747" s="172"/>
      <c r="H747" s="94"/>
      <c r="I747" s="25">
        <f t="shared" si="263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62"/>
        <v>0</v>
      </c>
      <c r="G748" s="172"/>
      <c r="H748" s="94"/>
      <c r="I748" s="25">
        <f t="shared" si="263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62"/>
        <v>0</v>
      </c>
      <c r="G749" s="172"/>
      <c r="H749" s="94"/>
      <c r="I749" s="25">
        <f t="shared" si="263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62"/>
        <v>0</v>
      </c>
      <c r="G750" s="172"/>
      <c r="H750" s="94"/>
      <c r="I750" s="25">
        <f t="shared" si="263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62"/>
        <v>0</v>
      </c>
      <c r="G751" s="172"/>
      <c r="H751" s="94"/>
      <c r="I751" s="25">
        <f t="shared" si="263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62"/>
        <v>0</v>
      </c>
      <c r="G752" s="172"/>
      <c r="H752" s="94"/>
      <c r="I752" s="25">
        <f t="shared" si="263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62"/>
        <v>0</v>
      </c>
      <c r="G753" s="172"/>
      <c r="H753" s="94"/>
      <c r="I753" s="25">
        <f t="shared" si="263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64">SUM(E755:E763)</f>
        <v>0</v>
      </c>
      <c r="F754" s="59">
        <f t="shared" si="264"/>
        <v>0</v>
      </c>
      <c r="G754" s="174">
        <f t="shared" si="264"/>
        <v>0</v>
      </c>
      <c r="H754" s="79">
        <f t="shared" si="264"/>
        <v>0</v>
      </c>
      <c r="I754" s="20">
        <f t="shared" si="264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65">SUM(D755:E755)</f>
        <v>0</v>
      </c>
      <c r="G755" s="172"/>
      <c r="H755" s="94"/>
      <c r="I755" s="25">
        <f t="shared" ref="I755:I763" si="266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65"/>
        <v>0</v>
      </c>
      <c r="G756" s="172"/>
      <c r="H756" s="94"/>
      <c r="I756" s="25">
        <f t="shared" si="266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65"/>
        <v>0</v>
      </c>
      <c r="G757" s="172"/>
      <c r="H757" s="94"/>
      <c r="I757" s="25">
        <f t="shared" si="266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65"/>
        <v>0</v>
      </c>
      <c r="G758" s="172"/>
      <c r="H758" s="94"/>
      <c r="I758" s="25">
        <f t="shared" si="266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65"/>
        <v>0</v>
      </c>
      <c r="G759" s="172"/>
      <c r="H759" s="94"/>
      <c r="I759" s="25">
        <f t="shared" si="266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65"/>
        <v>0</v>
      </c>
      <c r="G760" s="172"/>
      <c r="H760" s="94"/>
      <c r="I760" s="25">
        <f t="shared" si="266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65"/>
        <v>0</v>
      </c>
      <c r="G761" s="172"/>
      <c r="H761" s="94"/>
      <c r="I761" s="25">
        <f t="shared" si="266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65"/>
        <v>0</v>
      </c>
      <c r="G762" s="172"/>
      <c r="H762" s="94"/>
      <c r="I762" s="25">
        <f t="shared" si="266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65"/>
        <v>0</v>
      </c>
      <c r="G763" s="172"/>
      <c r="H763" s="94"/>
      <c r="I763" s="25">
        <f t="shared" si="266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67">SUM(E765,E777)</f>
        <v>0</v>
      </c>
      <c r="F764" s="136">
        <f t="shared" si="267"/>
        <v>0</v>
      </c>
      <c r="G764" s="176">
        <f t="shared" si="267"/>
        <v>0</v>
      </c>
      <c r="H764" s="137">
        <f t="shared" si="267"/>
        <v>0</v>
      </c>
      <c r="I764" s="138">
        <f t="shared" si="267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68">SUM(E766:E776)</f>
        <v>0</v>
      </c>
      <c r="F765" s="59">
        <f t="shared" si="268"/>
        <v>0</v>
      </c>
      <c r="G765" s="174">
        <f t="shared" si="268"/>
        <v>0</v>
      </c>
      <c r="H765" s="79">
        <f t="shared" si="268"/>
        <v>0</v>
      </c>
      <c r="I765" s="20">
        <f t="shared" si="268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69">SUM(D766:E766)</f>
        <v>0</v>
      </c>
      <c r="G766" s="172"/>
      <c r="H766" s="94"/>
      <c r="I766" s="25">
        <f t="shared" ref="I766:I776" si="270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69"/>
        <v>0</v>
      </c>
      <c r="G767" s="172"/>
      <c r="H767" s="94"/>
      <c r="I767" s="25">
        <f t="shared" si="270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69"/>
        <v>0</v>
      </c>
      <c r="G768" s="172"/>
      <c r="H768" s="94"/>
      <c r="I768" s="25">
        <f t="shared" si="270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69"/>
        <v>0</v>
      </c>
      <c r="G769" s="172"/>
      <c r="H769" s="94"/>
      <c r="I769" s="25">
        <f t="shared" si="270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69"/>
        <v>0</v>
      </c>
      <c r="G770" s="172"/>
      <c r="H770" s="94"/>
      <c r="I770" s="25">
        <f t="shared" si="270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69"/>
        <v>0</v>
      </c>
      <c r="G771" s="172"/>
      <c r="H771" s="94"/>
      <c r="I771" s="25">
        <f t="shared" si="270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69"/>
        <v>0</v>
      </c>
      <c r="G772" s="172"/>
      <c r="H772" s="94"/>
      <c r="I772" s="25">
        <f t="shared" si="270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69"/>
        <v>0</v>
      </c>
      <c r="G773" s="172"/>
      <c r="H773" s="94"/>
      <c r="I773" s="25">
        <f t="shared" si="270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71">SUM(D774:E774)</f>
        <v>0</v>
      </c>
      <c r="G774" s="172"/>
      <c r="H774" s="94"/>
      <c r="I774" s="25">
        <f t="shared" si="270"/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69"/>
        <v>0</v>
      </c>
      <c r="G775" s="172"/>
      <c r="H775" s="94"/>
      <c r="I775" s="25">
        <f t="shared" si="270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69"/>
        <v>0</v>
      </c>
      <c r="G776" s="172"/>
      <c r="H776" s="94"/>
      <c r="I776" s="25">
        <f t="shared" si="270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72">SUM(E778:E788)</f>
        <v>0</v>
      </c>
      <c r="F777" s="59">
        <f t="shared" si="272"/>
        <v>0</v>
      </c>
      <c r="G777" s="174">
        <f t="shared" si="272"/>
        <v>0</v>
      </c>
      <c r="H777" s="79">
        <f t="shared" si="272"/>
        <v>0</v>
      </c>
      <c r="I777" s="20">
        <f t="shared" si="27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73">SUM(D778:E778)</f>
        <v>0</v>
      </c>
      <c r="G778" s="172"/>
      <c r="H778" s="94"/>
      <c r="I778" s="25">
        <f t="shared" ref="I778:I788" si="27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73"/>
        <v>0</v>
      </c>
      <c r="G779" s="172"/>
      <c r="H779" s="94"/>
      <c r="I779" s="25">
        <f t="shared" si="27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73"/>
        <v>0</v>
      </c>
      <c r="G780" s="172"/>
      <c r="H780" s="94"/>
      <c r="I780" s="25">
        <f t="shared" si="27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73"/>
        <v>0</v>
      </c>
      <c r="G781" s="172"/>
      <c r="H781" s="94"/>
      <c r="I781" s="25">
        <f t="shared" si="27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73"/>
        <v>0</v>
      </c>
      <c r="G782" s="172"/>
      <c r="H782" s="94"/>
      <c r="I782" s="25">
        <f t="shared" si="27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73"/>
        <v>0</v>
      </c>
      <c r="G783" s="172"/>
      <c r="H783" s="94"/>
      <c r="I783" s="25">
        <f t="shared" si="27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73"/>
        <v>0</v>
      </c>
      <c r="G784" s="172"/>
      <c r="H784" s="94"/>
      <c r="I784" s="25">
        <f t="shared" si="27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73"/>
        <v>0</v>
      </c>
      <c r="G785" s="172"/>
      <c r="H785" s="94"/>
      <c r="I785" s="25">
        <f t="shared" si="27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73"/>
        <v>0</v>
      </c>
      <c r="G786" s="172"/>
      <c r="H786" s="94"/>
      <c r="I786" s="25">
        <f t="shared" si="27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75">SUM(D787:E787)</f>
        <v>0</v>
      </c>
      <c r="G787" s="172"/>
      <c r="H787" s="94"/>
      <c r="I787" s="25">
        <f t="shared" si="274"/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73"/>
        <v>0</v>
      </c>
      <c r="G788" s="172"/>
      <c r="H788" s="94"/>
      <c r="I788" s="25">
        <f t="shared" si="27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76">SUM(E790,E800)</f>
        <v>0</v>
      </c>
      <c r="F789" s="136">
        <f t="shared" si="276"/>
        <v>0</v>
      </c>
      <c r="G789" s="176">
        <f t="shared" si="276"/>
        <v>0</v>
      </c>
      <c r="H789" s="137">
        <f t="shared" si="276"/>
        <v>0</v>
      </c>
      <c r="I789" s="138">
        <f t="shared" si="276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77">SUM(E791:E799)</f>
        <v>0</v>
      </c>
      <c r="F790" s="59">
        <f t="shared" si="277"/>
        <v>0</v>
      </c>
      <c r="G790" s="174">
        <f t="shared" si="277"/>
        <v>0</v>
      </c>
      <c r="H790" s="79">
        <f t="shared" si="277"/>
        <v>0</v>
      </c>
      <c r="I790" s="20">
        <f t="shared" si="277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78">SUM(D791:E791)</f>
        <v>0</v>
      </c>
      <c r="G791" s="172"/>
      <c r="H791" s="94"/>
      <c r="I791" s="25">
        <f t="shared" ref="I791:I799" si="279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78"/>
        <v>0</v>
      </c>
      <c r="G792" s="172"/>
      <c r="H792" s="94"/>
      <c r="I792" s="25">
        <f t="shared" si="279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78"/>
        <v>0</v>
      </c>
      <c r="G793" s="172"/>
      <c r="H793" s="94"/>
      <c r="I793" s="25">
        <f t="shared" si="279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78"/>
        <v>0</v>
      </c>
      <c r="G794" s="172"/>
      <c r="H794" s="94"/>
      <c r="I794" s="25">
        <f t="shared" si="279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78"/>
        <v>0</v>
      </c>
      <c r="G795" s="172"/>
      <c r="H795" s="94"/>
      <c r="I795" s="25">
        <f t="shared" si="279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78"/>
        <v>0</v>
      </c>
      <c r="G796" s="172"/>
      <c r="H796" s="94"/>
      <c r="I796" s="25">
        <f t="shared" si="279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78"/>
        <v>0</v>
      </c>
      <c r="G797" s="172"/>
      <c r="H797" s="94"/>
      <c r="I797" s="25">
        <f t="shared" si="279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78"/>
        <v>0</v>
      </c>
      <c r="G798" s="172"/>
      <c r="H798" s="94"/>
      <c r="I798" s="25">
        <f t="shared" si="279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78"/>
        <v>0</v>
      </c>
      <c r="G799" s="172"/>
      <c r="H799" s="94"/>
      <c r="I799" s="25">
        <f t="shared" si="279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280">SUM(E801:E810)</f>
        <v>0</v>
      </c>
      <c r="F800" s="59">
        <f t="shared" si="280"/>
        <v>0</v>
      </c>
      <c r="G800" s="174">
        <f t="shared" si="280"/>
        <v>0</v>
      </c>
      <c r="H800" s="79">
        <f t="shared" si="280"/>
        <v>0</v>
      </c>
      <c r="I800" s="20">
        <f t="shared" si="280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281">SUM(D801:E801)</f>
        <v>0</v>
      </c>
      <c r="G801" s="172"/>
      <c r="H801" s="94"/>
      <c r="I801" s="25">
        <f t="shared" ref="I801:I808" si="282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281"/>
        <v>0</v>
      </c>
      <c r="G802" s="172"/>
      <c r="H802" s="94"/>
      <c r="I802" s="25">
        <f t="shared" si="282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281"/>
        <v>0</v>
      </c>
      <c r="G803" s="172"/>
      <c r="H803" s="94"/>
      <c r="I803" s="25">
        <f t="shared" si="282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281"/>
        <v>0</v>
      </c>
      <c r="G804" s="172"/>
      <c r="H804" s="94"/>
      <c r="I804" s="25">
        <f t="shared" si="282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281"/>
        <v>0</v>
      </c>
      <c r="G805" s="172"/>
      <c r="H805" s="94"/>
      <c r="I805" s="25">
        <f t="shared" si="282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281"/>
        <v>0</v>
      </c>
      <c r="G806" s="172"/>
      <c r="H806" s="94"/>
      <c r="I806" s="25">
        <f t="shared" si="282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281"/>
        <v>0</v>
      </c>
      <c r="G807" s="172"/>
      <c r="H807" s="94"/>
      <c r="I807" s="25">
        <f t="shared" si="282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281"/>
        <v>0</v>
      </c>
      <c r="G808" s="172"/>
      <c r="H808" s="94"/>
      <c r="I808" s="25">
        <f t="shared" si="282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283">SUM(D810:E810)</f>
        <v>0</v>
      </c>
      <c r="G810" s="172"/>
      <c r="H810" s="94"/>
      <c r="I810" s="25">
        <f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284">SUM(E812,E819)</f>
        <v>0</v>
      </c>
      <c r="F811" s="136">
        <f t="shared" si="284"/>
        <v>0</v>
      </c>
      <c r="G811" s="176">
        <f t="shared" si="284"/>
        <v>0</v>
      </c>
      <c r="H811" s="137">
        <f t="shared" si="284"/>
        <v>0</v>
      </c>
      <c r="I811" s="138">
        <f t="shared" si="284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285">SUM(E813:E818)</f>
        <v>0</v>
      </c>
      <c r="F812" s="59">
        <f t="shared" si="285"/>
        <v>0</v>
      </c>
      <c r="G812" s="174">
        <f t="shared" si="285"/>
        <v>0</v>
      </c>
      <c r="H812" s="79">
        <f t="shared" si="285"/>
        <v>0</v>
      </c>
      <c r="I812" s="20">
        <f t="shared" si="285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 t="shared" ref="I813:I818" si="286"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 t="shared" si="286"/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 t="shared" si="286"/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287">SUM(D816:E816)</f>
        <v>0</v>
      </c>
      <c r="G816" s="172"/>
      <c r="H816" s="94"/>
      <c r="I816" s="25">
        <f t="shared" si="286"/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287"/>
        <v>0</v>
      </c>
      <c r="G817" s="172"/>
      <c r="H817" s="94"/>
      <c r="I817" s="25">
        <f t="shared" si="286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287"/>
        <v>0</v>
      </c>
      <c r="G818" s="172"/>
      <c r="H818" s="94"/>
      <c r="I818" s="25">
        <f t="shared" si="286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288">SUM(E820:E825)</f>
        <v>0</v>
      </c>
      <c r="F819" s="59">
        <f t="shared" si="288"/>
        <v>0</v>
      </c>
      <c r="G819" s="174">
        <f t="shared" si="288"/>
        <v>0</v>
      </c>
      <c r="H819" s="79">
        <f t="shared" si="288"/>
        <v>0</v>
      </c>
      <c r="I819" s="20">
        <f t="shared" si="288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 t="shared" ref="I820:I825" si="289"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 t="shared" si="289"/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 t="shared" si="289"/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290">SUM(D823:E823)</f>
        <v>0</v>
      </c>
      <c r="G823" s="172"/>
      <c r="H823" s="94"/>
      <c r="I823" s="25">
        <f t="shared" si="289"/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290"/>
        <v>0</v>
      </c>
      <c r="G824" s="172"/>
      <c r="H824" s="94"/>
      <c r="I824" s="25">
        <f t="shared" si="289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290"/>
        <v>0</v>
      </c>
      <c r="G825" s="172"/>
      <c r="H825" s="94"/>
      <c r="I825" s="25">
        <f t="shared" si="289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291">SUM(E827,E837)</f>
        <v>0</v>
      </c>
      <c r="F826" s="136">
        <f t="shared" si="291"/>
        <v>0</v>
      </c>
      <c r="G826" s="176">
        <f t="shared" si="291"/>
        <v>0</v>
      </c>
      <c r="H826" s="137">
        <f t="shared" si="291"/>
        <v>0</v>
      </c>
      <c r="I826" s="138">
        <f t="shared" si="291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292">SUM(E828:E836)</f>
        <v>0</v>
      </c>
      <c r="F827" s="59">
        <f t="shared" si="292"/>
        <v>0</v>
      </c>
      <c r="G827" s="174">
        <f t="shared" si="292"/>
        <v>0</v>
      </c>
      <c r="H827" s="79">
        <f t="shared" si="292"/>
        <v>0</v>
      </c>
      <c r="I827" s="20">
        <f t="shared" si="292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293">SUM(D828:E828)</f>
        <v>0</v>
      </c>
      <c r="G828" s="172"/>
      <c r="H828" s="94"/>
      <c r="I828" s="25">
        <f t="shared" ref="I828:I836" si="294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293"/>
        <v>0</v>
      </c>
      <c r="G829" s="172"/>
      <c r="H829" s="94"/>
      <c r="I829" s="25">
        <f t="shared" si="294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293"/>
        <v>0</v>
      </c>
      <c r="G830" s="172"/>
      <c r="H830" s="94"/>
      <c r="I830" s="25">
        <f t="shared" si="294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293"/>
        <v>0</v>
      </c>
      <c r="G831" s="172"/>
      <c r="H831" s="94"/>
      <c r="I831" s="25">
        <f t="shared" si="294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293"/>
        <v>0</v>
      </c>
      <c r="G832" s="172"/>
      <c r="H832" s="94"/>
      <c r="I832" s="25">
        <f t="shared" si="294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293"/>
        <v>0</v>
      </c>
      <c r="G833" s="172"/>
      <c r="H833" s="94"/>
      <c r="I833" s="25">
        <f t="shared" si="294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293"/>
        <v>0</v>
      </c>
      <c r="G834" s="172"/>
      <c r="H834" s="94"/>
      <c r="I834" s="25">
        <f t="shared" si="294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293"/>
        <v>0</v>
      </c>
      <c r="G835" s="172"/>
      <c r="H835" s="94"/>
      <c r="I835" s="25">
        <f t="shared" si="294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293"/>
        <v>0</v>
      </c>
      <c r="G836" s="172"/>
      <c r="H836" s="94"/>
      <c r="I836" s="25">
        <f t="shared" si="294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295">SUM(E838:E847)</f>
        <v>0</v>
      </c>
      <c r="F837" s="59">
        <f t="shared" si="295"/>
        <v>0</v>
      </c>
      <c r="G837" s="174">
        <f t="shared" si="295"/>
        <v>0</v>
      </c>
      <c r="H837" s="79">
        <f t="shared" si="295"/>
        <v>0</v>
      </c>
      <c r="I837" s="20">
        <f t="shared" si="295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296">SUM(D838:E838)</f>
        <v>0</v>
      </c>
      <c r="G838" s="172"/>
      <c r="H838" s="94"/>
      <c r="I838" s="25">
        <f t="shared" ref="I838:I845" si="297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296"/>
        <v>0</v>
      </c>
      <c r="G839" s="172"/>
      <c r="H839" s="94"/>
      <c r="I839" s="25">
        <f t="shared" si="297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296"/>
        <v>0</v>
      </c>
      <c r="G840" s="172"/>
      <c r="H840" s="94"/>
      <c r="I840" s="25">
        <f t="shared" si="297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296"/>
        <v>0</v>
      </c>
      <c r="G841" s="172"/>
      <c r="H841" s="94"/>
      <c r="I841" s="25">
        <f t="shared" si="297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296"/>
        <v>0</v>
      </c>
      <c r="G842" s="172"/>
      <c r="H842" s="94"/>
      <c r="I842" s="25">
        <f t="shared" si="297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296"/>
        <v>0</v>
      </c>
      <c r="G843" s="172"/>
      <c r="H843" s="94"/>
      <c r="I843" s="25">
        <f t="shared" si="297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296"/>
        <v>0</v>
      </c>
      <c r="G844" s="172"/>
      <c r="H844" s="94"/>
      <c r="I844" s="25">
        <f t="shared" si="297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296"/>
        <v>0</v>
      </c>
      <c r="G845" s="172"/>
      <c r="H845" s="94"/>
      <c r="I845" s="25">
        <f t="shared" si="297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298">SUM(D847:E847)</f>
        <v>0</v>
      </c>
      <c r="G847" s="172"/>
      <c r="H847" s="94"/>
      <c r="I847" s="25">
        <f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299">SUM(E849,E853,E857)</f>
        <v>0</v>
      </c>
      <c r="F848" s="136">
        <f t="shared" si="299"/>
        <v>0</v>
      </c>
      <c r="G848" s="176">
        <f t="shared" si="299"/>
        <v>0</v>
      </c>
      <c r="H848" s="137">
        <f t="shared" si="299"/>
        <v>0</v>
      </c>
      <c r="I848" s="138">
        <f t="shared" si="299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00">SUM(E850:E852)</f>
        <v>0</v>
      </c>
      <c r="F849" s="59">
        <f t="shared" si="300"/>
        <v>0</v>
      </c>
      <c r="G849" s="174">
        <f t="shared" si="300"/>
        <v>0</v>
      </c>
      <c r="H849" s="79">
        <f t="shared" si="300"/>
        <v>0</v>
      </c>
      <c r="I849" s="20">
        <f t="shared" si="300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01">SUM(D850:E850)</f>
        <v>0</v>
      </c>
      <c r="G850" s="172"/>
      <c r="H850" s="94"/>
      <c r="I850" s="25">
        <f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01"/>
        <v>0</v>
      </c>
      <c r="G851" s="172"/>
      <c r="H851" s="94"/>
      <c r="I851" s="25">
        <f>SUM(F851:H851)</f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01"/>
        <v>0</v>
      </c>
      <c r="G852" s="172"/>
      <c r="H852" s="94"/>
      <c r="I852" s="25">
        <f>SUM(F852:H852)</f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02">SUM(E854:E856)</f>
        <v>0</v>
      </c>
      <c r="F853" s="59">
        <f t="shared" si="302"/>
        <v>0</v>
      </c>
      <c r="G853" s="174">
        <f t="shared" si="302"/>
        <v>0</v>
      </c>
      <c r="H853" s="79">
        <f t="shared" si="302"/>
        <v>0</v>
      </c>
      <c r="I853" s="20">
        <f t="shared" si="302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03">SUM(D854:E854)</f>
        <v>0</v>
      </c>
      <c r="G854" s="172"/>
      <c r="H854" s="94"/>
      <c r="I854" s="25">
        <f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03"/>
        <v>0</v>
      </c>
      <c r="G855" s="172"/>
      <c r="H855" s="94"/>
      <c r="I855" s="25">
        <f>SUM(F855:H855)</f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03"/>
        <v>0</v>
      </c>
      <c r="G856" s="172"/>
      <c r="H856" s="94"/>
      <c r="I856" s="25">
        <f>SUM(F856:H856)</f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04">SUM(E858:E860)</f>
        <v>0</v>
      </c>
      <c r="F857" s="59">
        <f t="shared" si="304"/>
        <v>0</v>
      </c>
      <c r="G857" s="174">
        <f t="shared" si="304"/>
        <v>0</v>
      </c>
      <c r="H857" s="79">
        <f t="shared" si="304"/>
        <v>0</v>
      </c>
      <c r="I857" s="20">
        <f t="shared" si="304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05">SUM(D858:E858)</f>
        <v>0</v>
      </c>
      <c r="G858" s="172"/>
      <c r="H858" s="94"/>
      <c r="I858" s="25">
        <f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05"/>
        <v>0</v>
      </c>
      <c r="G859" s="172"/>
      <c r="H859" s="94"/>
      <c r="I859" s="25">
        <f>SUM(F859:H859)</f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05"/>
        <v>0</v>
      </c>
      <c r="G860" s="172"/>
      <c r="H860" s="94"/>
      <c r="I860" s="25">
        <f>SUM(F860:H860)</f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06">SUM(E862,E872)</f>
        <v>0</v>
      </c>
      <c r="F861" s="136">
        <f t="shared" si="306"/>
        <v>0</v>
      </c>
      <c r="G861" s="176">
        <f t="shared" si="306"/>
        <v>0</v>
      </c>
      <c r="H861" s="137">
        <f t="shared" si="306"/>
        <v>0</v>
      </c>
      <c r="I861" s="138">
        <f t="shared" si="306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07">SUM(E863:E871)</f>
        <v>0</v>
      </c>
      <c r="F862" s="59">
        <f t="shared" si="307"/>
        <v>0</v>
      </c>
      <c r="G862" s="174">
        <f t="shared" si="307"/>
        <v>0</v>
      </c>
      <c r="H862" s="79">
        <f t="shared" si="307"/>
        <v>0</v>
      </c>
      <c r="I862" s="20">
        <f t="shared" si="307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08">SUM(D863:E863)</f>
        <v>0</v>
      </c>
      <c r="G863" s="172"/>
      <c r="H863" s="94"/>
      <c r="I863" s="25">
        <f t="shared" ref="I863:I871" si="309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08"/>
        <v>0</v>
      </c>
      <c r="G864" s="172"/>
      <c r="H864" s="94"/>
      <c r="I864" s="25">
        <f t="shared" si="309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08"/>
        <v>0</v>
      </c>
      <c r="G865" s="172"/>
      <c r="H865" s="94"/>
      <c r="I865" s="25">
        <f t="shared" si="309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08"/>
        <v>0</v>
      </c>
      <c r="G866" s="172"/>
      <c r="H866" s="94"/>
      <c r="I866" s="25">
        <f t="shared" si="309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08"/>
        <v>0</v>
      </c>
      <c r="G867" s="172"/>
      <c r="H867" s="94"/>
      <c r="I867" s="25">
        <f t="shared" si="309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08"/>
        <v>0</v>
      </c>
      <c r="G868" s="172"/>
      <c r="H868" s="94"/>
      <c r="I868" s="25">
        <f t="shared" si="309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08"/>
        <v>0</v>
      </c>
      <c r="G869" s="172"/>
      <c r="H869" s="94"/>
      <c r="I869" s="25">
        <f t="shared" si="309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08"/>
        <v>0</v>
      </c>
      <c r="G870" s="172"/>
      <c r="H870" s="94"/>
      <c r="I870" s="25">
        <f t="shared" si="309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08"/>
        <v>0</v>
      </c>
      <c r="G871" s="172"/>
      <c r="H871" s="94"/>
      <c r="I871" s="25">
        <f t="shared" si="309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10">SUM(E873:E882)</f>
        <v>0</v>
      </c>
      <c r="F872" s="59">
        <f t="shared" si="310"/>
        <v>0</v>
      </c>
      <c r="G872" s="174">
        <f t="shared" si="310"/>
        <v>0</v>
      </c>
      <c r="H872" s="79">
        <f t="shared" si="310"/>
        <v>0</v>
      </c>
      <c r="I872" s="20">
        <f t="shared" si="310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11">SUM(D873:E873)</f>
        <v>0</v>
      </c>
      <c r="G873" s="172"/>
      <c r="H873" s="94"/>
      <c r="I873" s="25">
        <f t="shared" ref="I873:I880" si="312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11"/>
        <v>0</v>
      </c>
      <c r="G874" s="172"/>
      <c r="H874" s="94"/>
      <c r="I874" s="25">
        <f t="shared" si="312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11"/>
        <v>0</v>
      </c>
      <c r="G875" s="172"/>
      <c r="H875" s="94"/>
      <c r="I875" s="25">
        <f t="shared" si="312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11"/>
        <v>0</v>
      </c>
      <c r="G876" s="172"/>
      <c r="H876" s="94"/>
      <c r="I876" s="25">
        <f t="shared" si="312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11"/>
        <v>0</v>
      </c>
      <c r="G877" s="172"/>
      <c r="H877" s="94"/>
      <c r="I877" s="25">
        <f t="shared" si="312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11"/>
        <v>0</v>
      </c>
      <c r="G878" s="172"/>
      <c r="H878" s="94"/>
      <c r="I878" s="25">
        <f t="shared" si="312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11"/>
        <v>0</v>
      </c>
      <c r="G879" s="172"/>
      <c r="H879" s="94"/>
      <c r="I879" s="25">
        <f t="shared" si="312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11"/>
        <v>0</v>
      </c>
      <c r="G880" s="172"/>
      <c r="H880" s="94"/>
      <c r="I880" s="25">
        <f t="shared" si="312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13">SUM(D882:E882)</f>
        <v>0</v>
      </c>
      <c r="G882" s="172"/>
      <c r="H882" s="94"/>
      <c r="I882" s="25">
        <f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14">SUM(E884,E894,E899)</f>
        <v>0</v>
      </c>
      <c r="F883" s="83">
        <f t="shared" si="314"/>
        <v>0</v>
      </c>
      <c r="G883" s="171">
        <f t="shared" si="314"/>
        <v>0</v>
      </c>
      <c r="H883" s="88">
        <f t="shared" si="314"/>
        <v>0</v>
      </c>
      <c r="I883" s="41">
        <f t="shared" si="314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15">SUM(E885:E893)</f>
        <v>0</v>
      </c>
      <c r="F884" s="59">
        <f t="shared" si="315"/>
        <v>0</v>
      </c>
      <c r="G884" s="174">
        <f t="shared" si="315"/>
        <v>0</v>
      </c>
      <c r="H884" s="79">
        <f t="shared" si="315"/>
        <v>0</v>
      </c>
      <c r="I884" s="20">
        <f t="shared" si="315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16">SUM(D885:E885)</f>
        <v>0</v>
      </c>
      <c r="G885" s="172"/>
      <c r="H885" s="94"/>
      <c r="I885" s="25">
        <f t="shared" ref="I885:I893" si="317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16"/>
        <v>0</v>
      </c>
      <c r="G886" s="172"/>
      <c r="H886" s="94"/>
      <c r="I886" s="25">
        <f t="shared" si="317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16"/>
        <v>0</v>
      </c>
      <c r="G887" s="172"/>
      <c r="H887" s="94"/>
      <c r="I887" s="25">
        <f t="shared" si="317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16"/>
        <v>0</v>
      </c>
      <c r="G888" s="172"/>
      <c r="H888" s="94"/>
      <c r="I888" s="25">
        <f t="shared" si="317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16"/>
        <v>0</v>
      </c>
      <c r="G889" s="172"/>
      <c r="H889" s="94"/>
      <c r="I889" s="25">
        <f t="shared" si="317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16"/>
        <v>0</v>
      </c>
      <c r="G890" s="172"/>
      <c r="H890" s="94"/>
      <c r="I890" s="25">
        <f t="shared" si="317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16"/>
        <v>0</v>
      </c>
      <c r="G891" s="172"/>
      <c r="H891" s="94"/>
      <c r="I891" s="25">
        <f t="shared" si="317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16"/>
        <v>0</v>
      </c>
      <c r="G892" s="172"/>
      <c r="H892" s="94"/>
      <c r="I892" s="25">
        <f t="shared" si="317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16"/>
        <v>0</v>
      </c>
      <c r="G893" s="172"/>
      <c r="H893" s="94"/>
      <c r="I893" s="25">
        <f t="shared" si="317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18">SUM(E895:E898)</f>
        <v>0</v>
      </c>
      <c r="F894" s="59">
        <f t="shared" si="318"/>
        <v>0</v>
      </c>
      <c r="G894" s="174">
        <f t="shared" si="318"/>
        <v>0</v>
      </c>
      <c r="H894" s="79">
        <f t="shared" si="318"/>
        <v>0</v>
      </c>
      <c r="I894" s="20">
        <f t="shared" si="318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19">SUM(E900:E908)</f>
        <v>0</v>
      </c>
      <c r="F899" s="59">
        <f t="shared" si="319"/>
        <v>0</v>
      </c>
      <c r="G899" s="174">
        <f t="shared" si="319"/>
        <v>0</v>
      </c>
      <c r="H899" s="79">
        <f t="shared" si="319"/>
        <v>0</v>
      </c>
      <c r="I899" s="20">
        <f t="shared" si="319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20">SUM(D900:E900)</f>
        <v>0</v>
      </c>
      <c r="G900" s="172"/>
      <c r="H900" s="94"/>
      <c r="I900" s="25">
        <f t="shared" ref="I900:I908" si="321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20"/>
        <v>0</v>
      </c>
      <c r="G901" s="172"/>
      <c r="H901" s="94"/>
      <c r="I901" s="25">
        <f t="shared" si="321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20"/>
        <v>0</v>
      </c>
      <c r="G902" s="172"/>
      <c r="H902" s="94"/>
      <c r="I902" s="25">
        <f t="shared" si="321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20"/>
        <v>0</v>
      </c>
      <c r="G903" s="172"/>
      <c r="H903" s="94"/>
      <c r="I903" s="25">
        <f t="shared" si="321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20"/>
        <v>0</v>
      </c>
      <c r="G904" s="172"/>
      <c r="H904" s="94"/>
      <c r="I904" s="25">
        <f t="shared" si="321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20"/>
        <v>0</v>
      </c>
      <c r="G905" s="172"/>
      <c r="H905" s="94"/>
      <c r="I905" s="25">
        <f t="shared" si="321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20"/>
        <v>0</v>
      </c>
      <c r="G906" s="172"/>
      <c r="H906" s="94"/>
      <c r="I906" s="25">
        <f t="shared" si="321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20"/>
        <v>0</v>
      </c>
      <c r="G907" s="172"/>
      <c r="H907" s="94"/>
      <c r="I907" s="25">
        <f t="shared" si="321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20"/>
        <v>0</v>
      </c>
      <c r="G908" s="172"/>
      <c r="H908" s="94"/>
      <c r="I908" s="25">
        <f t="shared" si="321"/>
        <v>0</v>
      </c>
    </row>
    <row r="911" spans="1:9" ht="15.75">
      <c r="A911" s="250" t="s">
        <v>62</v>
      </c>
      <c r="B911" s="251"/>
      <c r="C911" s="251"/>
      <c r="D911" s="42">
        <f t="shared" ref="D911:I911" si="322">SUM(D912:D917)</f>
        <v>1813318.6</v>
      </c>
      <c r="E911" s="42">
        <f t="shared" si="322"/>
        <v>0</v>
      </c>
      <c r="F911" s="42">
        <f t="shared" si="322"/>
        <v>1813318.6</v>
      </c>
      <c r="G911" s="42">
        <f t="shared" si="322"/>
        <v>495941.39299999998</v>
      </c>
      <c r="H911" s="42">
        <f t="shared" si="322"/>
        <v>0</v>
      </c>
      <c r="I911" s="42">
        <f t="shared" si="322"/>
        <v>1813318.6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141852.97</v>
      </c>
      <c r="E912" s="43">
        <f t="shared" ref="E912:I912" si="323">SUM(E140,E243,E297,E318,E495,E498,E508,E521,E534)</f>
        <v>0</v>
      </c>
      <c r="F912" s="43">
        <f t="shared" si="323"/>
        <v>141852.97</v>
      </c>
      <c r="G912" s="43">
        <f t="shared" si="323"/>
        <v>108281.48000000001</v>
      </c>
      <c r="H912" s="43">
        <f t="shared" si="323"/>
        <v>0</v>
      </c>
      <c r="I912" s="43">
        <f t="shared" si="323"/>
        <v>141852.97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24">SUM(E148,E249,E323)</f>
        <v>0</v>
      </c>
      <c r="F913" s="43">
        <f t="shared" si="324"/>
        <v>0</v>
      </c>
      <c r="G913" s="43">
        <f t="shared" si="324"/>
        <v>0</v>
      </c>
      <c r="H913" s="43">
        <f t="shared" si="324"/>
        <v>0</v>
      </c>
      <c r="I913" s="43">
        <f t="shared" si="324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25">SUM(E312)</f>
        <v>0</v>
      </c>
      <c r="F914" s="43">
        <f t="shared" si="325"/>
        <v>0</v>
      </c>
      <c r="G914" s="43">
        <f t="shared" si="325"/>
        <v>0</v>
      </c>
      <c r="H914" s="43">
        <f t="shared" si="325"/>
        <v>0</v>
      </c>
      <c r="I914" s="43">
        <f t="shared" si="325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1613288</v>
      </c>
      <c r="E915" s="43">
        <f t="shared" ref="E915:I915" si="326">SUM(E57,E121,E167,E328,E538)</f>
        <v>0</v>
      </c>
      <c r="F915" s="43">
        <f t="shared" si="326"/>
        <v>1613288</v>
      </c>
      <c r="G915" s="43">
        <f t="shared" si="326"/>
        <v>342903.603</v>
      </c>
      <c r="H915" s="43">
        <f t="shared" si="326"/>
        <v>0</v>
      </c>
      <c r="I915" s="43">
        <f t="shared" si="326"/>
        <v>1613288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27">SUM(E204,E585)</f>
        <v>0</v>
      </c>
      <c r="F916" s="43">
        <f t="shared" si="327"/>
        <v>0</v>
      </c>
      <c r="G916" s="43">
        <f t="shared" si="327"/>
        <v>0</v>
      </c>
      <c r="H916" s="43">
        <f t="shared" si="327"/>
        <v>0</v>
      </c>
      <c r="I916" s="43">
        <f t="shared" si="327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58177.630000000005</v>
      </c>
      <c r="E917" s="43">
        <f t="shared" ref="E917:I917" si="328">SUM(E514,E527,E333,E587)</f>
        <v>0</v>
      </c>
      <c r="F917" s="43">
        <f t="shared" si="328"/>
        <v>58177.630000000005</v>
      </c>
      <c r="G917" s="43">
        <f t="shared" si="328"/>
        <v>44756.310000000005</v>
      </c>
      <c r="H917" s="43">
        <f t="shared" si="328"/>
        <v>0</v>
      </c>
      <c r="I917" s="43">
        <f t="shared" si="328"/>
        <v>58177.630000000005</v>
      </c>
    </row>
    <row r="918" spans="1:11" ht="48">
      <c r="A918" s="254" t="s">
        <v>63</v>
      </c>
      <c r="B918" s="255"/>
      <c r="C918" s="255"/>
      <c r="D918" s="43">
        <f t="shared" ref="D918" si="329">SUM(D919:D925)</f>
        <v>8317077</v>
      </c>
      <c r="E918" s="43">
        <f t="shared" ref="E918:I918" si="330">SUM(E919:E925)</f>
        <v>0</v>
      </c>
      <c r="F918" s="43">
        <f t="shared" si="330"/>
        <v>8317077</v>
      </c>
      <c r="G918" s="43">
        <f t="shared" si="330"/>
        <v>4263179.29</v>
      </c>
      <c r="H918" s="43">
        <f t="shared" si="330"/>
        <v>0</v>
      </c>
      <c r="I918" s="43">
        <f t="shared" si="330"/>
        <v>8317077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300000</v>
      </c>
      <c r="E919" s="19">
        <f t="shared" ref="E919:I919" si="331">SUM(E44,E115,E152,E253,E541)</f>
        <v>0</v>
      </c>
      <c r="F919" s="19">
        <f t="shared" si="331"/>
        <v>300000</v>
      </c>
      <c r="G919" s="19">
        <f t="shared" si="331"/>
        <v>201354.08000000002</v>
      </c>
      <c r="H919" s="19">
        <f t="shared" si="331"/>
        <v>0</v>
      </c>
      <c r="I919" s="19">
        <f t="shared" si="331"/>
        <v>300000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32">SUM(E64,E177,E261,E299,E383,E421,E458,E552,E589,E596,E617,E637,E657,E680,E703,E725,E745,E765,E790,E812,E827,E849,E862,E884)</f>
        <v>0</v>
      </c>
      <c r="F920" s="19">
        <f t="shared" si="332"/>
        <v>0</v>
      </c>
      <c r="G920" s="19">
        <f t="shared" si="332"/>
        <v>0</v>
      </c>
      <c r="H920" s="19">
        <f t="shared" si="332"/>
        <v>0</v>
      </c>
      <c r="I920" s="19">
        <f t="shared" si="332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0</v>
      </c>
      <c r="E921" s="19">
        <f t="shared" ref="E921:I921" si="333">SUM(E77,E127,E191,E269,E306)</f>
        <v>0</v>
      </c>
      <c r="F921" s="19">
        <f t="shared" si="333"/>
        <v>0</v>
      </c>
      <c r="G921" s="19">
        <f t="shared" si="333"/>
        <v>0</v>
      </c>
      <c r="H921" s="19">
        <f t="shared" si="333"/>
        <v>0</v>
      </c>
      <c r="I921" s="19">
        <f t="shared" si="333"/>
        <v>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8017077</v>
      </c>
      <c r="E922" s="19">
        <f t="shared" ref="E922:I922" si="334">SUM(E90,E133,E206,E308,E277,E294,E591,E337,E350,E395,E853,E894,E433,E470)</f>
        <v>0</v>
      </c>
      <c r="F922" s="19">
        <f t="shared" si="334"/>
        <v>8017077</v>
      </c>
      <c r="G922" s="19">
        <f t="shared" si="334"/>
        <v>4046645.21</v>
      </c>
      <c r="H922" s="19">
        <f t="shared" si="334"/>
        <v>0</v>
      </c>
      <c r="I922" s="19">
        <f t="shared" si="334"/>
        <v>8017077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35">SUM(E343,E367,E405,E445,E482,E563,E593,E606,E626,E646,E668,E691,E714,E734,E754,E777,E800,E819,E837,E857,E872,E899)</f>
        <v>0</v>
      </c>
      <c r="F923" s="19">
        <f t="shared" si="335"/>
        <v>0</v>
      </c>
      <c r="G923" s="19">
        <f t="shared" si="335"/>
        <v>0</v>
      </c>
      <c r="H923" s="19">
        <f t="shared" si="335"/>
        <v>0</v>
      </c>
      <c r="I923" s="19">
        <f t="shared" si="335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36">SUM(E102,E220,E285,E574)</f>
        <v>0</v>
      </c>
      <c r="F924" s="19">
        <f t="shared" si="336"/>
        <v>0</v>
      </c>
      <c r="G924" s="19">
        <f t="shared" si="336"/>
        <v>15180</v>
      </c>
      <c r="H924" s="19">
        <f t="shared" si="336"/>
        <v>0</v>
      </c>
      <c r="I924" s="19">
        <f t="shared" si="336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37">SUM(E233)</f>
        <v>0</v>
      </c>
      <c r="F925" s="19">
        <f t="shared" si="337"/>
        <v>0</v>
      </c>
      <c r="G925" s="19">
        <f t="shared" si="337"/>
        <v>0</v>
      </c>
      <c r="H925" s="19">
        <f t="shared" si="337"/>
        <v>0</v>
      </c>
      <c r="I925" s="19">
        <f t="shared" si="337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38">+D911+D918</f>
        <v>10130395.6</v>
      </c>
      <c r="E926" s="44">
        <f t="shared" si="338"/>
        <v>0</v>
      </c>
      <c r="F926" s="44">
        <f t="shared" si="338"/>
        <v>10130395.6</v>
      </c>
      <c r="G926" s="44">
        <f t="shared" si="338"/>
        <v>4759120.6830000002</v>
      </c>
      <c r="H926" s="44">
        <f t="shared" si="338"/>
        <v>0</v>
      </c>
      <c r="I926" s="44">
        <f t="shared" si="338"/>
        <v>10130395.6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dimension ref="A1:K927"/>
  <sheetViews>
    <sheetView topLeftCell="A579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102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EKONOMSKA ŠKOLA, IMOTSKI</v>
      </c>
      <c r="C7" s="260"/>
      <c r="D7" s="13">
        <f>SUM(D8)</f>
        <v>6696200</v>
      </c>
      <c r="E7" s="13">
        <f t="shared" ref="E7:I8" si="0">SUM(E8)</f>
        <v>0</v>
      </c>
      <c r="F7" s="164">
        <f t="shared" si="0"/>
        <v>6696200</v>
      </c>
      <c r="G7" s="14">
        <f t="shared" si="0"/>
        <v>3494783.75</v>
      </c>
      <c r="H7" s="229">
        <f t="shared" si="0"/>
        <v>0</v>
      </c>
      <c r="I7" s="77">
        <f t="shared" si="0"/>
        <v>6696200</v>
      </c>
    </row>
    <row r="8" spans="1:9">
      <c r="A8" s="261" t="s">
        <v>7</v>
      </c>
      <c r="B8" s="262"/>
      <c r="C8" s="15" t="s">
        <v>8</v>
      </c>
      <c r="D8" s="16">
        <f>SUM(D9)</f>
        <v>6696200</v>
      </c>
      <c r="E8" s="16">
        <f t="shared" si="0"/>
        <v>0</v>
      </c>
      <c r="F8" s="82">
        <f t="shared" si="0"/>
        <v>6696200</v>
      </c>
      <c r="G8" s="17">
        <f t="shared" si="0"/>
        <v>3494783.75</v>
      </c>
      <c r="H8" s="170">
        <f t="shared" si="0"/>
        <v>0</v>
      </c>
      <c r="I8" s="17">
        <f t="shared" si="0"/>
        <v>6696200</v>
      </c>
    </row>
    <row r="9" spans="1:9">
      <c r="A9" s="261" t="s">
        <v>9</v>
      </c>
      <c r="B9" s="262"/>
      <c r="C9" s="15" t="s">
        <v>10</v>
      </c>
      <c r="D9" s="16">
        <f>SUM(D10,D18,D22,D26,D30,D33)</f>
        <v>6696200</v>
      </c>
      <c r="E9" s="16">
        <f t="shared" ref="E9:I9" si="1">SUM(E10,E18,E22,E26,E30,E33)</f>
        <v>0</v>
      </c>
      <c r="F9" s="82">
        <f t="shared" si="1"/>
        <v>6696200</v>
      </c>
      <c r="G9" s="17">
        <f t="shared" si="1"/>
        <v>3494783.75</v>
      </c>
      <c r="H9" s="170">
        <f t="shared" si="1"/>
        <v>0</v>
      </c>
      <c r="I9" s="17">
        <f t="shared" si="1"/>
        <v>6696200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10200</v>
      </c>
      <c r="E10" s="19">
        <f t="shared" ref="E10:I10" si="2">SUM(E11:E17)</f>
        <v>0</v>
      </c>
      <c r="F10" s="59">
        <f t="shared" si="2"/>
        <v>10200</v>
      </c>
      <c r="G10" s="20">
        <f t="shared" si="2"/>
        <v>0</v>
      </c>
      <c r="H10" s="230">
        <f t="shared" si="2"/>
        <v>0</v>
      </c>
      <c r="I10" s="20">
        <f t="shared" si="2"/>
        <v>10200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374</v>
      </c>
      <c r="B13" s="22">
        <v>641</v>
      </c>
      <c r="C13" s="23" t="s">
        <v>12</v>
      </c>
      <c r="D13" s="24">
        <v>200</v>
      </c>
      <c r="E13" s="47"/>
      <c r="F13" s="84">
        <f>SUM(D13:E13)</f>
        <v>200</v>
      </c>
      <c r="G13" s="25">
        <v>0</v>
      </c>
      <c r="H13" s="185"/>
      <c r="I13" s="25">
        <f t="shared" si="4"/>
        <v>200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375</v>
      </c>
      <c r="B15" s="22">
        <v>661</v>
      </c>
      <c r="C15" s="23" t="s">
        <v>15</v>
      </c>
      <c r="D15" s="24">
        <v>10000</v>
      </c>
      <c r="E15" s="47"/>
      <c r="F15" s="84">
        <f>SUM(D15:E15)</f>
        <v>10000</v>
      </c>
      <c r="G15" s="25">
        <v>0</v>
      </c>
      <c r="H15" s="185"/>
      <c r="I15" s="25">
        <f t="shared" si="4"/>
        <v>10000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0</v>
      </c>
      <c r="E18" s="19">
        <f t="shared" ref="E18:I18" si="5">SUM(E19:E21)</f>
        <v>0</v>
      </c>
      <c r="F18" s="59">
        <f t="shared" si="5"/>
        <v>0</v>
      </c>
      <c r="G18" s="20">
        <f t="shared" si="5"/>
        <v>0</v>
      </c>
      <c r="H18" s="230">
        <f t="shared" si="5"/>
        <v>0</v>
      </c>
      <c r="I18" s="20">
        <f t="shared" si="5"/>
        <v>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/>
      <c r="B20" s="22">
        <v>652</v>
      </c>
      <c r="C20" s="23" t="s">
        <v>14</v>
      </c>
      <c r="D20" s="24"/>
      <c r="E20" s="47"/>
      <c r="F20" s="84">
        <f>SUM(D20:E20)</f>
        <v>0</v>
      </c>
      <c r="G20" s="25"/>
      <c r="H20" s="185"/>
      <c r="I20" s="25">
        <f>+F20+H20</f>
        <v>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6686000</v>
      </c>
      <c r="E22" s="19">
        <f t="shared" ref="E22:I22" si="6">SUM(E23:E25)</f>
        <v>0</v>
      </c>
      <c r="F22" s="59">
        <f t="shared" si="6"/>
        <v>6686000</v>
      </c>
      <c r="G22" s="20">
        <f t="shared" si="6"/>
        <v>3494783.75</v>
      </c>
      <c r="H22" s="230">
        <f t="shared" si="6"/>
        <v>0</v>
      </c>
      <c r="I22" s="20">
        <f t="shared" si="6"/>
        <v>6686000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376</v>
      </c>
      <c r="B24" s="22">
        <v>636</v>
      </c>
      <c r="C24" s="23" t="s">
        <v>18</v>
      </c>
      <c r="D24" s="24">
        <v>6686000</v>
      </c>
      <c r="E24" s="47"/>
      <c r="F24" s="84">
        <f>SUM(D24:E24)</f>
        <v>6686000</v>
      </c>
      <c r="G24" s="25">
        <v>3494783.75</v>
      </c>
      <c r="H24" s="185"/>
      <c r="I24" s="25">
        <f>+F24+H24</f>
        <v>6686000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/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>+D5</f>
        <v>PLAN 2021.</v>
      </c>
      <c r="E37" s="4" t="str">
        <f>+E5</f>
        <v>Iznos promjene</v>
      </c>
      <c r="F37" s="91" t="str">
        <f>+F5</f>
        <v>1. REBALANS 2021.</v>
      </c>
      <c r="G37" s="91" t="str">
        <f>+G5</f>
        <v>Izvršenje proračuna do 30.6.2021.</v>
      </c>
      <c r="H37" s="4" t="s">
        <v>4</v>
      </c>
      <c r="I37" s="6" t="s">
        <v>178</v>
      </c>
    </row>
    <row r="38" spans="1:9" ht="15.75" thickBot="1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3">
        <v>7</v>
      </c>
      <c r="H38" s="9">
        <v>8</v>
      </c>
      <c r="I38" s="37" t="s">
        <v>1532</v>
      </c>
    </row>
    <row r="39" spans="1:9" ht="25.5" thickTop="1">
      <c r="A39" s="54" t="s">
        <v>6</v>
      </c>
      <c r="B39" s="260" t="str">
        <f>+B3</f>
        <v>SŠ EKONOMSKA ŠKOLA, IMOTSKI</v>
      </c>
      <c r="C39" s="260"/>
      <c r="D39" s="38">
        <f>SUM(D40)</f>
        <v>7411402</v>
      </c>
      <c r="E39" s="38">
        <f t="shared" ref="E39:I41" si="10">SUM(E40)</f>
        <v>0</v>
      </c>
      <c r="F39" s="81">
        <f t="shared" si="10"/>
        <v>7411402</v>
      </c>
      <c r="G39" s="168">
        <f t="shared" si="10"/>
        <v>3707069.3400000003</v>
      </c>
      <c r="H39" s="93">
        <f t="shared" si="10"/>
        <v>0</v>
      </c>
      <c r="I39" s="147">
        <f t="shared" si="10"/>
        <v>7411402</v>
      </c>
    </row>
    <row r="40" spans="1:9" ht="24.75">
      <c r="A40" s="261" t="s">
        <v>108</v>
      </c>
      <c r="B40" s="262"/>
      <c r="C40" s="15" t="s">
        <v>109</v>
      </c>
      <c r="D40" s="16">
        <f>SUM(D41)</f>
        <v>7411402</v>
      </c>
      <c r="E40" s="16">
        <f t="shared" si="10"/>
        <v>0</v>
      </c>
      <c r="F40" s="82">
        <f t="shared" si="10"/>
        <v>7411402</v>
      </c>
      <c r="G40" s="169">
        <f t="shared" si="10"/>
        <v>3707069.3400000003</v>
      </c>
      <c r="H40" s="78">
        <f t="shared" si="10"/>
        <v>0</v>
      </c>
      <c r="I40" s="17">
        <f t="shared" si="10"/>
        <v>7411402</v>
      </c>
    </row>
    <row r="41" spans="1:9">
      <c r="A41" s="261" t="s">
        <v>25</v>
      </c>
      <c r="B41" s="262"/>
      <c r="C41" s="15" t="s">
        <v>26</v>
      </c>
      <c r="D41" s="16">
        <f>SUM(D42)</f>
        <v>7411402</v>
      </c>
      <c r="E41" s="16">
        <f t="shared" si="10"/>
        <v>0</v>
      </c>
      <c r="F41" s="16">
        <f t="shared" si="10"/>
        <v>7411402</v>
      </c>
      <c r="G41" s="170">
        <f t="shared" si="10"/>
        <v>3707069.3400000003</v>
      </c>
      <c r="H41" s="78">
        <f t="shared" si="10"/>
        <v>0</v>
      </c>
      <c r="I41" s="17">
        <f t="shared" si="10"/>
        <v>7411402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7411402</v>
      </c>
      <c r="E42" s="104">
        <f t="shared" ref="E42:I42" si="11">SUM(E43,E114,E139,E305,E242,E296,E317,E349,E382,E420,E457,E494,E497,E507,E520,E533,E540,E584,E595,E616,E636,E656,E679,E702,E724,E744,E764,E789,E811,E826,E848,E861,E883,E293,E311)</f>
        <v>0</v>
      </c>
      <c r="F42" s="104">
        <f t="shared" si="11"/>
        <v>7411402</v>
      </c>
      <c r="G42" s="104">
        <f t="shared" si="11"/>
        <v>3707069.3400000003</v>
      </c>
      <c r="H42" s="104">
        <f t="shared" si="11"/>
        <v>0</v>
      </c>
      <c r="I42" s="104">
        <f t="shared" si="11"/>
        <v>7411402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7406402</v>
      </c>
      <c r="E43" s="40">
        <f t="shared" ref="E43:I43" si="12">SUM(E44,E57,E64,E77,E90,E102)</f>
        <v>0</v>
      </c>
      <c r="F43" s="83">
        <f t="shared" si="12"/>
        <v>7406402</v>
      </c>
      <c r="G43" s="171">
        <f t="shared" si="12"/>
        <v>3704069.3400000003</v>
      </c>
      <c r="H43" s="88">
        <f t="shared" si="12"/>
        <v>0</v>
      </c>
      <c r="I43" s="41">
        <f t="shared" si="12"/>
        <v>7406402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10200</v>
      </c>
      <c r="E44" s="19">
        <f t="shared" ref="E44:I44" si="13">SUM(E45:E56)</f>
        <v>0</v>
      </c>
      <c r="F44" s="59">
        <f t="shared" si="13"/>
        <v>10200</v>
      </c>
      <c r="G44" s="174">
        <f t="shared" si="13"/>
        <v>0</v>
      </c>
      <c r="H44" s="79">
        <f t="shared" si="13"/>
        <v>0</v>
      </c>
      <c r="I44" s="20">
        <f t="shared" si="13"/>
        <v>10200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4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4"/>
        <v>0</v>
      </c>
      <c r="G46" s="172"/>
      <c r="H46" s="94"/>
      <c r="I46" s="25">
        <f t="shared" ref="I46:I56" si="15">+F46+H46</f>
        <v>0</v>
      </c>
    </row>
    <row r="47" spans="1:9">
      <c r="A47" s="21"/>
      <c r="B47" s="22">
        <v>313</v>
      </c>
      <c r="C47" s="23" t="s">
        <v>139</v>
      </c>
      <c r="D47" s="24"/>
      <c r="E47" s="47"/>
      <c r="F47" s="84">
        <f t="shared" si="14"/>
        <v>0</v>
      </c>
      <c r="G47" s="172"/>
      <c r="H47" s="94"/>
      <c r="I47" s="25">
        <f t="shared" si="15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4"/>
        <v>0</v>
      </c>
      <c r="G48" s="172"/>
      <c r="H48" s="94"/>
      <c r="I48" s="25">
        <f t="shared" si="15"/>
        <v>0</v>
      </c>
    </row>
    <row r="49" spans="1:10" s="26" customFormat="1" ht="12">
      <c r="A49" s="21" t="s">
        <v>1422</v>
      </c>
      <c r="B49" s="22">
        <v>322</v>
      </c>
      <c r="C49" s="23" t="s">
        <v>34</v>
      </c>
      <c r="D49" s="24">
        <v>10200</v>
      </c>
      <c r="E49" s="47"/>
      <c r="F49" s="84">
        <f t="shared" si="14"/>
        <v>10200</v>
      </c>
      <c r="G49" s="172">
        <v>0</v>
      </c>
      <c r="H49" s="94"/>
      <c r="I49" s="25">
        <f t="shared" si="15"/>
        <v>10200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4"/>
        <v>0</v>
      </c>
      <c r="G50" s="172"/>
      <c r="H50" s="94"/>
      <c r="I50" s="25">
        <f t="shared" si="15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4"/>
        <v>0</v>
      </c>
      <c r="G51" s="172"/>
      <c r="H51" s="94"/>
      <c r="I51" s="25">
        <f t="shared" si="15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4"/>
        <v>0</v>
      </c>
      <c r="G52" s="172"/>
      <c r="H52" s="94"/>
      <c r="I52" s="25">
        <f t="shared" si="15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4"/>
        <v>0</v>
      </c>
      <c r="G53" s="172"/>
      <c r="H53" s="94"/>
      <c r="I53" s="25">
        <f t="shared" si="15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6">SUM(D54:E54)</f>
        <v>0</v>
      </c>
      <c r="G54" s="172"/>
      <c r="H54" s="94"/>
      <c r="I54" s="25">
        <f t="shared" si="15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4"/>
        <v>0</v>
      </c>
      <c r="G55" s="172"/>
      <c r="H55" s="94"/>
      <c r="I55" s="25">
        <f t="shared" si="15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4"/>
        <v>0</v>
      </c>
      <c r="G56" s="172"/>
      <c r="H56" s="94"/>
      <c r="I56" s="25">
        <f t="shared" si="15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710202</v>
      </c>
      <c r="E57" s="43">
        <f t="shared" ref="E57:I57" si="17">SUM(E58:E63)</f>
        <v>0</v>
      </c>
      <c r="F57" s="58">
        <f t="shared" si="17"/>
        <v>710202</v>
      </c>
      <c r="G57" s="173">
        <f t="shared" si="17"/>
        <v>209285.58999999997</v>
      </c>
      <c r="H57" s="89">
        <f t="shared" si="17"/>
        <v>0</v>
      </c>
      <c r="I57" s="56">
        <f t="shared" si="17"/>
        <v>710202</v>
      </c>
    </row>
    <row r="58" spans="1:10" ht="22.5" customHeight="1">
      <c r="A58" s="21" t="s">
        <v>1423</v>
      </c>
      <c r="B58" s="22">
        <v>321</v>
      </c>
      <c r="C58" s="23" t="s">
        <v>33</v>
      </c>
      <c r="D58" s="24">
        <v>303202</v>
      </c>
      <c r="E58" s="47"/>
      <c r="F58" s="84">
        <f t="shared" ref="F58:F63" si="18">SUM(D58:E58)</f>
        <v>303202</v>
      </c>
      <c r="G58" s="172">
        <v>83461.3</v>
      </c>
      <c r="H58" s="94"/>
      <c r="I58" s="25">
        <f>+F58+H58</f>
        <v>303202</v>
      </c>
      <c r="J58" s="49"/>
    </row>
    <row r="59" spans="1:10" s="26" customFormat="1" ht="12">
      <c r="A59" s="21" t="s">
        <v>1424</v>
      </c>
      <c r="B59" s="22">
        <v>322</v>
      </c>
      <c r="C59" s="23" t="s">
        <v>34</v>
      </c>
      <c r="D59" s="24">
        <v>225000</v>
      </c>
      <c r="E59" s="47"/>
      <c r="F59" s="84">
        <f t="shared" si="18"/>
        <v>225000</v>
      </c>
      <c r="G59" s="172">
        <v>35751.449999999997</v>
      </c>
      <c r="H59" s="94"/>
      <c r="I59" s="25">
        <f t="shared" ref="I59:I63" si="19">+F59+H59</f>
        <v>225000</v>
      </c>
    </row>
    <row r="60" spans="1:10" s="26" customFormat="1" ht="12">
      <c r="A60" s="21" t="s">
        <v>1425</v>
      </c>
      <c r="B60" s="22">
        <v>323</v>
      </c>
      <c r="C60" s="23" t="s">
        <v>28</v>
      </c>
      <c r="D60" s="24">
        <v>160000</v>
      </c>
      <c r="E60" s="47"/>
      <c r="F60" s="84">
        <f t="shared" si="18"/>
        <v>160000</v>
      </c>
      <c r="G60" s="172">
        <v>87089.54</v>
      </c>
      <c r="H60" s="94"/>
      <c r="I60" s="25">
        <f t="shared" si="19"/>
        <v>160000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8"/>
        <v>0</v>
      </c>
      <c r="G61" s="172"/>
      <c r="H61" s="94"/>
      <c r="I61" s="25">
        <f t="shared" si="19"/>
        <v>0</v>
      </c>
    </row>
    <row r="62" spans="1:10" s="26" customFormat="1" ht="12">
      <c r="A62" s="21" t="s">
        <v>1426</v>
      </c>
      <c r="B62" s="22">
        <v>329</v>
      </c>
      <c r="C62" s="23" t="s">
        <v>38</v>
      </c>
      <c r="D62" s="24">
        <v>19000</v>
      </c>
      <c r="E62" s="47"/>
      <c r="F62" s="84">
        <f t="shared" si="18"/>
        <v>19000</v>
      </c>
      <c r="G62" s="172">
        <v>1790</v>
      </c>
      <c r="H62" s="94"/>
      <c r="I62" s="25">
        <f t="shared" si="19"/>
        <v>19000</v>
      </c>
    </row>
    <row r="63" spans="1:10" s="26" customFormat="1" ht="12">
      <c r="A63" s="21" t="s">
        <v>1427</v>
      </c>
      <c r="B63" s="22">
        <v>343</v>
      </c>
      <c r="C63" s="23" t="s">
        <v>39</v>
      </c>
      <c r="D63" s="24">
        <v>3000</v>
      </c>
      <c r="E63" s="47"/>
      <c r="F63" s="84">
        <f t="shared" si="18"/>
        <v>3000</v>
      </c>
      <c r="G63" s="172">
        <v>1193.3</v>
      </c>
      <c r="H63" s="94"/>
      <c r="I63" s="25">
        <f t="shared" si="19"/>
        <v>3000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0">SUM(E65:E76)</f>
        <v>0</v>
      </c>
      <c r="F64" s="59">
        <f t="shared" si="20"/>
        <v>0</v>
      </c>
      <c r="G64" s="174">
        <f t="shared" si="20"/>
        <v>0</v>
      </c>
      <c r="H64" s="79">
        <f t="shared" si="20"/>
        <v>0</v>
      </c>
      <c r="I64" s="20">
        <f t="shared" si="20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1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1"/>
        <v>0</v>
      </c>
      <c r="G66" s="172"/>
      <c r="H66" s="94"/>
      <c r="I66" s="25">
        <f t="shared" ref="I66:I76" si="22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1"/>
        <v>0</v>
      </c>
      <c r="G67" s="172"/>
      <c r="H67" s="94"/>
      <c r="I67" s="25">
        <f t="shared" si="22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1"/>
        <v>0</v>
      </c>
      <c r="G68" s="172"/>
      <c r="H68" s="94"/>
      <c r="I68" s="25">
        <f t="shared" si="22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1"/>
        <v>0</v>
      </c>
      <c r="G69" s="172"/>
      <c r="H69" s="94"/>
      <c r="I69" s="25">
        <f t="shared" si="22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1"/>
        <v>0</v>
      </c>
      <c r="G70" s="172"/>
      <c r="H70" s="94"/>
      <c r="I70" s="25">
        <f t="shared" si="22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1"/>
        <v>0</v>
      </c>
      <c r="G71" s="172"/>
      <c r="H71" s="94"/>
      <c r="I71" s="25">
        <f t="shared" si="22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1"/>
        <v>0</v>
      </c>
      <c r="G72" s="172"/>
      <c r="H72" s="94"/>
      <c r="I72" s="25">
        <f t="shared" si="22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1"/>
        <v>0</v>
      </c>
      <c r="G73" s="172"/>
      <c r="H73" s="94"/>
      <c r="I73" s="25">
        <f t="shared" si="22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3">SUM(D74:E74)</f>
        <v>0</v>
      </c>
      <c r="G74" s="172"/>
      <c r="H74" s="94"/>
      <c r="I74" s="25">
        <f t="shared" si="22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1"/>
        <v>0</v>
      </c>
      <c r="G75" s="172"/>
      <c r="H75" s="94"/>
      <c r="I75" s="25">
        <f t="shared" si="22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1"/>
        <v>0</v>
      </c>
      <c r="G76" s="172"/>
      <c r="H76" s="94"/>
      <c r="I76" s="25">
        <f t="shared" si="22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4">SUM(E78:E89)</f>
        <v>0</v>
      </c>
      <c r="F77" s="59">
        <f t="shared" si="24"/>
        <v>0</v>
      </c>
      <c r="G77" s="174">
        <f t="shared" si="24"/>
        <v>0</v>
      </c>
      <c r="H77" s="79">
        <f t="shared" si="24"/>
        <v>0</v>
      </c>
      <c r="I77" s="20">
        <f t="shared" si="24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5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5"/>
        <v>0</v>
      </c>
      <c r="G79" s="172"/>
      <c r="H79" s="94"/>
      <c r="I79" s="25">
        <f t="shared" ref="I79:I88" si="26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5"/>
        <v>0</v>
      </c>
      <c r="G80" s="172"/>
      <c r="H80" s="94"/>
      <c r="I80" s="25">
        <f t="shared" si="26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5"/>
        <v>0</v>
      </c>
      <c r="G81" s="172"/>
      <c r="H81" s="94"/>
      <c r="I81" s="25">
        <f t="shared" si="26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5"/>
        <v>0</v>
      </c>
      <c r="G82" s="172"/>
      <c r="H82" s="94"/>
      <c r="I82" s="25">
        <f t="shared" si="26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5"/>
        <v>0</v>
      </c>
      <c r="G83" s="172"/>
      <c r="H83" s="94"/>
      <c r="I83" s="25">
        <f t="shared" si="26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5"/>
        <v>0</v>
      </c>
      <c r="G84" s="172"/>
      <c r="H84" s="94"/>
      <c r="I84" s="25">
        <f t="shared" si="26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5"/>
        <v>0</v>
      </c>
      <c r="G85" s="172"/>
      <c r="H85" s="94"/>
      <c r="I85" s="25">
        <f t="shared" si="26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5"/>
        <v>0</v>
      </c>
      <c r="G86" s="172"/>
      <c r="H86" s="94"/>
      <c r="I86" s="25">
        <f t="shared" si="26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7">SUM(D87:E87)</f>
        <v>0</v>
      </c>
      <c r="G87" s="172"/>
      <c r="H87" s="94"/>
      <c r="I87" s="25">
        <f t="shared" si="26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5"/>
        <v>0</v>
      </c>
      <c r="G88" s="172"/>
      <c r="H88" s="94"/>
      <c r="I88" s="25">
        <f t="shared" si="26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6686000</v>
      </c>
      <c r="E90" s="19">
        <f t="shared" ref="E90:I90" si="28">SUM(E91:E101)</f>
        <v>0</v>
      </c>
      <c r="F90" s="59">
        <f t="shared" si="28"/>
        <v>6686000</v>
      </c>
      <c r="G90" s="174">
        <f t="shared" si="28"/>
        <v>3494783.7500000005</v>
      </c>
      <c r="H90" s="79">
        <f t="shared" si="28"/>
        <v>0</v>
      </c>
      <c r="I90" s="20">
        <f t="shared" si="28"/>
        <v>6686000</v>
      </c>
    </row>
    <row r="91" spans="1:9">
      <c r="A91" s="21" t="s">
        <v>1428</v>
      </c>
      <c r="B91" s="22">
        <v>311</v>
      </c>
      <c r="C91" s="23" t="s">
        <v>35</v>
      </c>
      <c r="D91" s="24">
        <v>5521000</v>
      </c>
      <c r="E91" s="47"/>
      <c r="F91" s="84">
        <f t="shared" ref="F91:F101" si="29">SUM(D91:E91)</f>
        <v>5521000</v>
      </c>
      <c r="G91" s="172">
        <v>2918023.12</v>
      </c>
      <c r="H91" s="94"/>
      <c r="I91" s="25">
        <f>+F91+H91</f>
        <v>5521000</v>
      </c>
    </row>
    <row r="92" spans="1:9" s="26" customFormat="1" ht="12">
      <c r="A92" s="21" t="s">
        <v>1429</v>
      </c>
      <c r="B92" s="22">
        <v>312</v>
      </c>
      <c r="C92" s="23" t="s">
        <v>44</v>
      </c>
      <c r="D92" s="24">
        <v>220000</v>
      </c>
      <c r="E92" s="47"/>
      <c r="F92" s="84">
        <f t="shared" si="29"/>
        <v>220000</v>
      </c>
      <c r="G92" s="172">
        <v>95286.74</v>
      </c>
      <c r="H92" s="94"/>
      <c r="I92" s="25">
        <f t="shared" ref="I92:I101" si="30">+F92+H92</f>
        <v>220000</v>
      </c>
    </row>
    <row r="93" spans="1:9" s="26" customFormat="1" ht="12">
      <c r="A93" s="21" t="s">
        <v>1430</v>
      </c>
      <c r="B93" s="22">
        <v>313</v>
      </c>
      <c r="C93" s="23" t="s">
        <v>36</v>
      </c>
      <c r="D93" s="24">
        <v>945000</v>
      </c>
      <c r="E93" s="47"/>
      <c r="F93" s="84">
        <f t="shared" si="29"/>
        <v>945000</v>
      </c>
      <c r="G93" s="172">
        <v>481473.89</v>
      </c>
      <c r="H93" s="94"/>
      <c r="I93" s="25">
        <f t="shared" si="30"/>
        <v>945000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29"/>
        <v>0</v>
      </c>
      <c r="G94" s="172"/>
      <c r="H94" s="94"/>
      <c r="I94" s="25">
        <f t="shared" si="30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29"/>
        <v>0</v>
      </c>
      <c r="G95" s="172"/>
      <c r="H95" s="94"/>
      <c r="I95" s="25">
        <f t="shared" si="30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29"/>
        <v>0</v>
      </c>
      <c r="G96" s="172"/>
      <c r="H96" s="94"/>
      <c r="I96" s="25">
        <f t="shared" si="30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29"/>
        <v>0</v>
      </c>
      <c r="G97" s="172"/>
      <c r="H97" s="94"/>
      <c r="I97" s="25">
        <f t="shared" si="30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29"/>
        <v>0</v>
      </c>
      <c r="G98" s="172"/>
      <c r="H98" s="94"/>
      <c r="I98" s="25">
        <f t="shared" si="30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29"/>
        <v>0</v>
      </c>
      <c r="G99" s="172"/>
      <c r="H99" s="94"/>
      <c r="I99" s="25">
        <f t="shared" si="30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29"/>
        <v>0</v>
      </c>
      <c r="G100" s="172"/>
      <c r="H100" s="94"/>
      <c r="I100" s="25">
        <f t="shared" si="30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29"/>
        <v>0</v>
      </c>
      <c r="G101" s="172"/>
      <c r="H101" s="94"/>
      <c r="I101" s="25">
        <f t="shared" si="30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1">SUM(E103:E113)</f>
        <v>0</v>
      </c>
      <c r="F102" s="59">
        <f t="shared" si="31"/>
        <v>0</v>
      </c>
      <c r="G102" s="174">
        <f t="shared" si="31"/>
        <v>0</v>
      </c>
      <c r="H102" s="79">
        <f t="shared" si="31"/>
        <v>0</v>
      </c>
      <c r="I102" s="20">
        <f t="shared" si="31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2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2"/>
        <v>0</v>
      </c>
      <c r="G104" s="172"/>
      <c r="H104" s="94"/>
      <c r="I104" s="25">
        <f t="shared" ref="I104:I113" si="33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2"/>
        <v>0</v>
      </c>
      <c r="G105" s="172"/>
      <c r="H105" s="94"/>
      <c r="I105" s="25">
        <f t="shared" si="33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2"/>
        <v>0</v>
      </c>
      <c r="G106" s="172"/>
      <c r="H106" s="94"/>
      <c r="I106" s="25">
        <f t="shared" si="33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2"/>
        <v>0</v>
      </c>
      <c r="G107" s="172"/>
      <c r="H107" s="94"/>
      <c r="I107" s="25">
        <f t="shared" si="33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2"/>
        <v>0</v>
      </c>
      <c r="G108" s="172"/>
      <c r="H108" s="94"/>
      <c r="I108" s="25">
        <f t="shared" si="33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2"/>
        <v>0</v>
      </c>
      <c r="G109" s="172"/>
      <c r="H109" s="94"/>
      <c r="I109" s="25">
        <f t="shared" si="33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2"/>
        <v>0</v>
      </c>
      <c r="G110" s="172"/>
      <c r="H110" s="94"/>
      <c r="I110" s="25">
        <f t="shared" si="33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2"/>
        <v>0</v>
      </c>
      <c r="G111" s="172"/>
      <c r="H111" s="94"/>
      <c r="I111" s="25">
        <f t="shared" si="33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4">SUM(D112:E112)</f>
        <v>0</v>
      </c>
      <c r="G112" s="172"/>
      <c r="H112" s="94"/>
      <c r="I112" s="25">
        <f t="shared" si="33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3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5">SUM(E115,E121,E127,E133)</f>
        <v>0</v>
      </c>
      <c r="F114" s="83">
        <f t="shared" si="35"/>
        <v>0</v>
      </c>
      <c r="G114" s="171">
        <f t="shared" si="35"/>
        <v>0</v>
      </c>
      <c r="H114" s="88">
        <f t="shared" si="35"/>
        <v>0</v>
      </c>
      <c r="I114" s="41">
        <f t="shared" si="35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6">SUM(E116:E120)</f>
        <v>0</v>
      </c>
      <c r="F115" s="59">
        <f t="shared" si="36"/>
        <v>0</v>
      </c>
      <c r="G115" s="174">
        <f t="shared" si="36"/>
        <v>0</v>
      </c>
      <c r="H115" s="79">
        <f t="shared" si="36"/>
        <v>0</v>
      </c>
      <c r="I115" s="20">
        <f t="shared" si="36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7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7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7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7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8">SUM(D122:D126)</f>
        <v>0</v>
      </c>
      <c r="E121" s="43">
        <f t="shared" si="38"/>
        <v>0</v>
      </c>
      <c r="F121" s="58">
        <f t="shared" si="38"/>
        <v>0</v>
      </c>
      <c r="G121" s="173">
        <f t="shared" si="38"/>
        <v>0</v>
      </c>
      <c r="H121" s="89">
        <f t="shared" si="38"/>
        <v>0</v>
      </c>
      <c r="I121" s="56">
        <f t="shared" si="38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39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39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39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39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0">SUM(E128:E132)</f>
        <v>0</v>
      </c>
      <c r="F127" s="59">
        <f t="shared" si="40"/>
        <v>0</v>
      </c>
      <c r="G127" s="174">
        <f t="shared" si="40"/>
        <v>0</v>
      </c>
      <c r="H127" s="79">
        <f t="shared" si="40"/>
        <v>0</v>
      </c>
      <c r="I127" s="20">
        <f t="shared" si="40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1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1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1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1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2">SUM(E134:E138)</f>
        <v>0</v>
      </c>
      <c r="F133" s="59">
        <f t="shared" si="42"/>
        <v>0</v>
      </c>
      <c r="G133" s="174">
        <f t="shared" si="42"/>
        <v>0</v>
      </c>
      <c r="H133" s="79">
        <f t="shared" si="42"/>
        <v>0</v>
      </c>
      <c r="I133" s="20">
        <f t="shared" si="42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3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3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3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3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0</v>
      </c>
      <c r="E139" s="40">
        <f t="shared" ref="E139:I139" si="44">SUM(E140,E148,E152,E167,E177,E191,E204,E206,E220,E233)</f>
        <v>0</v>
      </c>
      <c r="F139" s="40">
        <f t="shared" si="44"/>
        <v>0</v>
      </c>
      <c r="G139" s="40">
        <f t="shared" si="44"/>
        <v>0</v>
      </c>
      <c r="H139" s="40">
        <f t="shared" si="44"/>
        <v>0</v>
      </c>
      <c r="I139" s="41">
        <f t="shared" si="44"/>
        <v>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5">SUM(E141:E147)</f>
        <v>0</v>
      </c>
      <c r="F140" s="58">
        <f t="shared" si="45"/>
        <v>0</v>
      </c>
      <c r="G140" s="173">
        <f t="shared" si="45"/>
        <v>0</v>
      </c>
      <c r="H140" s="89">
        <f t="shared" si="45"/>
        <v>0</v>
      </c>
      <c r="I140" s="56">
        <f t="shared" si="45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6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6"/>
        <v>0</v>
      </c>
      <c r="G142" s="172"/>
      <c r="H142" s="94"/>
      <c r="I142" s="25">
        <f t="shared" ref="I142:I147" si="47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6"/>
        <v>0</v>
      </c>
      <c r="G143" s="172"/>
      <c r="H143" s="94"/>
      <c r="I143" s="25">
        <f t="shared" si="47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6"/>
        <v>0</v>
      </c>
      <c r="G144" s="172"/>
      <c r="H144" s="94"/>
      <c r="I144" s="25">
        <f t="shared" si="47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6"/>
        <v>0</v>
      </c>
      <c r="G145" s="172"/>
      <c r="H145" s="94"/>
      <c r="I145" s="25">
        <f t="shared" si="47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6"/>
        <v>0</v>
      </c>
      <c r="G146" s="172"/>
      <c r="H146" s="94"/>
      <c r="I146" s="25">
        <f t="shared" si="47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6"/>
        <v>0</v>
      </c>
      <c r="G147" s="172"/>
      <c r="H147" s="94"/>
      <c r="I147" s="25">
        <f t="shared" si="47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8">SUM(E149:E151)</f>
        <v>0</v>
      </c>
      <c r="F148" s="58">
        <f t="shared" si="48"/>
        <v>0</v>
      </c>
      <c r="G148" s="173">
        <f t="shared" si="48"/>
        <v>0</v>
      </c>
      <c r="H148" s="89">
        <f t="shared" si="48"/>
        <v>0</v>
      </c>
      <c r="I148" s="56">
        <f t="shared" si="48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49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49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0">SUM(E153:E166)</f>
        <v>0</v>
      </c>
      <c r="F152" s="59">
        <f t="shared" si="50"/>
        <v>0</v>
      </c>
      <c r="G152" s="174">
        <f t="shared" si="50"/>
        <v>0</v>
      </c>
      <c r="H152" s="79">
        <f t="shared" si="50"/>
        <v>0</v>
      </c>
      <c r="I152" s="20">
        <f t="shared" si="50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1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1"/>
        <v>0</v>
      </c>
      <c r="G154" s="172"/>
      <c r="H154" s="94"/>
      <c r="I154" s="25">
        <f t="shared" ref="I154:I166" si="52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1"/>
        <v>0</v>
      </c>
      <c r="G155" s="172"/>
      <c r="H155" s="94"/>
      <c r="I155" s="25">
        <f t="shared" si="52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3">SUM(D156:E156)</f>
        <v>0</v>
      </c>
      <c r="G156" s="172"/>
      <c r="H156" s="94"/>
      <c r="I156" s="25">
        <f t="shared" si="52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1"/>
        <v>0</v>
      </c>
      <c r="G157" s="172"/>
      <c r="H157" s="94"/>
      <c r="I157" s="25">
        <f t="shared" si="52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1"/>
        <v>0</v>
      </c>
      <c r="G158" s="172"/>
      <c r="H158" s="94"/>
      <c r="I158" s="25">
        <f t="shared" si="52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1"/>
        <v>0</v>
      </c>
      <c r="G159" s="172"/>
      <c r="H159" s="94"/>
      <c r="I159" s="25">
        <f t="shared" si="52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1"/>
        <v>0</v>
      </c>
      <c r="G160" s="172"/>
      <c r="H160" s="94"/>
      <c r="I160" s="25">
        <f t="shared" si="52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1"/>
        <v>0</v>
      </c>
      <c r="G161" s="172"/>
      <c r="H161" s="94"/>
      <c r="I161" s="25">
        <f t="shared" si="52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1"/>
        <v>0</v>
      </c>
      <c r="G162" s="172"/>
      <c r="H162" s="94"/>
      <c r="I162" s="25">
        <f t="shared" si="52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1"/>
        <v>0</v>
      </c>
      <c r="G163" s="172"/>
      <c r="H163" s="94"/>
      <c r="I163" s="25">
        <f t="shared" si="52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1"/>
        <v>0</v>
      </c>
      <c r="G164" s="172"/>
      <c r="H164" s="94"/>
      <c r="I164" s="25">
        <f t="shared" si="52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1"/>
        <v>0</v>
      </c>
      <c r="G165" s="172"/>
      <c r="H165" s="94"/>
      <c r="I165" s="25">
        <f t="shared" si="52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4">SUM(D166:E166)</f>
        <v>0</v>
      </c>
      <c r="G166" s="172"/>
      <c r="H166" s="94"/>
      <c r="I166" s="25">
        <f t="shared" si="52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5">SUM(E168:E176)</f>
        <v>0</v>
      </c>
      <c r="F167" s="58">
        <f t="shared" si="55"/>
        <v>0</v>
      </c>
      <c r="G167" s="173">
        <f t="shared" si="55"/>
        <v>0</v>
      </c>
      <c r="H167" s="89">
        <f t="shared" si="55"/>
        <v>0</v>
      </c>
      <c r="I167" s="56">
        <f t="shared" si="55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6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6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7">SUM(D171:E171)</f>
        <v>0</v>
      </c>
      <c r="G171" s="172"/>
      <c r="H171" s="94"/>
      <c r="I171" s="25">
        <f t="shared" si="56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8">SUM(D172:E172)</f>
        <v>0</v>
      </c>
      <c r="G172" s="172"/>
      <c r="H172" s="94"/>
      <c r="I172" s="25">
        <f t="shared" si="56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7"/>
        <v>0</v>
      </c>
      <c r="G173" s="172"/>
      <c r="H173" s="94"/>
      <c r="I173" s="25">
        <f t="shared" si="56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7"/>
        <v>0</v>
      </c>
      <c r="G174" s="172"/>
      <c r="H174" s="94"/>
      <c r="I174" s="25">
        <f t="shared" si="56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7"/>
        <v>0</v>
      </c>
      <c r="G175" s="172"/>
      <c r="H175" s="94"/>
      <c r="I175" s="25">
        <f t="shared" si="56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7"/>
        <v>0</v>
      </c>
      <c r="G176" s="172"/>
      <c r="H176" s="94"/>
      <c r="I176" s="25">
        <f t="shared" si="56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59">SUM(E178:E190)</f>
        <v>0</v>
      </c>
      <c r="F177" s="59">
        <f t="shared" si="59"/>
        <v>0</v>
      </c>
      <c r="G177" s="174">
        <f t="shared" si="59"/>
        <v>0</v>
      </c>
      <c r="H177" s="79">
        <f t="shared" si="59"/>
        <v>0</v>
      </c>
      <c r="I177" s="20">
        <f t="shared" si="59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0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0"/>
        <v>0</v>
      </c>
      <c r="G179" s="172"/>
      <c r="H179" s="94"/>
      <c r="I179" s="25">
        <f t="shared" ref="I179:I190" si="61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0"/>
        <v>0</v>
      </c>
      <c r="G180" s="172"/>
      <c r="H180" s="94"/>
      <c r="I180" s="25">
        <f t="shared" si="61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0"/>
        <v>0</v>
      </c>
      <c r="G181" s="172"/>
      <c r="H181" s="94"/>
      <c r="I181" s="25">
        <f t="shared" si="61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0"/>
        <v>0</v>
      </c>
      <c r="G182" s="172"/>
      <c r="H182" s="94"/>
      <c r="I182" s="25">
        <f t="shared" si="61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0"/>
        <v>0</v>
      </c>
      <c r="G183" s="172"/>
      <c r="H183" s="94"/>
      <c r="I183" s="25">
        <f t="shared" si="61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0"/>
        <v>0</v>
      </c>
      <c r="G184" s="172"/>
      <c r="H184" s="94"/>
      <c r="I184" s="25">
        <f t="shared" si="61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0"/>
        <v>0</v>
      </c>
      <c r="G185" s="172"/>
      <c r="H185" s="94"/>
      <c r="I185" s="25">
        <f t="shared" si="61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0"/>
        <v>0</v>
      </c>
      <c r="G186" s="172"/>
      <c r="H186" s="94"/>
      <c r="I186" s="25">
        <f t="shared" si="61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0"/>
        <v>0</v>
      </c>
      <c r="G187" s="172"/>
      <c r="H187" s="94"/>
      <c r="I187" s="25">
        <f t="shared" si="61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0"/>
        <v>0</v>
      </c>
      <c r="G188" s="172"/>
      <c r="H188" s="94"/>
      <c r="I188" s="25">
        <f t="shared" si="61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0"/>
        <v>0</v>
      </c>
      <c r="G189" s="172"/>
      <c r="H189" s="94"/>
      <c r="I189" s="25">
        <f t="shared" si="61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0"/>
        <v>0</v>
      </c>
      <c r="G190" s="172"/>
      <c r="H190" s="94"/>
      <c r="I190" s="25">
        <f t="shared" si="61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2">SUM(E192:E203)</f>
        <v>0</v>
      </c>
      <c r="F191" s="59">
        <f t="shared" si="62"/>
        <v>0</v>
      </c>
      <c r="G191" s="174">
        <f t="shared" si="62"/>
        <v>0</v>
      </c>
      <c r="H191" s="79">
        <f t="shared" si="62"/>
        <v>0</v>
      </c>
      <c r="I191" s="20">
        <f t="shared" si="62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3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3"/>
        <v>0</v>
      </c>
      <c r="G193" s="172"/>
      <c r="H193" s="94"/>
      <c r="I193" s="25">
        <f t="shared" ref="I193:I203" si="64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3"/>
        <v>0</v>
      </c>
      <c r="G194" s="172"/>
      <c r="H194" s="94"/>
      <c r="I194" s="25">
        <f t="shared" si="64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3"/>
        <v>0</v>
      </c>
      <c r="G195" s="172"/>
      <c r="H195" s="94"/>
      <c r="I195" s="25">
        <f t="shared" si="64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3"/>
        <v>0</v>
      </c>
      <c r="G196" s="172"/>
      <c r="H196" s="94"/>
      <c r="I196" s="25">
        <f t="shared" si="64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3"/>
        <v>0</v>
      </c>
      <c r="G197" s="172"/>
      <c r="H197" s="94"/>
      <c r="I197" s="25">
        <f t="shared" si="64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3"/>
        <v>0</v>
      </c>
      <c r="G198" s="172"/>
      <c r="H198" s="94"/>
      <c r="I198" s="25">
        <f t="shared" si="64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3"/>
        <v>0</v>
      </c>
      <c r="G199" s="172"/>
      <c r="H199" s="94"/>
      <c r="I199" s="25">
        <f t="shared" si="64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3"/>
        <v>0</v>
      </c>
      <c r="G200" s="172"/>
      <c r="H200" s="94"/>
      <c r="I200" s="25">
        <f t="shared" si="64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3"/>
        <v>0</v>
      </c>
      <c r="G201" s="172"/>
      <c r="H201" s="94"/>
      <c r="I201" s="25">
        <f t="shared" si="64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3"/>
        <v>0</v>
      </c>
      <c r="G202" s="172"/>
      <c r="H202" s="94"/>
      <c r="I202" s="25">
        <f t="shared" si="64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3"/>
        <v>0</v>
      </c>
      <c r="G203" s="172"/>
      <c r="H203" s="94"/>
      <c r="I203" s="25">
        <f t="shared" si="64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5">SUM(E205:E205)</f>
        <v>0</v>
      </c>
      <c r="F204" s="43">
        <f t="shared" si="65"/>
        <v>0</v>
      </c>
      <c r="G204" s="43">
        <f t="shared" si="65"/>
        <v>0</v>
      </c>
      <c r="H204" s="43">
        <f t="shared" si="65"/>
        <v>0</v>
      </c>
      <c r="I204" s="56">
        <f t="shared" si="65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6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7">SUM(E207:E219)</f>
        <v>0</v>
      </c>
      <c r="F206" s="59">
        <f t="shared" si="67"/>
        <v>0</v>
      </c>
      <c r="G206" s="174">
        <f t="shared" si="67"/>
        <v>0</v>
      </c>
      <c r="H206" s="79">
        <f t="shared" si="67"/>
        <v>0</v>
      </c>
      <c r="I206" s="20">
        <f t="shared" si="67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8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8"/>
        <v>0</v>
      </c>
      <c r="G208" s="172"/>
      <c r="H208" s="94"/>
      <c r="I208" s="25">
        <f t="shared" ref="I208:I219" si="69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8"/>
        <v>0</v>
      </c>
      <c r="G209" s="172"/>
      <c r="H209" s="94"/>
      <c r="I209" s="25">
        <f t="shared" si="69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0">SUM(D210:E210)</f>
        <v>0</v>
      </c>
      <c r="G210" s="172"/>
      <c r="H210" s="94"/>
      <c r="I210" s="25">
        <f t="shared" si="69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8"/>
        <v>0</v>
      </c>
      <c r="G211" s="172"/>
      <c r="H211" s="94"/>
      <c r="I211" s="25">
        <f t="shared" si="69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8"/>
        <v>0</v>
      </c>
      <c r="G212" s="172"/>
      <c r="H212" s="94"/>
      <c r="I212" s="25">
        <f t="shared" si="69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8"/>
        <v>0</v>
      </c>
      <c r="G213" s="172"/>
      <c r="H213" s="94"/>
      <c r="I213" s="25">
        <f t="shared" si="69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8"/>
        <v>0</v>
      </c>
      <c r="G214" s="172"/>
      <c r="H214" s="94"/>
      <c r="I214" s="25">
        <f t="shared" si="69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8"/>
        <v>0</v>
      </c>
      <c r="G215" s="172"/>
      <c r="H215" s="94"/>
      <c r="I215" s="25">
        <f t="shared" si="69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8"/>
        <v>0</v>
      </c>
      <c r="G216" s="172"/>
      <c r="H216" s="94"/>
      <c r="I216" s="25">
        <f t="shared" si="69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8"/>
        <v>0</v>
      </c>
      <c r="G217" s="172"/>
      <c r="H217" s="94"/>
      <c r="I217" s="25">
        <f t="shared" si="69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8"/>
        <v>0</v>
      </c>
      <c r="G218" s="172"/>
      <c r="H218" s="94"/>
      <c r="I218" s="25">
        <f t="shared" si="69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8"/>
        <v>0</v>
      </c>
      <c r="G219" s="172"/>
      <c r="H219" s="94"/>
      <c r="I219" s="25">
        <f t="shared" si="69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1">SUM(E221:E232)</f>
        <v>0</v>
      </c>
      <c r="F220" s="59">
        <f t="shared" si="71"/>
        <v>0</v>
      </c>
      <c r="G220" s="174">
        <f t="shared" si="71"/>
        <v>0</v>
      </c>
      <c r="H220" s="79">
        <f t="shared" si="71"/>
        <v>0</v>
      </c>
      <c r="I220" s="20">
        <f t="shared" si="71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2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2"/>
        <v>0</v>
      </c>
      <c r="G222" s="172"/>
      <c r="H222" s="94"/>
      <c r="I222" s="25">
        <f t="shared" ref="I222:I231" si="73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2"/>
        <v>0</v>
      </c>
      <c r="G223" s="172"/>
      <c r="H223" s="94"/>
      <c r="I223" s="25">
        <f t="shared" si="73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2"/>
        <v>0</v>
      </c>
      <c r="G224" s="172"/>
      <c r="H224" s="94"/>
      <c r="I224" s="25">
        <f t="shared" si="73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2"/>
        <v>0</v>
      </c>
      <c r="G225" s="172"/>
      <c r="H225" s="94"/>
      <c r="I225" s="25">
        <f t="shared" si="73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2"/>
        <v>0</v>
      </c>
      <c r="G226" s="172"/>
      <c r="H226" s="94"/>
      <c r="I226" s="25">
        <f t="shared" si="73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2"/>
        <v>0</v>
      </c>
      <c r="G227" s="172"/>
      <c r="H227" s="94"/>
      <c r="I227" s="25">
        <f t="shared" si="73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2"/>
        <v>0</v>
      </c>
      <c r="G228" s="172"/>
      <c r="H228" s="94"/>
      <c r="I228" s="25">
        <f t="shared" si="73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2"/>
        <v>0</v>
      </c>
      <c r="G229" s="172"/>
      <c r="H229" s="94"/>
      <c r="I229" s="25">
        <f t="shared" si="73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2"/>
        <v>0</v>
      </c>
      <c r="G230" s="172"/>
      <c r="H230" s="94"/>
      <c r="I230" s="25">
        <f t="shared" si="73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2"/>
        <v>0</v>
      </c>
      <c r="G231" s="172"/>
      <c r="H231" s="94"/>
      <c r="I231" s="25">
        <f t="shared" si="73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2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4">SUM(E234:E241)</f>
        <v>0</v>
      </c>
      <c r="F233" s="59">
        <f t="shared" si="74"/>
        <v>0</v>
      </c>
      <c r="G233" s="174">
        <f t="shared" si="74"/>
        <v>0</v>
      </c>
      <c r="H233" s="79">
        <f t="shared" si="74"/>
        <v>0</v>
      </c>
      <c r="I233" s="20">
        <f t="shared" si="74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5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5"/>
        <v>0</v>
      </c>
      <c r="G235" s="172"/>
      <c r="H235" s="94"/>
      <c r="I235" s="25">
        <f t="shared" ref="I235:I241" si="76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5"/>
        <v>0</v>
      </c>
      <c r="G236" s="172"/>
      <c r="H236" s="94"/>
      <c r="I236" s="25">
        <f t="shared" si="76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5"/>
        <v>0</v>
      </c>
      <c r="G237" s="172"/>
      <c r="H237" s="94"/>
      <c r="I237" s="25">
        <f t="shared" si="76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5"/>
        <v>0</v>
      </c>
      <c r="G238" s="172"/>
      <c r="H238" s="94"/>
      <c r="I238" s="25">
        <f t="shared" si="76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5"/>
        <v>0</v>
      </c>
      <c r="G239" s="172"/>
      <c r="H239" s="94"/>
      <c r="I239" s="25">
        <f t="shared" si="76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5"/>
        <v>0</v>
      </c>
      <c r="G240" s="172"/>
      <c r="H240" s="94"/>
      <c r="I240" s="25">
        <f t="shared" si="76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5"/>
        <v>0</v>
      </c>
      <c r="G241" s="172"/>
      <c r="H241" s="94"/>
      <c r="I241" s="25">
        <f t="shared" si="76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7">SUM(E243,E261,E253,E269,E277,E285,E249)</f>
        <v>0</v>
      </c>
      <c r="F242" s="83">
        <f t="shared" si="77"/>
        <v>0</v>
      </c>
      <c r="G242" s="171">
        <f t="shared" si="77"/>
        <v>0</v>
      </c>
      <c r="H242" s="88">
        <f t="shared" si="77"/>
        <v>0</v>
      </c>
      <c r="I242" s="41">
        <f t="shared" si="77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8">SUM(E244:E248)</f>
        <v>0</v>
      </c>
      <c r="F243" s="58">
        <f t="shared" si="78"/>
        <v>0</v>
      </c>
      <c r="G243" s="173">
        <f t="shared" si="78"/>
        <v>0</v>
      </c>
      <c r="H243" s="89">
        <f t="shared" si="78"/>
        <v>0</v>
      </c>
      <c r="I243" s="56">
        <f t="shared" si="78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79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79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79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79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0">SUM(E250:E252)</f>
        <v>0</v>
      </c>
      <c r="F249" s="58">
        <f t="shared" si="80"/>
        <v>0</v>
      </c>
      <c r="G249" s="173">
        <f t="shared" si="80"/>
        <v>0</v>
      </c>
      <c r="H249" s="89">
        <f t="shared" si="80"/>
        <v>0</v>
      </c>
      <c r="I249" s="56">
        <f t="shared" si="80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1">SUM(D251:E251)</f>
        <v>0</v>
      </c>
      <c r="G251" s="172"/>
      <c r="H251" s="94"/>
      <c r="I251" s="25">
        <f t="shared" ref="I251:I252" si="82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1"/>
        <v>0</v>
      </c>
      <c r="G252" s="172"/>
      <c r="H252" s="94"/>
      <c r="I252" s="25">
        <f t="shared" si="82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3">SUM(E254:E260)</f>
        <v>0</v>
      </c>
      <c r="F253" s="59">
        <f t="shared" si="83"/>
        <v>0</v>
      </c>
      <c r="G253" s="174">
        <f t="shared" si="83"/>
        <v>0</v>
      </c>
      <c r="H253" s="79">
        <f t="shared" si="83"/>
        <v>0</v>
      </c>
      <c r="I253" s="20">
        <f t="shared" si="83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4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4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4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4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5">SUM(D259:E259)</f>
        <v>0</v>
      </c>
      <c r="G259" s="172"/>
      <c r="H259" s="94"/>
      <c r="I259" s="25">
        <f t="shared" si="84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5"/>
        <v>0</v>
      </c>
      <c r="G260" s="172"/>
      <c r="H260" s="94"/>
      <c r="I260" s="25">
        <f t="shared" si="84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6">SUM(E262:E268)</f>
        <v>0</v>
      </c>
      <c r="F261" s="59">
        <f t="shared" si="86"/>
        <v>0</v>
      </c>
      <c r="G261" s="174">
        <f t="shared" si="86"/>
        <v>0</v>
      </c>
      <c r="H261" s="79">
        <f t="shared" si="86"/>
        <v>0</v>
      </c>
      <c r="I261" s="20">
        <f t="shared" si="86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7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7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7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7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8">SUM(D267:E267)</f>
        <v>0</v>
      </c>
      <c r="G267" s="172"/>
      <c r="H267" s="94"/>
      <c r="I267" s="25">
        <f t="shared" si="87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8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89">SUM(E270:E276)</f>
        <v>0</v>
      </c>
      <c r="F269" s="59">
        <f t="shared" si="89"/>
        <v>0</v>
      </c>
      <c r="G269" s="174">
        <f t="shared" si="89"/>
        <v>0</v>
      </c>
      <c r="H269" s="79">
        <f t="shared" si="89"/>
        <v>0</v>
      </c>
      <c r="I269" s="20">
        <f t="shared" si="89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0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0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0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0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1">SUM(D275:E275)</f>
        <v>0</v>
      </c>
      <c r="G275" s="172"/>
      <c r="H275" s="94"/>
      <c r="I275" s="25">
        <f t="shared" si="90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1"/>
        <v>0</v>
      </c>
      <c r="G276" s="172"/>
      <c r="H276" s="94"/>
      <c r="I276" s="25">
        <f t="shared" si="90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2">SUM(E278:E284)</f>
        <v>0</v>
      </c>
      <c r="F277" s="59">
        <f t="shared" si="92"/>
        <v>0</v>
      </c>
      <c r="G277" s="174">
        <f t="shared" si="92"/>
        <v>0</v>
      </c>
      <c r="H277" s="79">
        <f t="shared" si="92"/>
        <v>0</v>
      </c>
      <c r="I277" s="20">
        <f t="shared" si="92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3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3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3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3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4">SUM(D283:E283)</f>
        <v>0</v>
      </c>
      <c r="G283" s="172"/>
      <c r="H283" s="94"/>
      <c r="I283" s="25">
        <f t="shared" si="93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4"/>
        <v>0</v>
      </c>
      <c r="G284" s="172"/>
      <c r="H284" s="94"/>
      <c r="I284" s="25">
        <f t="shared" si="93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5">SUM(E286:E292)</f>
        <v>0</v>
      </c>
      <c r="F285" s="59">
        <f t="shared" si="95"/>
        <v>0</v>
      </c>
      <c r="G285" s="174">
        <f t="shared" si="95"/>
        <v>0</v>
      </c>
      <c r="H285" s="79">
        <f t="shared" si="95"/>
        <v>0</v>
      </c>
      <c r="I285" s="20">
        <f t="shared" si="95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6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6"/>
        <v>0</v>
      </c>
      <c r="G287" s="172"/>
      <c r="H287" s="94"/>
      <c r="I287" s="25">
        <f t="shared" ref="I287:I292" si="97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6"/>
        <v>0</v>
      </c>
      <c r="G288" s="172"/>
      <c r="H288" s="94"/>
      <c r="I288" s="25">
        <f t="shared" si="97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6"/>
        <v>0</v>
      </c>
      <c r="G289" s="172"/>
      <c r="H289" s="94"/>
      <c r="I289" s="25">
        <f t="shared" si="97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6"/>
        <v>0</v>
      </c>
      <c r="G290" s="172"/>
      <c r="H290" s="94"/>
      <c r="I290" s="25">
        <f t="shared" si="97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8">SUM(D291:E291)</f>
        <v>0</v>
      </c>
      <c r="G291" s="172"/>
      <c r="H291" s="94"/>
      <c r="I291" s="25">
        <f t="shared" si="97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6"/>
        <v>0</v>
      </c>
      <c r="G292" s="172"/>
      <c r="H292" s="94"/>
      <c r="I292" s="25">
        <f t="shared" si="97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99">+E294</f>
        <v>0</v>
      </c>
      <c r="F293" s="83">
        <f t="shared" si="99"/>
        <v>0</v>
      </c>
      <c r="G293" s="171">
        <f t="shared" si="99"/>
        <v>0</v>
      </c>
      <c r="H293" s="88">
        <f t="shared" si="99"/>
        <v>0</v>
      </c>
      <c r="I293" s="41">
        <f t="shared" si="99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99"/>
        <v>0</v>
      </c>
      <c r="F294" s="127">
        <f t="shared" si="99"/>
        <v>0</v>
      </c>
      <c r="G294" s="175">
        <f t="shared" si="99"/>
        <v>0</v>
      </c>
      <c r="H294" s="128">
        <f t="shared" si="99"/>
        <v>0</v>
      </c>
      <c r="I294" s="129">
        <f t="shared" si="99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0">SUM(E297,E299)</f>
        <v>0</v>
      </c>
      <c r="F296" s="83">
        <f t="shared" si="100"/>
        <v>0</v>
      </c>
      <c r="G296" s="171">
        <f t="shared" si="100"/>
        <v>0</v>
      </c>
      <c r="H296" s="88">
        <f t="shared" si="100"/>
        <v>0</v>
      </c>
      <c r="I296" s="41">
        <f t="shared" si="100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1">SUM(E298:E298)</f>
        <v>0</v>
      </c>
      <c r="F297" s="43">
        <f t="shared" si="101"/>
        <v>0</v>
      </c>
      <c r="G297" s="43">
        <f t="shared" si="101"/>
        <v>0</v>
      </c>
      <c r="H297" s="43">
        <f t="shared" si="101"/>
        <v>0</v>
      </c>
      <c r="I297" s="56">
        <f t="shared" si="101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2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3">SUM(E300:E304)</f>
        <v>0</v>
      </c>
      <c r="F299" s="19">
        <f t="shared" si="103"/>
        <v>0</v>
      </c>
      <c r="G299" s="19">
        <f t="shared" si="103"/>
        <v>0</v>
      </c>
      <c r="H299" s="19">
        <f t="shared" si="103"/>
        <v>0</v>
      </c>
      <c r="I299" s="19">
        <f t="shared" si="103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4">SUM(D301:E301)</f>
        <v>0</v>
      </c>
      <c r="G301" s="180"/>
      <c r="H301" s="215"/>
      <c r="I301" s="195">
        <f t="shared" ref="I301:I304" si="105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4"/>
        <v>0</v>
      </c>
      <c r="G302" s="172"/>
      <c r="H302" s="94"/>
      <c r="I302" s="195">
        <f t="shared" si="105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4"/>
        <v>0</v>
      </c>
      <c r="G303" s="172"/>
      <c r="H303" s="94"/>
      <c r="I303" s="195">
        <f t="shared" si="105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4"/>
        <v>0</v>
      </c>
      <c r="G304" s="172"/>
      <c r="H304" s="94"/>
      <c r="I304" s="195">
        <f t="shared" si="105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6">SUM(E306,E308)</f>
        <v>0</v>
      </c>
      <c r="F305" s="83">
        <f t="shared" si="106"/>
        <v>0</v>
      </c>
      <c r="G305" s="171">
        <f t="shared" si="106"/>
        <v>0</v>
      </c>
      <c r="H305" s="88">
        <f t="shared" si="106"/>
        <v>0</v>
      </c>
      <c r="I305" s="41">
        <f t="shared" si="106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7">SUM(E307)</f>
        <v>0</v>
      </c>
      <c r="F306" s="59">
        <f t="shared" si="107"/>
        <v>0</v>
      </c>
      <c r="G306" s="174">
        <f t="shared" si="107"/>
        <v>0</v>
      </c>
      <c r="H306" s="79">
        <f t="shared" si="107"/>
        <v>0</v>
      </c>
      <c r="I306" s="20">
        <f t="shared" si="107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8">SUM(E309:E310)</f>
        <v>0</v>
      </c>
      <c r="F308" s="127">
        <f t="shared" si="108"/>
        <v>0</v>
      </c>
      <c r="G308" s="175">
        <f t="shared" si="108"/>
        <v>0</v>
      </c>
      <c r="H308" s="128">
        <f t="shared" si="108"/>
        <v>0</v>
      </c>
      <c r="I308" s="129">
        <f t="shared" si="108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09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09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0">+E312</f>
        <v>0</v>
      </c>
      <c r="F311" s="83">
        <f t="shared" si="110"/>
        <v>0</v>
      </c>
      <c r="G311" s="171">
        <f t="shared" si="110"/>
        <v>0</v>
      </c>
      <c r="H311" s="88">
        <f t="shared" si="110"/>
        <v>0</v>
      </c>
      <c r="I311" s="41">
        <f t="shared" si="110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1">SUM(E313:E316)</f>
        <v>0</v>
      </c>
      <c r="F312" s="223">
        <f t="shared" si="111"/>
        <v>0</v>
      </c>
      <c r="G312" s="224">
        <f t="shared" si="111"/>
        <v>0</v>
      </c>
      <c r="H312" s="225">
        <f t="shared" si="111"/>
        <v>0</v>
      </c>
      <c r="I312" s="226">
        <f t="shared" si="111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2">SUM(E318,E323,E333,E328,E337,E343)</f>
        <v>0</v>
      </c>
      <c r="F317" s="83">
        <f t="shared" si="112"/>
        <v>0</v>
      </c>
      <c r="G317" s="171">
        <f t="shared" si="112"/>
        <v>0</v>
      </c>
      <c r="H317" s="88">
        <f t="shared" si="112"/>
        <v>0</v>
      </c>
      <c r="I317" s="41">
        <f t="shared" si="112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3">SUM(E319:E322)</f>
        <v>0</v>
      </c>
      <c r="F318" s="58">
        <f t="shared" si="113"/>
        <v>0</v>
      </c>
      <c r="G318" s="173">
        <f t="shared" si="113"/>
        <v>0</v>
      </c>
      <c r="H318" s="89">
        <f t="shared" si="113"/>
        <v>0</v>
      </c>
      <c r="I318" s="56">
        <f t="shared" si="113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4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4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4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5">SUM(D324:D327)</f>
        <v>0</v>
      </c>
      <c r="E323" s="43">
        <f t="shared" si="115"/>
        <v>0</v>
      </c>
      <c r="F323" s="58">
        <f t="shared" si="115"/>
        <v>0</v>
      </c>
      <c r="G323" s="173">
        <f t="shared" si="115"/>
        <v>0</v>
      </c>
      <c r="H323" s="89">
        <f t="shared" si="115"/>
        <v>0</v>
      </c>
      <c r="I323" s="56">
        <f t="shared" si="115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6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6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6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7">SUM(D329:D332)</f>
        <v>0</v>
      </c>
      <c r="E328" s="43">
        <f t="shared" si="117"/>
        <v>0</v>
      </c>
      <c r="F328" s="58">
        <f t="shared" si="117"/>
        <v>0</v>
      </c>
      <c r="G328" s="173">
        <f t="shared" si="117"/>
        <v>0</v>
      </c>
      <c r="H328" s="89">
        <f t="shared" si="117"/>
        <v>0</v>
      </c>
      <c r="I328" s="56">
        <f t="shared" si="117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8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8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8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19">SUM(E334:E336)</f>
        <v>0</v>
      </c>
      <c r="F333" s="58">
        <f t="shared" si="119"/>
        <v>0</v>
      </c>
      <c r="G333" s="173">
        <f t="shared" si="119"/>
        <v>0</v>
      </c>
      <c r="H333" s="89">
        <f t="shared" si="119"/>
        <v>0</v>
      </c>
      <c r="I333" s="56">
        <f t="shared" si="119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0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0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1">SUM(E338:E342)</f>
        <v>0</v>
      </c>
      <c r="F337" s="59">
        <f t="shared" si="121"/>
        <v>0</v>
      </c>
      <c r="G337" s="174">
        <f t="shared" si="121"/>
        <v>0</v>
      </c>
      <c r="H337" s="79">
        <f t="shared" si="121"/>
        <v>0</v>
      </c>
      <c r="I337" s="20">
        <f t="shared" si="121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2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2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2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2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3">SUM(E344:E348)</f>
        <v>0</v>
      </c>
      <c r="F343" s="59">
        <f t="shared" si="123"/>
        <v>0</v>
      </c>
      <c r="G343" s="174">
        <f t="shared" si="123"/>
        <v>0</v>
      </c>
      <c r="H343" s="79">
        <f t="shared" si="123"/>
        <v>0</v>
      </c>
      <c r="I343" s="20">
        <f t="shared" si="123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4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4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4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4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5">SUM(E350,E367)</f>
        <v>0</v>
      </c>
      <c r="F349" s="83">
        <f t="shared" si="125"/>
        <v>0</v>
      </c>
      <c r="G349" s="171">
        <f t="shared" si="125"/>
        <v>0</v>
      </c>
      <c r="H349" s="88">
        <f t="shared" si="125"/>
        <v>0</v>
      </c>
      <c r="I349" s="41">
        <f t="shared" si="125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6">SUM(E351:E366)</f>
        <v>0</v>
      </c>
      <c r="F350" s="59">
        <f t="shared" si="126"/>
        <v>0</v>
      </c>
      <c r="G350" s="174">
        <f t="shared" si="126"/>
        <v>0</v>
      </c>
      <c r="H350" s="79">
        <f t="shared" si="126"/>
        <v>0</v>
      </c>
      <c r="I350" s="20">
        <f t="shared" si="126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7">SUM(D352:E352)</f>
        <v>0</v>
      </c>
      <c r="G352" s="172"/>
      <c r="H352" s="94"/>
      <c r="I352" s="25">
        <f t="shared" ref="I352:I366" si="128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7"/>
        <v>0</v>
      </c>
      <c r="G353" s="172"/>
      <c r="H353" s="94"/>
      <c r="I353" s="25">
        <f t="shared" si="128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7"/>
        <v>0</v>
      </c>
      <c r="G354" s="172"/>
      <c r="H354" s="94"/>
      <c r="I354" s="25">
        <f t="shared" si="128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7"/>
        <v>0</v>
      </c>
      <c r="G355" s="172"/>
      <c r="H355" s="94"/>
      <c r="I355" s="25">
        <f t="shared" si="128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7"/>
        <v>0</v>
      </c>
      <c r="G356" s="172"/>
      <c r="H356" s="94"/>
      <c r="I356" s="25">
        <f t="shared" si="128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7"/>
        <v>0</v>
      </c>
      <c r="G357" s="172"/>
      <c r="H357" s="94"/>
      <c r="I357" s="25">
        <f t="shared" si="128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7"/>
        <v>0</v>
      </c>
      <c r="G362" s="172"/>
      <c r="H362" s="94"/>
      <c r="I362" s="25">
        <f t="shared" si="128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8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8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8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29">SUM(E368:E381)</f>
        <v>0</v>
      </c>
      <c r="F367" s="59">
        <f t="shared" si="129"/>
        <v>0</v>
      </c>
      <c r="G367" s="174">
        <f t="shared" si="129"/>
        <v>0</v>
      </c>
      <c r="H367" s="79">
        <f t="shared" si="129"/>
        <v>0</v>
      </c>
      <c r="I367" s="20">
        <f t="shared" si="129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0">SUM(D369:E369)</f>
        <v>0</v>
      </c>
      <c r="G369" s="172"/>
      <c r="H369" s="94"/>
      <c r="I369" s="25">
        <f t="shared" ref="I369:I381" si="131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0"/>
        <v>0</v>
      </c>
      <c r="G370" s="172"/>
      <c r="H370" s="94"/>
      <c r="I370" s="25">
        <f t="shared" si="131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0"/>
        <v>0</v>
      </c>
      <c r="G371" s="172"/>
      <c r="H371" s="94"/>
      <c r="I371" s="25">
        <f t="shared" si="131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0"/>
        <v>0</v>
      </c>
      <c r="G372" s="172"/>
      <c r="H372" s="94"/>
      <c r="I372" s="25">
        <f t="shared" si="131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0"/>
        <v>0</v>
      </c>
      <c r="G373" s="172"/>
      <c r="H373" s="94"/>
      <c r="I373" s="25">
        <f t="shared" si="131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0"/>
        <v>0</v>
      </c>
      <c r="G374" s="172"/>
      <c r="H374" s="94"/>
      <c r="I374" s="25">
        <f t="shared" si="131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2">SUM(D377:E377)</f>
        <v>0</v>
      </c>
      <c r="G377" s="172"/>
      <c r="H377" s="94"/>
      <c r="I377" s="25">
        <f t="shared" si="131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1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1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1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3">SUM(E383,E405,E395)</f>
        <v>0</v>
      </c>
      <c r="F382" s="83">
        <f t="shared" si="133"/>
        <v>0</v>
      </c>
      <c r="G382" s="171">
        <f t="shared" si="133"/>
        <v>0</v>
      </c>
      <c r="H382" s="88">
        <f t="shared" si="133"/>
        <v>0</v>
      </c>
      <c r="I382" s="41">
        <f t="shared" si="133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4">SUM(E384:E394)</f>
        <v>0</v>
      </c>
      <c r="F383" s="59">
        <f t="shared" si="134"/>
        <v>0</v>
      </c>
      <c r="G383" s="174">
        <f t="shared" si="134"/>
        <v>0</v>
      </c>
      <c r="H383" s="79">
        <f t="shared" si="134"/>
        <v>0</v>
      </c>
      <c r="I383" s="20">
        <f t="shared" si="134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5">SUM(D385:E385)</f>
        <v>0</v>
      </c>
      <c r="G385" s="172"/>
      <c r="H385" s="94"/>
      <c r="I385" s="25">
        <f t="shared" ref="I385:I394" si="136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5"/>
        <v>0</v>
      </c>
      <c r="G386" s="172"/>
      <c r="H386" s="94"/>
      <c r="I386" s="25">
        <f t="shared" si="136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5"/>
        <v>0</v>
      </c>
      <c r="G387" s="172"/>
      <c r="H387" s="94"/>
      <c r="I387" s="25">
        <f t="shared" si="136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5"/>
        <v>0</v>
      </c>
      <c r="G388" s="172"/>
      <c r="H388" s="94"/>
      <c r="I388" s="25">
        <f t="shared" si="136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5"/>
        <v>0</v>
      </c>
      <c r="G389" s="172"/>
      <c r="H389" s="94"/>
      <c r="I389" s="25">
        <f t="shared" si="136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5"/>
        <v>0</v>
      </c>
      <c r="G390" s="172"/>
      <c r="H390" s="94"/>
      <c r="I390" s="25">
        <f t="shared" si="136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5"/>
        <v>0</v>
      </c>
      <c r="G391" s="172"/>
      <c r="H391" s="94"/>
      <c r="I391" s="25">
        <f t="shared" si="136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6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6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6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7">SUM(E396:E404)</f>
        <v>0</v>
      </c>
      <c r="F395" s="19">
        <f t="shared" si="137"/>
        <v>0</v>
      </c>
      <c r="G395" s="174">
        <f t="shared" si="137"/>
        <v>0</v>
      </c>
      <c r="H395" s="174">
        <f t="shared" si="137"/>
        <v>0</v>
      </c>
      <c r="I395" s="20">
        <f t="shared" si="137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8">SUM(D397:E397)</f>
        <v>0</v>
      </c>
      <c r="G397" s="172"/>
      <c r="H397" s="172"/>
      <c r="I397" s="25">
        <f t="shared" ref="I397:I398" si="139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8"/>
        <v>0</v>
      </c>
      <c r="G398" s="172"/>
      <c r="H398" s="172"/>
      <c r="I398" s="25">
        <f t="shared" si="139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0">SUM(E406:E419)</f>
        <v>0</v>
      </c>
      <c r="F405" s="59">
        <f t="shared" si="140"/>
        <v>0</v>
      </c>
      <c r="G405" s="174">
        <f t="shared" si="140"/>
        <v>0</v>
      </c>
      <c r="H405" s="79">
        <f t="shared" si="140"/>
        <v>0</v>
      </c>
      <c r="I405" s="20">
        <f t="shared" si="140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1">SUM(D407:E407)</f>
        <v>0</v>
      </c>
      <c r="G407" s="172"/>
      <c r="H407" s="94"/>
      <c r="I407" s="25">
        <f t="shared" ref="I407:I419" si="142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1"/>
        <v>0</v>
      </c>
      <c r="G408" s="172"/>
      <c r="H408" s="94"/>
      <c r="I408" s="25">
        <f t="shared" si="142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1"/>
        <v>0</v>
      </c>
      <c r="G409" s="172"/>
      <c r="H409" s="94"/>
      <c r="I409" s="25">
        <f t="shared" si="142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1"/>
        <v>0</v>
      </c>
      <c r="G410" s="172"/>
      <c r="H410" s="94"/>
      <c r="I410" s="25">
        <f t="shared" si="142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1"/>
        <v>0</v>
      </c>
      <c r="G411" s="172"/>
      <c r="H411" s="94"/>
      <c r="I411" s="25">
        <f t="shared" si="142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1"/>
        <v>0</v>
      </c>
      <c r="G412" s="172"/>
      <c r="H412" s="94"/>
      <c r="I412" s="25">
        <f t="shared" si="142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2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2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2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2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3">SUM(E421,E433,E445)</f>
        <v>0</v>
      </c>
      <c r="F420" s="83">
        <f t="shared" si="143"/>
        <v>0</v>
      </c>
      <c r="G420" s="171">
        <f t="shared" si="143"/>
        <v>0</v>
      </c>
      <c r="H420" s="88">
        <f t="shared" si="143"/>
        <v>0</v>
      </c>
      <c r="I420" s="41">
        <f t="shared" si="143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4">SUM(E422:E432)</f>
        <v>0</v>
      </c>
      <c r="F421" s="59">
        <f t="shared" si="144"/>
        <v>0</v>
      </c>
      <c r="G421" s="174">
        <f t="shared" si="144"/>
        <v>0</v>
      </c>
      <c r="H421" s="79">
        <f t="shared" si="144"/>
        <v>0</v>
      </c>
      <c r="I421" s="20">
        <f t="shared" si="144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5">SUM(D423:E423)</f>
        <v>0</v>
      </c>
      <c r="G423" s="172"/>
      <c r="H423" s="94"/>
      <c r="I423" s="25">
        <f t="shared" ref="I423:I432" si="146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5"/>
        <v>0</v>
      </c>
      <c r="G424" s="172"/>
      <c r="H424" s="94"/>
      <c r="I424" s="25">
        <f t="shared" si="146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5"/>
        <v>0</v>
      </c>
      <c r="G425" s="172"/>
      <c r="H425" s="94"/>
      <c r="I425" s="25">
        <f t="shared" si="146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5"/>
        <v>0</v>
      </c>
      <c r="G426" s="172"/>
      <c r="H426" s="94"/>
      <c r="I426" s="25">
        <f t="shared" si="146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5"/>
        <v>0</v>
      </c>
      <c r="G427" s="172"/>
      <c r="H427" s="94"/>
      <c r="I427" s="25">
        <f t="shared" si="146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5"/>
        <v>0</v>
      </c>
      <c r="G428" s="172"/>
      <c r="H428" s="94"/>
      <c r="I428" s="25">
        <f t="shared" si="146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5"/>
        <v>0</v>
      </c>
      <c r="G429" s="172"/>
      <c r="H429" s="94"/>
      <c r="I429" s="25">
        <f t="shared" si="146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6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6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6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7">SUM(E434:E444)</f>
        <v>0</v>
      </c>
      <c r="F433" s="19">
        <f t="shared" si="147"/>
        <v>0</v>
      </c>
      <c r="G433" s="174">
        <f t="shared" si="147"/>
        <v>0</v>
      </c>
      <c r="H433" s="174">
        <f t="shared" si="147"/>
        <v>0</v>
      </c>
      <c r="I433" s="20">
        <f t="shared" si="147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8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8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8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8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8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8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8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8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8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8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49">SUM(E446:E456)</f>
        <v>0</v>
      </c>
      <c r="F445" s="59">
        <f t="shared" si="149"/>
        <v>0</v>
      </c>
      <c r="G445" s="174">
        <f t="shared" si="149"/>
        <v>0</v>
      </c>
      <c r="H445" s="79">
        <f t="shared" si="149"/>
        <v>0</v>
      </c>
      <c r="I445" s="20">
        <f t="shared" si="149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0">SUM(D447:E447)</f>
        <v>0</v>
      </c>
      <c r="G447" s="172"/>
      <c r="H447" s="94"/>
      <c r="I447" s="25">
        <f t="shared" ref="I447:I456" si="151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0"/>
        <v>0</v>
      </c>
      <c r="G448" s="172"/>
      <c r="H448" s="94"/>
      <c r="I448" s="25">
        <f t="shared" si="151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0"/>
        <v>0</v>
      </c>
      <c r="G449" s="172"/>
      <c r="H449" s="94"/>
      <c r="I449" s="25">
        <f t="shared" si="151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0"/>
        <v>0</v>
      </c>
      <c r="G450" s="172"/>
      <c r="H450" s="94"/>
      <c r="I450" s="25">
        <f t="shared" si="151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0"/>
        <v>0</v>
      </c>
      <c r="G451" s="172"/>
      <c r="H451" s="94"/>
      <c r="I451" s="25">
        <f t="shared" si="151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0"/>
        <v>0</v>
      </c>
      <c r="G452" s="172"/>
      <c r="H452" s="94"/>
      <c r="I452" s="25">
        <f t="shared" si="151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0"/>
        <v>0</v>
      </c>
      <c r="G453" s="172"/>
      <c r="H453" s="94"/>
      <c r="I453" s="25">
        <f t="shared" si="151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1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1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1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2">SUM(E458,E470,E482)</f>
        <v>0</v>
      </c>
      <c r="F457" s="83">
        <f t="shared" si="152"/>
        <v>0</v>
      </c>
      <c r="G457" s="171">
        <f t="shared" si="152"/>
        <v>0</v>
      </c>
      <c r="H457" s="88">
        <f t="shared" si="152"/>
        <v>0</v>
      </c>
      <c r="I457" s="41">
        <f t="shared" si="152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3">SUM(E459:E469)</f>
        <v>0</v>
      </c>
      <c r="F458" s="59">
        <f t="shared" si="153"/>
        <v>0</v>
      </c>
      <c r="G458" s="174">
        <f t="shared" si="153"/>
        <v>0</v>
      </c>
      <c r="H458" s="79">
        <f t="shared" si="153"/>
        <v>0</v>
      </c>
      <c r="I458" s="20">
        <f t="shared" si="153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4">SUM(D460:E460)</f>
        <v>0</v>
      </c>
      <c r="G460" s="172"/>
      <c r="H460" s="94"/>
      <c r="I460" s="25">
        <f t="shared" ref="I460:I469" si="155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4"/>
        <v>0</v>
      </c>
      <c r="G461" s="172"/>
      <c r="H461" s="94"/>
      <c r="I461" s="25">
        <f t="shared" si="155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4"/>
        <v>0</v>
      </c>
      <c r="G462" s="172"/>
      <c r="H462" s="94"/>
      <c r="I462" s="25">
        <f t="shared" si="155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4"/>
        <v>0</v>
      </c>
      <c r="G463" s="172"/>
      <c r="H463" s="94"/>
      <c r="I463" s="25">
        <f t="shared" si="155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4"/>
        <v>0</v>
      </c>
      <c r="G464" s="172"/>
      <c r="H464" s="94"/>
      <c r="I464" s="25">
        <f t="shared" si="155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4"/>
        <v>0</v>
      </c>
      <c r="G465" s="172"/>
      <c r="H465" s="94"/>
      <c r="I465" s="25">
        <f t="shared" si="155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4"/>
        <v>0</v>
      </c>
      <c r="G466" s="172"/>
      <c r="H466" s="94"/>
      <c r="I466" s="25">
        <f t="shared" si="155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5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5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5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6">SUM(E471:E481)</f>
        <v>0</v>
      </c>
      <c r="F470" s="19">
        <f t="shared" si="156"/>
        <v>0</v>
      </c>
      <c r="G470" s="174">
        <f t="shared" si="156"/>
        <v>0</v>
      </c>
      <c r="H470" s="174">
        <f t="shared" si="156"/>
        <v>0</v>
      </c>
      <c r="I470" s="20">
        <f t="shared" si="156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7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7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7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7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7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7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7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7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7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7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8">SUM(D483:D493)</f>
        <v>0</v>
      </c>
      <c r="E482" s="19">
        <f t="shared" si="158"/>
        <v>0</v>
      </c>
      <c r="F482" s="59">
        <f t="shared" si="158"/>
        <v>0</v>
      </c>
      <c r="G482" s="174">
        <f t="shared" si="158"/>
        <v>0</v>
      </c>
      <c r="H482" s="79">
        <f t="shared" si="158"/>
        <v>0</v>
      </c>
      <c r="I482" s="20">
        <f t="shared" si="158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59">SUM(D484:E484)</f>
        <v>0</v>
      </c>
      <c r="G484" s="172"/>
      <c r="H484" s="94"/>
      <c r="I484" s="25">
        <f t="shared" ref="I484:I493" si="160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59"/>
        <v>0</v>
      </c>
      <c r="G485" s="172"/>
      <c r="H485" s="94"/>
      <c r="I485" s="25">
        <f t="shared" si="160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59"/>
        <v>0</v>
      </c>
      <c r="G486" s="172"/>
      <c r="H486" s="94"/>
      <c r="I486" s="25">
        <f t="shared" si="160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59"/>
        <v>0</v>
      </c>
      <c r="G487" s="172"/>
      <c r="H487" s="94"/>
      <c r="I487" s="25">
        <f t="shared" si="160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59"/>
        <v>0</v>
      </c>
      <c r="G488" s="172"/>
      <c r="H488" s="94"/>
      <c r="I488" s="25">
        <f t="shared" si="160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59"/>
        <v>0</v>
      </c>
      <c r="G489" s="172"/>
      <c r="H489" s="94"/>
      <c r="I489" s="25">
        <f t="shared" si="160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0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0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0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0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1">SUM(E495)</f>
        <v>0</v>
      </c>
      <c r="F494" s="83">
        <f t="shared" si="161"/>
        <v>0</v>
      </c>
      <c r="G494" s="171">
        <f t="shared" si="161"/>
        <v>0</v>
      </c>
      <c r="H494" s="88">
        <f t="shared" si="161"/>
        <v>0</v>
      </c>
      <c r="I494" s="41">
        <f t="shared" si="161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1"/>
        <v>0</v>
      </c>
      <c r="F495" s="58">
        <f t="shared" si="161"/>
        <v>0</v>
      </c>
      <c r="G495" s="173">
        <f t="shared" si="161"/>
        <v>0</v>
      </c>
      <c r="H495" s="89">
        <f t="shared" si="161"/>
        <v>0</v>
      </c>
      <c r="I495" s="56">
        <f t="shared" si="161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2">SUM(E498)</f>
        <v>0</v>
      </c>
      <c r="F497" s="83">
        <f t="shared" si="162"/>
        <v>0</v>
      </c>
      <c r="G497" s="171">
        <f t="shared" si="162"/>
        <v>0</v>
      </c>
      <c r="H497" s="88">
        <f t="shared" si="162"/>
        <v>0</v>
      </c>
      <c r="I497" s="41">
        <f t="shared" si="162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3">SUM(E499:E506)</f>
        <v>0</v>
      </c>
      <c r="F498" s="58">
        <f t="shared" si="163"/>
        <v>0</v>
      </c>
      <c r="G498" s="173">
        <f t="shared" si="163"/>
        <v>0</v>
      </c>
      <c r="H498" s="89">
        <f t="shared" si="163"/>
        <v>0</v>
      </c>
      <c r="I498" s="56">
        <f t="shared" si="163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4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4"/>
        <v>0</v>
      </c>
      <c r="G500" s="172"/>
      <c r="H500" s="94"/>
      <c r="I500" s="25">
        <f t="shared" ref="I500:I506" si="165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4"/>
        <v>0</v>
      </c>
      <c r="G501" s="172"/>
      <c r="H501" s="94"/>
      <c r="I501" s="25">
        <f t="shared" si="165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4"/>
        <v>0</v>
      </c>
      <c r="G502" s="172"/>
      <c r="H502" s="94"/>
      <c r="I502" s="25">
        <f t="shared" si="165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4"/>
        <v>0</v>
      </c>
      <c r="G503" s="172"/>
      <c r="H503" s="94"/>
      <c r="I503" s="25">
        <f t="shared" si="165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4"/>
        <v>0</v>
      </c>
      <c r="G504" s="172"/>
      <c r="H504" s="94"/>
      <c r="I504" s="25">
        <f t="shared" si="165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4"/>
        <v>0</v>
      </c>
      <c r="G505" s="172"/>
      <c r="H505" s="94"/>
      <c r="I505" s="25">
        <f t="shared" si="165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6">SUM(D506:E506)</f>
        <v>0</v>
      </c>
      <c r="G506" s="172"/>
      <c r="H506" s="94"/>
      <c r="I506" s="25">
        <f t="shared" si="165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7">SUM(E508,E514)</f>
        <v>0</v>
      </c>
      <c r="F507" s="83">
        <f t="shared" si="167"/>
        <v>0</v>
      </c>
      <c r="G507" s="171">
        <f t="shared" si="167"/>
        <v>0</v>
      </c>
      <c r="H507" s="88">
        <f t="shared" si="167"/>
        <v>0</v>
      </c>
      <c r="I507" s="41">
        <f t="shared" si="167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8">SUM(E509:E513)</f>
        <v>0</v>
      </c>
      <c r="F508" s="58">
        <f t="shared" si="168"/>
        <v>0</v>
      </c>
      <c r="G508" s="173">
        <f t="shared" si="168"/>
        <v>0</v>
      </c>
      <c r="H508" s="89">
        <f t="shared" si="168"/>
        <v>0</v>
      </c>
      <c r="I508" s="56">
        <f t="shared" si="168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69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69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69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69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0">SUM(E515:E519)</f>
        <v>0</v>
      </c>
      <c r="F514" s="58">
        <f t="shared" si="170"/>
        <v>0</v>
      </c>
      <c r="G514" s="173">
        <f t="shared" si="170"/>
        <v>0</v>
      </c>
      <c r="H514" s="89">
        <f t="shared" si="170"/>
        <v>0</v>
      </c>
      <c r="I514" s="56">
        <f t="shared" si="170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1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1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1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1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2">SUM(E521,E527)</f>
        <v>0</v>
      </c>
      <c r="F520" s="83">
        <f t="shared" ref="F520" si="173">SUM(F521,F527)</f>
        <v>0</v>
      </c>
      <c r="G520" s="171">
        <f t="shared" ref="G520" si="174">SUM(G521,G527)</f>
        <v>0</v>
      </c>
      <c r="H520" s="88">
        <f t="shared" ref="H520" si="175">SUM(H521,H527)</f>
        <v>0</v>
      </c>
      <c r="I520" s="41">
        <f t="shared" ref="I520" si="176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7">SUM(E522:E526)</f>
        <v>0</v>
      </c>
      <c r="F521" s="58">
        <f t="shared" ref="F521" si="178">SUM(F522:F526)</f>
        <v>0</v>
      </c>
      <c r="G521" s="173">
        <f t="shared" ref="G521" si="179">SUM(G522:G526)</f>
        <v>0</v>
      </c>
      <c r="H521" s="89">
        <f t="shared" ref="H521" si="180">SUM(H522:H526)</f>
        <v>0</v>
      </c>
      <c r="I521" s="56">
        <f t="shared" ref="I521" si="181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2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2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2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2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3">SUM(E528:E532)</f>
        <v>0</v>
      </c>
      <c r="F527" s="58">
        <f t="shared" ref="F527" si="184">SUM(F528:F532)</f>
        <v>0</v>
      </c>
      <c r="G527" s="173">
        <f t="shared" ref="G527" si="185">SUM(G528:G532)</f>
        <v>0</v>
      </c>
      <c r="H527" s="89">
        <f t="shared" ref="H527" si="186">SUM(H528:H532)</f>
        <v>0</v>
      </c>
      <c r="I527" s="56">
        <f t="shared" ref="I527" si="187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8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8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8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8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89">SUM(E534,E538)</f>
        <v>0</v>
      </c>
      <c r="F533" s="83">
        <f t="shared" si="189"/>
        <v>5000</v>
      </c>
      <c r="G533" s="171">
        <f t="shared" si="189"/>
        <v>3000</v>
      </c>
      <c r="H533" s="88">
        <f t="shared" si="189"/>
        <v>0</v>
      </c>
      <c r="I533" s="41">
        <f t="shared" si="189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0">SUM(E535:E537)</f>
        <v>0</v>
      </c>
      <c r="F534" s="58">
        <f t="shared" si="190"/>
        <v>5000</v>
      </c>
      <c r="G534" s="173">
        <f t="shared" si="190"/>
        <v>3000</v>
      </c>
      <c r="H534" s="89">
        <f t="shared" si="190"/>
        <v>0</v>
      </c>
      <c r="I534" s="56">
        <f t="shared" si="190"/>
        <v>5000</v>
      </c>
    </row>
    <row r="535" spans="1:9">
      <c r="A535" s="21" t="s">
        <v>1431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2575.11</v>
      </c>
      <c r="H535" s="94"/>
      <c r="I535" s="25">
        <f>+F535+H535</f>
        <v>4300</v>
      </c>
    </row>
    <row r="536" spans="1:9">
      <c r="A536" s="21" t="s">
        <v>1432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1">SUM(D536:E536)</f>
        <v>700</v>
      </c>
      <c r="G536" s="172">
        <v>424.89</v>
      </c>
      <c r="H536" s="94"/>
      <c r="I536" s="25">
        <f t="shared" ref="I536:I537" si="192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1"/>
        <v>0</v>
      </c>
      <c r="G537" s="172"/>
      <c r="H537" s="94"/>
      <c r="I537" s="25">
        <f t="shared" si="192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3">SUM(E539:E539)</f>
        <v>0</v>
      </c>
      <c r="F538" s="58">
        <f t="shared" si="193"/>
        <v>0</v>
      </c>
      <c r="G538" s="173">
        <f t="shared" si="193"/>
        <v>0</v>
      </c>
      <c r="H538" s="89">
        <f t="shared" si="193"/>
        <v>0</v>
      </c>
      <c r="I538" s="56">
        <f t="shared" si="193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4">SUM(E541,E563,E552,E574)</f>
        <v>0</v>
      </c>
      <c r="F540" s="83">
        <f t="shared" si="194"/>
        <v>0</v>
      </c>
      <c r="G540" s="171">
        <f t="shared" si="194"/>
        <v>0</v>
      </c>
      <c r="H540" s="88">
        <f t="shared" si="194"/>
        <v>0</v>
      </c>
      <c r="I540" s="41">
        <f t="shared" si="194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5">SUM(E542:E551)</f>
        <v>0</v>
      </c>
      <c r="F541" s="59">
        <f t="shared" si="195"/>
        <v>0</v>
      </c>
      <c r="G541" s="174">
        <f t="shared" si="195"/>
        <v>0</v>
      </c>
      <c r="H541" s="79">
        <f t="shared" si="195"/>
        <v>0</v>
      </c>
      <c r="I541" s="20">
        <f t="shared" si="195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6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6"/>
        <v>0</v>
      </c>
      <c r="G543" s="172"/>
      <c r="H543" s="94"/>
      <c r="I543" s="25">
        <f t="shared" ref="I543:I551" si="197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6"/>
        <v>0</v>
      </c>
      <c r="G544" s="172"/>
      <c r="H544" s="94"/>
      <c r="I544" s="25">
        <f t="shared" si="197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6"/>
        <v>0</v>
      </c>
      <c r="G545" s="172"/>
      <c r="H545" s="94"/>
      <c r="I545" s="25">
        <f t="shared" si="197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6"/>
        <v>0</v>
      </c>
      <c r="G546" s="172"/>
      <c r="H546" s="94"/>
      <c r="I546" s="25">
        <f t="shared" si="197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6"/>
        <v>0</v>
      </c>
      <c r="G547" s="172"/>
      <c r="H547" s="94"/>
      <c r="I547" s="25">
        <f t="shared" si="197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6"/>
        <v>0</v>
      </c>
      <c r="G548" s="172"/>
      <c r="H548" s="94"/>
      <c r="I548" s="25">
        <f t="shared" si="197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6"/>
        <v>0</v>
      </c>
      <c r="G549" s="172"/>
      <c r="H549" s="94"/>
      <c r="I549" s="25">
        <f t="shared" si="197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8">SUM(D550:E550)</f>
        <v>0</v>
      </c>
      <c r="G550" s="172"/>
      <c r="H550" s="94"/>
      <c r="I550" s="25">
        <f t="shared" si="197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8"/>
        <v>0</v>
      </c>
      <c r="G551" s="172"/>
      <c r="H551" s="94"/>
      <c r="I551" s="25">
        <f t="shared" si="197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199">SUM(E553:E562)</f>
        <v>0</v>
      </c>
      <c r="F552" s="19">
        <f t="shared" si="199"/>
        <v>0</v>
      </c>
      <c r="G552" s="19">
        <f t="shared" si="199"/>
        <v>0</v>
      </c>
      <c r="H552" s="19">
        <f t="shared" si="199"/>
        <v>0</v>
      </c>
      <c r="I552" s="20">
        <f t="shared" si="199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0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0"/>
        <v>0</v>
      </c>
      <c r="G554" s="172"/>
      <c r="H554" s="94"/>
      <c r="I554" s="25">
        <f t="shared" ref="I554:I562" si="201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0"/>
        <v>0</v>
      </c>
      <c r="G555" s="172"/>
      <c r="H555" s="94"/>
      <c r="I555" s="25">
        <f t="shared" si="201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0"/>
        <v>0</v>
      </c>
      <c r="G556" s="172"/>
      <c r="H556" s="94"/>
      <c r="I556" s="25">
        <f t="shared" si="201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0"/>
        <v>0</v>
      </c>
      <c r="G557" s="172"/>
      <c r="H557" s="94"/>
      <c r="I557" s="25">
        <f t="shared" si="201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0"/>
        <v>0</v>
      </c>
      <c r="G558" s="172"/>
      <c r="H558" s="94"/>
      <c r="I558" s="25">
        <f t="shared" si="201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0"/>
        <v>0</v>
      </c>
      <c r="G559" s="172"/>
      <c r="H559" s="94"/>
      <c r="I559" s="25">
        <f t="shared" si="201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0"/>
        <v>0</v>
      </c>
      <c r="G560" s="172"/>
      <c r="H560" s="94"/>
      <c r="I560" s="25">
        <f t="shared" si="201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0"/>
        <v>0</v>
      </c>
      <c r="G561" s="172"/>
      <c r="H561" s="94"/>
      <c r="I561" s="25">
        <f t="shared" si="201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2">SUM(D562:E562)</f>
        <v>0</v>
      </c>
      <c r="G562" s="172"/>
      <c r="H562" s="94"/>
      <c r="I562" s="25">
        <f t="shared" si="201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3">SUM(E564:E573)</f>
        <v>0</v>
      </c>
      <c r="F563" s="59">
        <f t="shared" si="203"/>
        <v>0</v>
      </c>
      <c r="G563" s="174">
        <f t="shared" si="203"/>
        <v>0</v>
      </c>
      <c r="H563" s="79">
        <f t="shared" si="203"/>
        <v>0</v>
      </c>
      <c r="I563" s="20">
        <f t="shared" si="203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4">SUM(D564:E564)</f>
        <v>0</v>
      </c>
      <c r="G564" s="172"/>
      <c r="H564" s="94"/>
      <c r="I564" s="25">
        <f t="shared" ref="I564:I573" si="205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4"/>
        <v>0</v>
      </c>
      <c r="G565" s="172"/>
      <c r="H565" s="94"/>
      <c r="I565" s="25">
        <f t="shared" si="205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4"/>
        <v>0</v>
      </c>
      <c r="G566" s="172"/>
      <c r="H566" s="94"/>
      <c r="I566" s="25">
        <f t="shared" si="205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4"/>
        <v>0</v>
      </c>
      <c r="G567" s="172"/>
      <c r="H567" s="94"/>
      <c r="I567" s="25">
        <f t="shared" si="205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4"/>
        <v>0</v>
      </c>
      <c r="G568" s="172"/>
      <c r="H568" s="94"/>
      <c r="I568" s="25">
        <f t="shared" si="205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4"/>
        <v>0</v>
      </c>
      <c r="G569" s="172"/>
      <c r="H569" s="94"/>
      <c r="I569" s="25">
        <f t="shared" si="205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4"/>
        <v>0</v>
      </c>
      <c r="G570" s="172"/>
      <c r="H570" s="94"/>
      <c r="I570" s="25">
        <f t="shared" si="205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4"/>
        <v>0</v>
      </c>
      <c r="G571" s="172"/>
      <c r="H571" s="94"/>
      <c r="I571" s="25">
        <f t="shared" si="205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4"/>
        <v>0</v>
      </c>
      <c r="G572" s="172"/>
      <c r="H572" s="94"/>
      <c r="I572" s="25">
        <f t="shared" si="205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4"/>
        <v>0</v>
      </c>
      <c r="G573" s="172"/>
      <c r="H573" s="94"/>
      <c r="I573" s="25">
        <f t="shared" si="205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6">SUM(E575:E583)</f>
        <v>0</v>
      </c>
      <c r="F574" s="59">
        <f t="shared" si="206"/>
        <v>0</v>
      </c>
      <c r="G574" s="174">
        <f t="shared" si="206"/>
        <v>0</v>
      </c>
      <c r="H574" s="79">
        <f t="shared" si="206"/>
        <v>0</v>
      </c>
      <c r="I574" s="20">
        <f t="shared" si="206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7">SUM(D575:E575)</f>
        <v>0</v>
      </c>
      <c r="G575" s="172"/>
      <c r="H575" s="94"/>
      <c r="I575" s="25">
        <f t="shared" ref="I575:I583" si="208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7"/>
        <v>0</v>
      </c>
      <c r="G576" s="172"/>
      <c r="H576" s="94"/>
      <c r="I576" s="25">
        <f t="shared" si="208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7"/>
        <v>0</v>
      </c>
      <c r="G577" s="172"/>
      <c r="H577" s="94"/>
      <c r="I577" s="25">
        <f t="shared" si="208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7"/>
        <v>0</v>
      </c>
      <c r="G578" s="172"/>
      <c r="H578" s="94"/>
      <c r="I578" s="25">
        <f t="shared" si="208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7"/>
        <v>0</v>
      </c>
      <c r="G579" s="172"/>
      <c r="H579" s="94"/>
      <c r="I579" s="25">
        <f t="shared" si="208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7"/>
        <v>0</v>
      </c>
      <c r="G580" s="172"/>
      <c r="H580" s="94"/>
      <c r="I580" s="25">
        <f t="shared" si="208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7"/>
        <v>0</v>
      </c>
      <c r="G581" s="172"/>
      <c r="H581" s="94"/>
      <c r="I581" s="25">
        <f t="shared" si="208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7"/>
        <v>0</v>
      </c>
      <c r="G582" s="172"/>
      <c r="H582" s="94"/>
      <c r="I582" s="25">
        <f t="shared" si="208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7"/>
        <v>0</v>
      </c>
      <c r="G583" s="172"/>
      <c r="H583" s="94"/>
      <c r="I583" s="25">
        <f t="shared" si="208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09">SUM(E585,E587,E589,E591,E593)</f>
        <v>0</v>
      </c>
      <c r="F584" s="40">
        <f t="shared" si="209"/>
        <v>0</v>
      </c>
      <c r="G584" s="40">
        <f t="shared" si="209"/>
        <v>0</v>
      </c>
      <c r="H584" s="40">
        <f t="shared" si="209"/>
        <v>0</v>
      </c>
      <c r="I584" s="41">
        <f t="shared" si="209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0">SUM(E586:E586)</f>
        <v>0</v>
      </c>
      <c r="F585" s="58">
        <f t="shared" si="210"/>
        <v>0</v>
      </c>
      <c r="G585" s="173">
        <f t="shared" si="210"/>
        <v>0</v>
      </c>
      <c r="H585" s="89">
        <f t="shared" si="210"/>
        <v>0</v>
      </c>
      <c r="I585" s="56">
        <f t="shared" si="210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1">SUM(D586:E586)</f>
        <v>0</v>
      </c>
      <c r="G586" s="24"/>
      <c r="H586" s="24"/>
      <c r="I586" s="25">
        <f t="shared" ref="I586" si="212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3">SUM(E588:E588)</f>
        <v>0</v>
      </c>
      <c r="F587" s="58">
        <f t="shared" si="213"/>
        <v>0</v>
      </c>
      <c r="G587" s="173">
        <f t="shared" si="213"/>
        <v>0</v>
      </c>
      <c r="H587" s="89">
        <f t="shared" si="213"/>
        <v>0</v>
      </c>
      <c r="I587" s="56">
        <f t="shared" si="213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4">SUM(D588:E588)</f>
        <v>0</v>
      </c>
      <c r="G588" s="24"/>
      <c r="H588" s="24"/>
      <c r="I588" s="25">
        <f t="shared" ref="I588" si="215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6">SUM(E590)</f>
        <v>0</v>
      </c>
      <c r="F589" s="19">
        <f t="shared" si="216"/>
        <v>0</v>
      </c>
      <c r="G589" s="19">
        <f t="shared" si="216"/>
        <v>0</v>
      </c>
      <c r="H589" s="19">
        <f t="shared" si="216"/>
        <v>0</v>
      </c>
      <c r="I589" s="20">
        <f t="shared" si="216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7">SUM(D590:E590)</f>
        <v>0</v>
      </c>
      <c r="G590" s="24"/>
      <c r="H590" s="24"/>
      <c r="I590" s="25">
        <f t="shared" ref="I590" si="218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19">SUM(E592)</f>
        <v>0</v>
      </c>
      <c r="F591" s="19">
        <f t="shared" si="219"/>
        <v>0</v>
      </c>
      <c r="G591" s="19">
        <f t="shared" si="219"/>
        <v>0</v>
      </c>
      <c r="H591" s="19">
        <f t="shared" si="219"/>
        <v>0</v>
      </c>
      <c r="I591" s="20">
        <f t="shared" si="219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0">SUM(D592:E592)</f>
        <v>0</v>
      </c>
      <c r="G592" s="24"/>
      <c r="H592" s="24"/>
      <c r="I592" s="25">
        <f t="shared" ref="I592" si="221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2">SUM(E594)</f>
        <v>0</v>
      </c>
      <c r="F593" s="19">
        <f t="shared" si="222"/>
        <v>0</v>
      </c>
      <c r="G593" s="19">
        <f t="shared" si="222"/>
        <v>0</v>
      </c>
      <c r="H593" s="19">
        <f t="shared" si="222"/>
        <v>0</v>
      </c>
      <c r="I593" s="20">
        <f t="shared" si="222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3">SUM(D594:E594)</f>
        <v>0</v>
      </c>
      <c r="G594" s="172"/>
      <c r="H594" s="94"/>
      <c r="I594" s="25">
        <f t="shared" ref="I594" si="224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5">SUM(E596,E606)</f>
        <v>0</v>
      </c>
      <c r="F595" s="83">
        <f t="shared" si="225"/>
        <v>0</v>
      </c>
      <c r="G595" s="171">
        <f t="shared" si="225"/>
        <v>0</v>
      </c>
      <c r="H595" s="88">
        <f t="shared" si="225"/>
        <v>0</v>
      </c>
      <c r="I595" s="41">
        <f t="shared" si="225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6">SUM(E597:E605)</f>
        <v>0</v>
      </c>
      <c r="F596" s="59">
        <f t="shared" si="226"/>
        <v>0</v>
      </c>
      <c r="G596" s="174">
        <f t="shared" si="226"/>
        <v>0</v>
      </c>
      <c r="H596" s="79">
        <f t="shared" si="226"/>
        <v>0</v>
      </c>
      <c r="I596" s="20">
        <f t="shared" si="226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7">SUM(D597:E597)</f>
        <v>0</v>
      </c>
      <c r="G597" s="172"/>
      <c r="H597" s="94"/>
      <c r="I597" s="25">
        <f t="shared" ref="I597:I605" si="228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7"/>
        <v>0</v>
      </c>
      <c r="G598" s="172"/>
      <c r="H598" s="94"/>
      <c r="I598" s="25">
        <f t="shared" si="228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7"/>
        <v>0</v>
      </c>
      <c r="G599" s="172"/>
      <c r="H599" s="94"/>
      <c r="I599" s="25">
        <f t="shared" si="228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7"/>
        <v>0</v>
      </c>
      <c r="G600" s="172"/>
      <c r="H600" s="94"/>
      <c r="I600" s="25">
        <f t="shared" si="228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7"/>
        <v>0</v>
      </c>
      <c r="G601" s="172"/>
      <c r="H601" s="94"/>
      <c r="I601" s="25">
        <f t="shared" si="228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7"/>
        <v>0</v>
      </c>
      <c r="G602" s="172"/>
      <c r="H602" s="94"/>
      <c r="I602" s="25">
        <f t="shared" si="228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7"/>
        <v>0</v>
      </c>
      <c r="G603" s="172"/>
      <c r="H603" s="94"/>
      <c r="I603" s="25">
        <f t="shared" si="228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7"/>
        <v>0</v>
      </c>
      <c r="G604" s="172"/>
      <c r="H604" s="94"/>
      <c r="I604" s="25">
        <f t="shared" si="228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7"/>
        <v>0</v>
      </c>
      <c r="G605" s="172"/>
      <c r="H605" s="94"/>
      <c r="I605" s="25">
        <f t="shared" si="228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29">SUM(E607:E615)</f>
        <v>0</v>
      </c>
      <c r="F606" s="59">
        <f t="shared" si="229"/>
        <v>0</v>
      </c>
      <c r="G606" s="174">
        <f t="shared" si="229"/>
        <v>0</v>
      </c>
      <c r="H606" s="79">
        <f t="shared" si="229"/>
        <v>0</v>
      </c>
      <c r="I606" s="20">
        <f t="shared" si="229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0">SUM(D607:E607)</f>
        <v>0</v>
      </c>
      <c r="G607" s="172"/>
      <c r="H607" s="94"/>
      <c r="I607" s="25">
        <f t="shared" ref="I607:I615" si="231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0"/>
        <v>0</v>
      </c>
      <c r="G608" s="172"/>
      <c r="H608" s="94"/>
      <c r="I608" s="25">
        <f t="shared" si="231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0"/>
        <v>0</v>
      </c>
      <c r="G609" s="172"/>
      <c r="H609" s="94"/>
      <c r="I609" s="25">
        <f t="shared" si="231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0"/>
        <v>0</v>
      </c>
      <c r="G610" s="172"/>
      <c r="H610" s="94"/>
      <c r="I610" s="25">
        <f t="shared" si="231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0"/>
        <v>0</v>
      </c>
      <c r="G611" s="172"/>
      <c r="H611" s="94"/>
      <c r="I611" s="25">
        <f t="shared" si="231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0"/>
        <v>0</v>
      </c>
      <c r="G612" s="172"/>
      <c r="H612" s="94"/>
      <c r="I612" s="25">
        <f t="shared" si="231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0"/>
        <v>0</v>
      </c>
      <c r="G613" s="172"/>
      <c r="H613" s="94"/>
      <c r="I613" s="25">
        <f t="shared" si="231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0"/>
        <v>0</v>
      </c>
      <c r="G614" s="172"/>
      <c r="H614" s="94"/>
      <c r="I614" s="25">
        <f t="shared" si="231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0"/>
        <v>0</v>
      </c>
      <c r="G615" s="172"/>
      <c r="H615" s="94"/>
      <c r="I615" s="25">
        <f t="shared" si="231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2">SUM(E617,E626)</f>
        <v>0</v>
      </c>
      <c r="F616" s="83">
        <f t="shared" si="232"/>
        <v>0</v>
      </c>
      <c r="G616" s="171">
        <f t="shared" si="232"/>
        <v>0</v>
      </c>
      <c r="H616" s="88">
        <f t="shared" si="232"/>
        <v>0</v>
      </c>
      <c r="I616" s="41">
        <f t="shared" si="232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3">SUM(E618:E625)</f>
        <v>0</v>
      </c>
      <c r="F617" s="59">
        <f t="shared" si="233"/>
        <v>0</v>
      </c>
      <c r="G617" s="174">
        <f t="shared" si="233"/>
        <v>0</v>
      </c>
      <c r="H617" s="79">
        <f t="shared" si="233"/>
        <v>0</v>
      </c>
      <c r="I617" s="20">
        <f t="shared" si="233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4">SUM(D618:E618)</f>
        <v>0</v>
      </c>
      <c r="G618" s="172"/>
      <c r="H618" s="94"/>
      <c r="I618" s="25">
        <f t="shared" ref="I618:I625" si="235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4"/>
        <v>0</v>
      </c>
      <c r="G619" s="172"/>
      <c r="H619" s="94"/>
      <c r="I619" s="25">
        <f t="shared" si="235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4"/>
        <v>0</v>
      </c>
      <c r="G620" s="172"/>
      <c r="H620" s="94"/>
      <c r="I620" s="25">
        <f t="shared" si="235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4"/>
        <v>0</v>
      </c>
      <c r="G621" s="172"/>
      <c r="H621" s="94"/>
      <c r="I621" s="25">
        <f t="shared" si="235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4"/>
        <v>0</v>
      </c>
      <c r="G622" s="172"/>
      <c r="H622" s="94"/>
      <c r="I622" s="25">
        <f t="shared" si="235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4"/>
        <v>0</v>
      </c>
      <c r="G623" s="172"/>
      <c r="H623" s="94"/>
      <c r="I623" s="25">
        <f t="shared" si="235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4"/>
        <v>0</v>
      </c>
      <c r="G624" s="172"/>
      <c r="H624" s="94"/>
      <c r="I624" s="25">
        <f t="shared" si="235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4"/>
        <v>0</v>
      </c>
      <c r="G625" s="172"/>
      <c r="H625" s="94"/>
      <c r="I625" s="25">
        <f t="shared" si="235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6">SUM(E627:E635)</f>
        <v>0</v>
      </c>
      <c r="F626" s="59">
        <f t="shared" si="236"/>
        <v>0</v>
      </c>
      <c r="G626" s="174">
        <f t="shared" si="236"/>
        <v>0</v>
      </c>
      <c r="H626" s="79">
        <f t="shared" si="236"/>
        <v>0</v>
      </c>
      <c r="I626" s="20">
        <f t="shared" si="236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7">SUM(D627:E627)</f>
        <v>0</v>
      </c>
      <c r="G627" s="172"/>
      <c r="H627" s="94"/>
      <c r="I627" s="25">
        <f t="shared" ref="I627:I635" si="238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7"/>
        <v>0</v>
      </c>
      <c r="G628" s="172"/>
      <c r="H628" s="94"/>
      <c r="I628" s="25">
        <f t="shared" si="238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7"/>
        <v>0</v>
      </c>
      <c r="G629" s="172"/>
      <c r="H629" s="94"/>
      <c r="I629" s="25">
        <f t="shared" si="238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7"/>
        <v>0</v>
      </c>
      <c r="G630" s="172"/>
      <c r="H630" s="94"/>
      <c r="I630" s="25">
        <f t="shared" si="238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7"/>
        <v>0</v>
      </c>
      <c r="G631" s="172"/>
      <c r="H631" s="94"/>
      <c r="I631" s="25">
        <f t="shared" si="238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7"/>
        <v>0</v>
      </c>
      <c r="G632" s="172"/>
      <c r="H632" s="94"/>
      <c r="I632" s="25">
        <f t="shared" si="238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7"/>
        <v>0</v>
      </c>
      <c r="G633" s="172"/>
      <c r="H633" s="94"/>
      <c r="I633" s="25">
        <f t="shared" si="238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7"/>
        <v>0</v>
      </c>
      <c r="G634" s="172"/>
      <c r="H634" s="94"/>
      <c r="I634" s="25">
        <f t="shared" si="238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7"/>
        <v>0</v>
      </c>
      <c r="G635" s="172"/>
      <c r="H635" s="94"/>
      <c r="I635" s="25">
        <f t="shared" si="238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39">SUM(E637,E646)</f>
        <v>0</v>
      </c>
      <c r="F636" s="83">
        <f t="shared" si="239"/>
        <v>0</v>
      </c>
      <c r="G636" s="171">
        <f t="shared" si="239"/>
        <v>0</v>
      </c>
      <c r="H636" s="88">
        <f t="shared" si="239"/>
        <v>0</v>
      </c>
      <c r="I636" s="41">
        <f t="shared" si="239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0">SUM(E638:E645)</f>
        <v>0</v>
      </c>
      <c r="F637" s="59">
        <f t="shared" si="240"/>
        <v>0</v>
      </c>
      <c r="G637" s="174">
        <f t="shared" si="240"/>
        <v>0</v>
      </c>
      <c r="H637" s="79">
        <f t="shared" si="240"/>
        <v>0</v>
      </c>
      <c r="I637" s="20">
        <f t="shared" si="240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1">SUM(D638:E638)</f>
        <v>0</v>
      </c>
      <c r="G638" s="172"/>
      <c r="H638" s="94"/>
      <c r="I638" s="25">
        <f t="shared" ref="I638:I645" si="242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1"/>
        <v>0</v>
      </c>
      <c r="G639" s="172"/>
      <c r="H639" s="94"/>
      <c r="I639" s="25">
        <f t="shared" si="242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1"/>
        <v>0</v>
      </c>
      <c r="G640" s="172"/>
      <c r="H640" s="94"/>
      <c r="I640" s="25">
        <f t="shared" si="242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1"/>
        <v>0</v>
      </c>
      <c r="G641" s="172"/>
      <c r="H641" s="94"/>
      <c r="I641" s="25">
        <f t="shared" si="242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1"/>
        <v>0</v>
      </c>
      <c r="G642" s="172"/>
      <c r="H642" s="94"/>
      <c r="I642" s="25">
        <f t="shared" si="242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1"/>
        <v>0</v>
      </c>
      <c r="G643" s="172"/>
      <c r="H643" s="94"/>
      <c r="I643" s="25">
        <f t="shared" si="242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1"/>
        <v>0</v>
      </c>
      <c r="G644" s="172"/>
      <c r="H644" s="94"/>
      <c r="I644" s="25">
        <f t="shared" si="242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1"/>
        <v>0</v>
      </c>
      <c r="G645" s="172"/>
      <c r="H645" s="94"/>
      <c r="I645" s="25">
        <f t="shared" si="242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3">SUM(E647:E655)</f>
        <v>0</v>
      </c>
      <c r="F646" s="59">
        <f t="shared" si="243"/>
        <v>0</v>
      </c>
      <c r="G646" s="174">
        <f t="shared" si="243"/>
        <v>0</v>
      </c>
      <c r="H646" s="79">
        <f t="shared" si="243"/>
        <v>0</v>
      </c>
      <c r="I646" s="20">
        <f t="shared" si="243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4">SUM(D647:E647)</f>
        <v>0</v>
      </c>
      <c r="G647" s="172"/>
      <c r="H647" s="94"/>
      <c r="I647" s="25">
        <f t="shared" ref="I647:I655" si="245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4"/>
        <v>0</v>
      </c>
      <c r="G648" s="172"/>
      <c r="H648" s="94"/>
      <c r="I648" s="25">
        <f t="shared" si="245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4"/>
        <v>0</v>
      </c>
      <c r="G649" s="172"/>
      <c r="H649" s="94"/>
      <c r="I649" s="25">
        <f t="shared" si="245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4"/>
        <v>0</v>
      </c>
      <c r="G650" s="172"/>
      <c r="H650" s="94"/>
      <c r="I650" s="25">
        <f t="shared" si="245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4"/>
        <v>0</v>
      </c>
      <c r="G651" s="172"/>
      <c r="H651" s="94"/>
      <c r="I651" s="25">
        <f t="shared" si="245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4"/>
        <v>0</v>
      </c>
      <c r="G652" s="172"/>
      <c r="H652" s="94"/>
      <c r="I652" s="25">
        <f t="shared" si="245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4"/>
        <v>0</v>
      </c>
      <c r="G653" s="172"/>
      <c r="H653" s="94"/>
      <c r="I653" s="25">
        <f t="shared" si="245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4"/>
        <v>0</v>
      </c>
      <c r="G654" s="172"/>
      <c r="H654" s="94"/>
      <c r="I654" s="25">
        <f t="shared" si="245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4"/>
        <v>0</v>
      </c>
      <c r="G655" s="172"/>
      <c r="H655" s="94"/>
      <c r="I655" s="25">
        <f t="shared" si="245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6">SUM(E657,E668)</f>
        <v>0</v>
      </c>
      <c r="F656" s="83">
        <f t="shared" si="246"/>
        <v>0</v>
      </c>
      <c r="G656" s="171">
        <f t="shared" si="246"/>
        <v>0</v>
      </c>
      <c r="H656" s="88">
        <f t="shared" si="246"/>
        <v>0</v>
      </c>
      <c r="I656" s="41">
        <f t="shared" si="246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7">SUM(E658:E667)</f>
        <v>0</v>
      </c>
      <c r="F657" s="59">
        <f t="shared" si="247"/>
        <v>0</v>
      </c>
      <c r="G657" s="174">
        <f t="shared" si="247"/>
        <v>0</v>
      </c>
      <c r="H657" s="79">
        <f t="shared" si="247"/>
        <v>0</v>
      </c>
      <c r="I657" s="20">
        <f t="shared" si="247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8">SUM(D658:E658)</f>
        <v>0</v>
      </c>
      <c r="G658" s="172"/>
      <c r="H658" s="94"/>
      <c r="I658" s="25">
        <f t="shared" ref="I658:I667" si="249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8"/>
        <v>0</v>
      </c>
      <c r="G659" s="172"/>
      <c r="H659" s="94"/>
      <c r="I659" s="25">
        <f t="shared" si="249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8"/>
        <v>0</v>
      </c>
      <c r="G660" s="172"/>
      <c r="H660" s="94"/>
      <c r="I660" s="25">
        <f t="shared" si="249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8"/>
        <v>0</v>
      </c>
      <c r="G661" s="172"/>
      <c r="H661" s="94"/>
      <c r="I661" s="25">
        <f t="shared" si="249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8"/>
        <v>0</v>
      </c>
      <c r="G662" s="172"/>
      <c r="H662" s="94"/>
      <c r="I662" s="25">
        <f t="shared" si="249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8"/>
        <v>0</v>
      </c>
      <c r="G663" s="172"/>
      <c r="H663" s="94"/>
      <c r="I663" s="25">
        <f t="shared" si="249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8"/>
        <v>0</v>
      </c>
      <c r="G664" s="172"/>
      <c r="H664" s="94"/>
      <c r="I664" s="25">
        <f t="shared" si="249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8"/>
        <v>0</v>
      </c>
      <c r="G665" s="172"/>
      <c r="H665" s="94"/>
      <c r="I665" s="25">
        <f t="shared" si="249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8"/>
        <v>0</v>
      </c>
      <c r="G666" s="172"/>
      <c r="H666" s="94"/>
      <c r="I666" s="25">
        <f t="shared" si="249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8"/>
        <v>0</v>
      </c>
      <c r="G667" s="172"/>
      <c r="H667" s="94"/>
      <c r="I667" s="25">
        <f t="shared" si="249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0">SUM(E669:E678)</f>
        <v>0</v>
      </c>
      <c r="F668" s="59">
        <f t="shared" si="250"/>
        <v>0</v>
      </c>
      <c r="G668" s="174">
        <f t="shared" si="250"/>
        <v>0</v>
      </c>
      <c r="H668" s="79">
        <f t="shared" si="250"/>
        <v>0</v>
      </c>
      <c r="I668" s="20">
        <f t="shared" si="250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1">SUM(D669:E669)</f>
        <v>0</v>
      </c>
      <c r="G669" s="172"/>
      <c r="H669" s="94"/>
      <c r="I669" s="25">
        <f t="shared" ref="I669:I677" si="252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1"/>
        <v>0</v>
      </c>
      <c r="G670" s="172"/>
      <c r="H670" s="94"/>
      <c r="I670" s="25">
        <f t="shared" si="252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1"/>
        <v>0</v>
      </c>
      <c r="G671" s="172"/>
      <c r="H671" s="94"/>
      <c r="I671" s="25">
        <f t="shared" si="252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1"/>
        <v>0</v>
      </c>
      <c r="G672" s="172"/>
      <c r="H672" s="94"/>
      <c r="I672" s="25">
        <f t="shared" si="252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1"/>
        <v>0</v>
      </c>
      <c r="G673" s="172"/>
      <c r="H673" s="94"/>
      <c r="I673" s="25">
        <f t="shared" si="252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1"/>
        <v>0</v>
      </c>
      <c r="G674" s="172"/>
      <c r="H674" s="94"/>
      <c r="I674" s="25">
        <f t="shared" si="252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1"/>
        <v>0</v>
      </c>
      <c r="G675" s="172"/>
      <c r="H675" s="94"/>
      <c r="I675" s="25">
        <f t="shared" si="252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1"/>
        <v>0</v>
      </c>
      <c r="G676" s="172"/>
      <c r="H676" s="94"/>
      <c r="I676" s="25">
        <f t="shared" si="252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1"/>
        <v>0</v>
      </c>
      <c r="G677" s="172"/>
      <c r="H677" s="94"/>
      <c r="I677" s="25">
        <f t="shared" si="252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3">SUM(D678:E678)</f>
        <v>0</v>
      </c>
      <c r="G678" s="172"/>
      <c r="H678" s="94"/>
      <c r="I678" s="25">
        <f t="shared" ref="I678" si="254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5">SUM(E680,E691)</f>
        <v>0</v>
      </c>
      <c r="F679" s="83">
        <f t="shared" si="255"/>
        <v>0</v>
      </c>
      <c r="G679" s="171">
        <f t="shared" si="255"/>
        <v>0</v>
      </c>
      <c r="H679" s="88">
        <f t="shared" si="255"/>
        <v>0</v>
      </c>
      <c r="I679" s="41">
        <f t="shared" si="255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6">SUM(E681:E690)</f>
        <v>0</v>
      </c>
      <c r="F680" s="59">
        <f t="shared" si="256"/>
        <v>0</v>
      </c>
      <c r="G680" s="174">
        <f t="shared" si="256"/>
        <v>0</v>
      </c>
      <c r="H680" s="79">
        <f t="shared" si="256"/>
        <v>0</v>
      </c>
      <c r="I680" s="20">
        <f t="shared" si="256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7">SUM(D681:E681)</f>
        <v>0</v>
      </c>
      <c r="G681" s="172"/>
      <c r="H681" s="94"/>
      <c r="I681" s="25">
        <f t="shared" ref="I681:I689" si="258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7"/>
        <v>0</v>
      </c>
      <c r="G682" s="172"/>
      <c r="H682" s="94"/>
      <c r="I682" s="25">
        <f t="shared" si="258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7"/>
        <v>0</v>
      </c>
      <c r="G683" s="172"/>
      <c r="H683" s="94"/>
      <c r="I683" s="25">
        <f t="shared" si="258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7"/>
        <v>0</v>
      </c>
      <c r="G684" s="172"/>
      <c r="H684" s="94"/>
      <c r="I684" s="25">
        <f t="shared" si="258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7"/>
        <v>0</v>
      </c>
      <c r="G685" s="172"/>
      <c r="H685" s="94"/>
      <c r="I685" s="25">
        <f t="shared" si="258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7"/>
        <v>0</v>
      </c>
      <c r="G686" s="172"/>
      <c r="H686" s="94"/>
      <c r="I686" s="25">
        <f t="shared" si="258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7"/>
        <v>0</v>
      </c>
      <c r="G687" s="172"/>
      <c r="H687" s="94"/>
      <c r="I687" s="25">
        <f t="shared" si="258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7"/>
        <v>0</v>
      </c>
      <c r="G688" s="172"/>
      <c r="H688" s="94"/>
      <c r="I688" s="25">
        <f t="shared" si="258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7"/>
        <v>0</v>
      </c>
      <c r="G689" s="172"/>
      <c r="H689" s="94"/>
      <c r="I689" s="25">
        <f t="shared" si="258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59">SUM(D690:E690)</f>
        <v>0</v>
      </c>
      <c r="G690" s="172"/>
      <c r="H690" s="94"/>
      <c r="I690" s="25">
        <f t="shared" ref="I690" si="260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1">SUM(E692:E701)</f>
        <v>0</v>
      </c>
      <c r="F691" s="59">
        <f t="shared" si="261"/>
        <v>0</v>
      </c>
      <c r="G691" s="174">
        <f t="shared" si="261"/>
        <v>0</v>
      </c>
      <c r="H691" s="79">
        <f t="shared" si="261"/>
        <v>0</v>
      </c>
      <c r="I691" s="20">
        <f t="shared" si="261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2">SUM(D692:E692)</f>
        <v>0</v>
      </c>
      <c r="G692" s="172"/>
      <c r="H692" s="94"/>
      <c r="I692" s="25">
        <f t="shared" ref="I692:I701" si="263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2"/>
        <v>0</v>
      </c>
      <c r="G693" s="172"/>
      <c r="H693" s="94"/>
      <c r="I693" s="25">
        <f t="shared" si="263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2"/>
        <v>0</v>
      </c>
      <c r="G694" s="172"/>
      <c r="H694" s="94"/>
      <c r="I694" s="25">
        <f t="shared" si="263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2"/>
        <v>0</v>
      </c>
      <c r="G695" s="172"/>
      <c r="H695" s="94"/>
      <c r="I695" s="25">
        <f t="shared" si="263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2"/>
        <v>0</v>
      </c>
      <c r="G696" s="172"/>
      <c r="H696" s="94"/>
      <c r="I696" s="25">
        <f t="shared" si="263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2"/>
        <v>0</v>
      </c>
      <c r="G697" s="172"/>
      <c r="H697" s="94"/>
      <c r="I697" s="25">
        <f t="shared" si="263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2"/>
        <v>0</v>
      </c>
      <c r="G698" s="172"/>
      <c r="H698" s="94"/>
      <c r="I698" s="25">
        <f t="shared" si="263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2"/>
        <v>0</v>
      </c>
      <c r="G699" s="172"/>
      <c r="H699" s="94"/>
      <c r="I699" s="25">
        <f t="shared" si="263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2"/>
        <v>0</v>
      </c>
      <c r="G700" s="172"/>
      <c r="H700" s="94"/>
      <c r="I700" s="25">
        <f t="shared" si="263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2"/>
        <v>0</v>
      </c>
      <c r="G701" s="172"/>
      <c r="H701" s="94"/>
      <c r="I701" s="25">
        <f t="shared" si="263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4">SUM(E703,E714)</f>
        <v>0</v>
      </c>
      <c r="F702" s="83">
        <f t="shared" si="264"/>
        <v>0</v>
      </c>
      <c r="G702" s="171">
        <f t="shared" si="264"/>
        <v>0</v>
      </c>
      <c r="H702" s="88">
        <f t="shared" si="264"/>
        <v>0</v>
      </c>
      <c r="I702" s="41">
        <f t="shared" si="264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5">SUM(E704:E713)</f>
        <v>0</v>
      </c>
      <c r="F703" s="59">
        <f t="shared" si="265"/>
        <v>0</v>
      </c>
      <c r="G703" s="174">
        <f t="shared" si="265"/>
        <v>0</v>
      </c>
      <c r="H703" s="79">
        <f t="shared" si="265"/>
        <v>0</v>
      </c>
      <c r="I703" s="20">
        <f t="shared" si="265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6">SUM(D704:E704)</f>
        <v>0</v>
      </c>
      <c r="G704" s="172"/>
      <c r="H704" s="94"/>
      <c r="I704" s="25">
        <f t="shared" ref="I704:I713" si="267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6"/>
        <v>0</v>
      </c>
      <c r="G705" s="172"/>
      <c r="H705" s="94"/>
      <c r="I705" s="25">
        <f t="shared" si="267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6"/>
        <v>0</v>
      </c>
      <c r="G706" s="172"/>
      <c r="H706" s="94"/>
      <c r="I706" s="25">
        <f t="shared" si="267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6"/>
        <v>0</v>
      </c>
      <c r="G707" s="172"/>
      <c r="H707" s="94"/>
      <c r="I707" s="25">
        <f t="shared" si="267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6"/>
        <v>0</v>
      </c>
      <c r="G708" s="172"/>
      <c r="H708" s="94"/>
      <c r="I708" s="25">
        <f t="shared" si="267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6"/>
        <v>0</v>
      </c>
      <c r="G709" s="172"/>
      <c r="H709" s="94"/>
      <c r="I709" s="25">
        <f t="shared" si="267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6"/>
        <v>0</v>
      </c>
      <c r="G710" s="172"/>
      <c r="H710" s="94"/>
      <c r="I710" s="25">
        <f t="shared" si="267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6"/>
        <v>0</v>
      </c>
      <c r="G711" s="172"/>
      <c r="H711" s="94"/>
      <c r="I711" s="25">
        <f t="shared" si="267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6"/>
        <v>0</v>
      </c>
      <c r="G712" s="172"/>
      <c r="H712" s="94"/>
      <c r="I712" s="25">
        <f t="shared" si="267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6"/>
        <v>0</v>
      </c>
      <c r="G713" s="172"/>
      <c r="H713" s="94"/>
      <c r="I713" s="25">
        <f t="shared" si="267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8">SUM(E715:E723)</f>
        <v>0</v>
      </c>
      <c r="F714" s="59">
        <f t="shared" si="268"/>
        <v>0</v>
      </c>
      <c r="G714" s="174">
        <f t="shared" si="268"/>
        <v>0</v>
      </c>
      <c r="H714" s="79">
        <f t="shared" si="268"/>
        <v>0</v>
      </c>
      <c r="I714" s="20">
        <f t="shared" si="268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69">SUM(D715:E715)</f>
        <v>0</v>
      </c>
      <c r="G715" s="172"/>
      <c r="H715" s="94"/>
      <c r="I715" s="25">
        <f t="shared" ref="I715:I723" si="270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69"/>
        <v>0</v>
      </c>
      <c r="G716" s="172"/>
      <c r="H716" s="94"/>
      <c r="I716" s="25">
        <f t="shared" si="270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69"/>
        <v>0</v>
      </c>
      <c r="G717" s="172"/>
      <c r="H717" s="94"/>
      <c r="I717" s="25">
        <f t="shared" si="270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69"/>
        <v>0</v>
      </c>
      <c r="G718" s="172"/>
      <c r="H718" s="94"/>
      <c r="I718" s="25">
        <f t="shared" si="270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69"/>
        <v>0</v>
      </c>
      <c r="G719" s="172"/>
      <c r="H719" s="94"/>
      <c r="I719" s="25">
        <f t="shared" si="270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69"/>
        <v>0</v>
      </c>
      <c r="G720" s="172"/>
      <c r="H720" s="94"/>
      <c r="I720" s="25">
        <f t="shared" si="270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69"/>
        <v>0</v>
      </c>
      <c r="G721" s="172"/>
      <c r="H721" s="94"/>
      <c r="I721" s="25">
        <f t="shared" si="270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69"/>
        <v>0</v>
      </c>
      <c r="G722" s="172"/>
      <c r="H722" s="94"/>
      <c r="I722" s="25">
        <f t="shared" si="270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69"/>
        <v>0</v>
      </c>
      <c r="G723" s="172"/>
      <c r="H723" s="94"/>
      <c r="I723" s="25">
        <f t="shared" si="270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1">SUM(E725,E734)</f>
        <v>0</v>
      </c>
      <c r="F724" s="136">
        <f t="shared" si="271"/>
        <v>0</v>
      </c>
      <c r="G724" s="176">
        <f t="shared" si="271"/>
        <v>0</v>
      </c>
      <c r="H724" s="137">
        <f t="shared" si="271"/>
        <v>0</v>
      </c>
      <c r="I724" s="138">
        <f t="shared" si="271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2">SUM(E726:E733)</f>
        <v>0</v>
      </c>
      <c r="F725" s="59">
        <f t="shared" si="272"/>
        <v>0</v>
      </c>
      <c r="G725" s="174">
        <f t="shared" si="272"/>
        <v>0</v>
      </c>
      <c r="H725" s="79">
        <f t="shared" si="272"/>
        <v>0</v>
      </c>
      <c r="I725" s="20">
        <f t="shared" si="272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3">SUM(D726:E726)</f>
        <v>0</v>
      </c>
      <c r="G726" s="172"/>
      <c r="H726" s="94"/>
      <c r="I726" s="25">
        <f t="shared" ref="I726:I733" si="274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3"/>
        <v>0</v>
      </c>
      <c r="G727" s="172"/>
      <c r="H727" s="94"/>
      <c r="I727" s="25">
        <f t="shared" si="274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3"/>
        <v>0</v>
      </c>
      <c r="G728" s="172"/>
      <c r="H728" s="94"/>
      <c r="I728" s="25">
        <f t="shared" si="274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3"/>
        <v>0</v>
      </c>
      <c r="G729" s="172"/>
      <c r="H729" s="94"/>
      <c r="I729" s="25">
        <f t="shared" si="274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3"/>
        <v>0</v>
      </c>
      <c r="G730" s="172"/>
      <c r="H730" s="94"/>
      <c r="I730" s="25">
        <f t="shared" si="274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3"/>
        <v>0</v>
      </c>
      <c r="G731" s="172"/>
      <c r="H731" s="94"/>
      <c r="I731" s="25">
        <f t="shared" si="274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3"/>
        <v>0</v>
      </c>
      <c r="G732" s="172"/>
      <c r="H732" s="94"/>
      <c r="I732" s="25">
        <f t="shared" si="274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3"/>
        <v>0</v>
      </c>
      <c r="G733" s="172"/>
      <c r="H733" s="94"/>
      <c r="I733" s="25">
        <f t="shared" si="274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5">SUM(E735:E743)</f>
        <v>0</v>
      </c>
      <c r="F734" s="59">
        <f t="shared" si="275"/>
        <v>0</v>
      </c>
      <c r="G734" s="174">
        <f t="shared" si="275"/>
        <v>0</v>
      </c>
      <c r="H734" s="79">
        <f t="shared" si="275"/>
        <v>0</v>
      </c>
      <c r="I734" s="20">
        <f t="shared" si="275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6">SUM(D735:E735)</f>
        <v>0</v>
      </c>
      <c r="G735" s="172"/>
      <c r="H735" s="94"/>
      <c r="I735" s="25">
        <f t="shared" ref="I735:I743" si="277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6"/>
        <v>0</v>
      </c>
      <c r="G736" s="172"/>
      <c r="H736" s="94"/>
      <c r="I736" s="25">
        <f t="shared" si="277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6"/>
        <v>0</v>
      </c>
      <c r="G737" s="172"/>
      <c r="H737" s="94"/>
      <c r="I737" s="25">
        <f t="shared" si="277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6"/>
        <v>0</v>
      </c>
      <c r="G738" s="172"/>
      <c r="H738" s="94"/>
      <c r="I738" s="25">
        <f t="shared" si="277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6"/>
        <v>0</v>
      </c>
      <c r="G739" s="172"/>
      <c r="H739" s="94"/>
      <c r="I739" s="25">
        <f t="shared" si="277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6"/>
        <v>0</v>
      </c>
      <c r="G740" s="172"/>
      <c r="H740" s="94"/>
      <c r="I740" s="25">
        <f t="shared" si="277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6"/>
        <v>0</v>
      </c>
      <c r="G741" s="172"/>
      <c r="H741" s="94"/>
      <c r="I741" s="25">
        <f t="shared" si="277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6"/>
        <v>0</v>
      </c>
      <c r="G742" s="172"/>
      <c r="H742" s="94"/>
      <c r="I742" s="25">
        <f t="shared" si="277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6"/>
        <v>0</v>
      </c>
      <c r="G743" s="172"/>
      <c r="H743" s="94"/>
      <c r="I743" s="25">
        <f t="shared" si="277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8">SUM(E745,E754)</f>
        <v>0</v>
      </c>
      <c r="F744" s="136">
        <f t="shared" si="278"/>
        <v>0</v>
      </c>
      <c r="G744" s="176">
        <f t="shared" si="278"/>
        <v>0</v>
      </c>
      <c r="H744" s="137">
        <f t="shared" si="278"/>
        <v>0</v>
      </c>
      <c r="I744" s="138">
        <f t="shared" si="278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79">SUM(E746:E753)</f>
        <v>0</v>
      </c>
      <c r="F745" s="59">
        <f t="shared" si="279"/>
        <v>0</v>
      </c>
      <c r="G745" s="174">
        <f t="shared" si="279"/>
        <v>0</v>
      </c>
      <c r="H745" s="79">
        <f t="shared" si="279"/>
        <v>0</v>
      </c>
      <c r="I745" s="20">
        <f t="shared" si="279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0">SUM(D746:E746)</f>
        <v>0</v>
      </c>
      <c r="G746" s="172"/>
      <c r="H746" s="94"/>
      <c r="I746" s="25">
        <f t="shared" ref="I746:I753" si="281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0"/>
        <v>0</v>
      </c>
      <c r="G747" s="172"/>
      <c r="H747" s="94"/>
      <c r="I747" s="25">
        <f t="shared" si="281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0"/>
        <v>0</v>
      </c>
      <c r="G748" s="172"/>
      <c r="H748" s="94"/>
      <c r="I748" s="25">
        <f t="shared" si="281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0"/>
        <v>0</v>
      </c>
      <c r="G749" s="172"/>
      <c r="H749" s="94"/>
      <c r="I749" s="25">
        <f t="shared" si="281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0"/>
        <v>0</v>
      </c>
      <c r="G750" s="172"/>
      <c r="H750" s="94"/>
      <c r="I750" s="25">
        <f t="shared" si="281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0"/>
        <v>0</v>
      </c>
      <c r="G751" s="172"/>
      <c r="H751" s="94"/>
      <c r="I751" s="25">
        <f t="shared" si="281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0"/>
        <v>0</v>
      </c>
      <c r="G752" s="172"/>
      <c r="H752" s="94"/>
      <c r="I752" s="25">
        <f t="shared" si="281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0"/>
        <v>0</v>
      </c>
      <c r="G753" s="172"/>
      <c r="H753" s="94"/>
      <c r="I753" s="25">
        <f t="shared" si="281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2">SUM(E755:E763)</f>
        <v>0</v>
      </c>
      <c r="F754" s="59">
        <f t="shared" si="282"/>
        <v>0</v>
      </c>
      <c r="G754" s="174">
        <f t="shared" si="282"/>
        <v>0</v>
      </c>
      <c r="H754" s="79">
        <f t="shared" si="282"/>
        <v>0</v>
      </c>
      <c r="I754" s="20">
        <f t="shared" si="282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3">SUM(D755:E755)</f>
        <v>0</v>
      </c>
      <c r="G755" s="172"/>
      <c r="H755" s="94"/>
      <c r="I755" s="25">
        <f t="shared" ref="I755:I763" si="284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3"/>
        <v>0</v>
      </c>
      <c r="G756" s="172"/>
      <c r="H756" s="94"/>
      <c r="I756" s="25">
        <f t="shared" si="284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3"/>
        <v>0</v>
      </c>
      <c r="G757" s="172"/>
      <c r="H757" s="94"/>
      <c r="I757" s="25">
        <f t="shared" si="284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3"/>
        <v>0</v>
      </c>
      <c r="G758" s="172"/>
      <c r="H758" s="94"/>
      <c r="I758" s="25">
        <f t="shared" si="284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3"/>
        <v>0</v>
      </c>
      <c r="G759" s="172"/>
      <c r="H759" s="94"/>
      <c r="I759" s="25">
        <f t="shared" si="284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3"/>
        <v>0</v>
      </c>
      <c r="G760" s="172"/>
      <c r="H760" s="94"/>
      <c r="I760" s="25">
        <f t="shared" si="284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3"/>
        <v>0</v>
      </c>
      <c r="G761" s="172"/>
      <c r="H761" s="94"/>
      <c r="I761" s="25">
        <f t="shared" si="284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3"/>
        <v>0</v>
      </c>
      <c r="G762" s="172"/>
      <c r="H762" s="94"/>
      <c r="I762" s="25">
        <f t="shared" si="284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3"/>
        <v>0</v>
      </c>
      <c r="G763" s="172"/>
      <c r="H763" s="94"/>
      <c r="I763" s="25">
        <f t="shared" si="284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5">SUM(E765,E777)</f>
        <v>0</v>
      </c>
      <c r="F764" s="136">
        <f t="shared" si="285"/>
        <v>0</v>
      </c>
      <c r="G764" s="176">
        <f t="shared" si="285"/>
        <v>0</v>
      </c>
      <c r="H764" s="137">
        <f t="shared" si="285"/>
        <v>0</v>
      </c>
      <c r="I764" s="138">
        <f t="shared" si="285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6">SUM(E766:E776)</f>
        <v>0</v>
      </c>
      <c r="F765" s="59">
        <f t="shared" si="286"/>
        <v>0</v>
      </c>
      <c r="G765" s="174">
        <f t="shared" si="286"/>
        <v>0</v>
      </c>
      <c r="H765" s="79">
        <f t="shared" si="286"/>
        <v>0</v>
      </c>
      <c r="I765" s="20">
        <f t="shared" si="286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7">SUM(D766:E766)</f>
        <v>0</v>
      </c>
      <c r="G766" s="172"/>
      <c r="H766" s="94"/>
      <c r="I766" s="25">
        <f t="shared" ref="I766:I776" si="288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7"/>
        <v>0</v>
      </c>
      <c r="G767" s="172"/>
      <c r="H767" s="94"/>
      <c r="I767" s="25">
        <f t="shared" si="288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7"/>
        <v>0</v>
      </c>
      <c r="G768" s="172"/>
      <c r="H768" s="94"/>
      <c r="I768" s="25">
        <f t="shared" si="288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7"/>
        <v>0</v>
      </c>
      <c r="G769" s="172"/>
      <c r="H769" s="94"/>
      <c r="I769" s="25">
        <f t="shared" si="288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7"/>
        <v>0</v>
      </c>
      <c r="G770" s="172"/>
      <c r="H770" s="94"/>
      <c r="I770" s="25">
        <f t="shared" si="288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7"/>
        <v>0</v>
      </c>
      <c r="G771" s="172"/>
      <c r="H771" s="94"/>
      <c r="I771" s="25">
        <f t="shared" si="288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7"/>
        <v>0</v>
      </c>
      <c r="G772" s="172"/>
      <c r="H772" s="94"/>
      <c r="I772" s="25">
        <f t="shared" si="288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7"/>
        <v>0</v>
      </c>
      <c r="G773" s="172"/>
      <c r="H773" s="94"/>
      <c r="I773" s="25">
        <f t="shared" si="288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89">SUM(D774:E774)</f>
        <v>0</v>
      </c>
      <c r="G774" s="172"/>
      <c r="H774" s="94"/>
      <c r="I774" s="25">
        <f t="shared" ref="I774" si="290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7"/>
        <v>0</v>
      </c>
      <c r="G775" s="172"/>
      <c r="H775" s="94"/>
      <c r="I775" s="25">
        <f t="shared" si="288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7"/>
        <v>0</v>
      </c>
      <c r="G776" s="172"/>
      <c r="H776" s="94"/>
      <c r="I776" s="25">
        <f t="shared" si="288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1">SUM(E778:E788)</f>
        <v>0</v>
      </c>
      <c r="F777" s="59">
        <f t="shared" si="291"/>
        <v>0</v>
      </c>
      <c r="G777" s="174">
        <f t="shared" si="291"/>
        <v>0</v>
      </c>
      <c r="H777" s="79">
        <f t="shared" si="291"/>
        <v>0</v>
      </c>
      <c r="I777" s="20">
        <f t="shared" si="291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2">SUM(D778:E778)</f>
        <v>0</v>
      </c>
      <c r="G778" s="172"/>
      <c r="H778" s="94"/>
      <c r="I778" s="25">
        <f t="shared" ref="I778:I788" si="293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2"/>
        <v>0</v>
      </c>
      <c r="G779" s="172"/>
      <c r="H779" s="94"/>
      <c r="I779" s="25">
        <f t="shared" si="293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2"/>
        <v>0</v>
      </c>
      <c r="G780" s="172"/>
      <c r="H780" s="94"/>
      <c r="I780" s="25">
        <f t="shared" si="293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2"/>
        <v>0</v>
      </c>
      <c r="G781" s="172"/>
      <c r="H781" s="94"/>
      <c r="I781" s="25">
        <f t="shared" si="293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2"/>
        <v>0</v>
      </c>
      <c r="G782" s="172"/>
      <c r="H782" s="94"/>
      <c r="I782" s="25">
        <f t="shared" si="293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2"/>
        <v>0</v>
      </c>
      <c r="G783" s="172"/>
      <c r="H783" s="94"/>
      <c r="I783" s="25">
        <f t="shared" si="293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2"/>
        <v>0</v>
      </c>
      <c r="G784" s="172"/>
      <c r="H784" s="94"/>
      <c r="I784" s="25">
        <f t="shared" si="293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2"/>
        <v>0</v>
      </c>
      <c r="G785" s="172"/>
      <c r="H785" s="94"/>
      <c r="I785" s="25">
        <f t="shared" si="293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2"/>
        <v>0</v>
      </c>
      <c r="G786" s="172"/>
      <c r="H786" s="94"/>
      <c r="I786" s="25">
        <f t="shared" si="293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4">SUM(D787:E787)</f>
        <v>0</v>
      </c>
      <c r="G787" s="172"/>
      <c r="H787" s="94"/>
      <c r="I787" s="25">
        <f t="shared" ref="I787" si="295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2"/>
        <v>0</v>
      </c>
      <c r="G788" s="172"/>
      <c r="H788" s="94"/>
      <c r="I788" s="25">
        <f t="shared" si="293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6">SUM(E790,E800)</f>
        <v>0</v>
      </c>
      <c r="F789" s="136">
        <f t="shared" si="296"/>
        <v>0</v>
      </c>
      <c r="G789" s="176">
        <f t="shared" si="296"/>
        <v>0</v>
      </c>
      <c r="H789" s="137">
        <f t="shared" si="296"/>
        <v>0</v>
      </c>
      <c r="I789" s="138">
        <f t="shared" si="296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7">SUM(E791:E799)</f>
        <v>0</v>
      </c>
      <c r="F790" s="59">
        <f t="shared" si="297"/>
        <v>0</v>
      </c>
      <c r="G790" s="174">
        <f t="shared" si="297"/>
        <v>0</v>
      </c>
      <c r="H790" s="79">
        <f t="shared" si="297"/>
        <v>0</v>
      </c>
      <c r="I790" s="20">
        <f t="shared" si="297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8">SUM(D791:E791)</f>
        <v>0</v>
      </c>
      <c r="G791" s="172"/>
      <c r="H791" s="94"/>
      <c r="I791" s="25">
        <f t="shared" ref="I791:I799" si="299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8"/>
        <v>0</v>
      </c>
      <c r="G792" s="172"/>
      <c r="H792" s="94"/>
      <c r="I792" s="25">
        <f t="shared" si="299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8"/>
        <v>0</v>
      </c>
      <c r="G793" s="172"/>
      <c r="H793" s="94"/>
      <c r="I793" s="25">
        <f t="shared" si="299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8"/>
        <v>0</v>
      </c>
      <c r="G794" s="172"/>
      <c r="H794" s="94"/>
      <c r="I794" s="25">
        <f t="shared" si="299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8"/>
        <v>0</v>
      </c>
      <c r="G795" s="172"/>
      <c r="H795" s="94"/>
      <c r="I795" s="25">
        <f t="shared" si="299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8"/>
        <v>0</v>
      </c>
      <c r="G796" s="172"/>
      <c r="H796" s="94"/>
      <c r="I796" s="25">
        <f t="shared" si="299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8"/>
        <v>0</v>
      </c>
      <c r="G797" s="172"/>
      <c r="H797" s="94"/>
      <c r="I797" s="25">
        <f t="shared" si="299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8"/>
        <v>0</v>
      </c>
      <c r="G798" s="172"/>
      <c r="H798" s="94"/>
      <c r="I798" s="25">
        <f t="shared" si="299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8"/>
        <v>0</v>
      </c>
      <c r="G799" s="172"/>
      <c r="H799" s="94"/>
      <c r="I799" s="25">
        <f t="shared" si="299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0">SUM(E801:E810)</f>
        <v>0</v>
      </c>
      <c r="F800" s="59">
        <f t="shared" si="300"/>
        <v>0</v>
      </c>
      <c r="G800" s="174">
        <f t="shared" si="300"/>
        <v>0</v>
      </c>
      <c r="H800" s="79">
        <f t="shared" si="300"/>
        <v>0</v>
      </c>
      <c r="I800" s="20">
        <f t="shared" si="300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1">SUM(D801:E801)</f>
        <v>0</v>
      </c>
      <c r="G801" s="172"/>
      <c r="H801" s="94"/>
      <c r="I801" s="25">
        <f t="shared" ref="I801:I808" si="302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1"/>
        <v>0</v>
      </c>
      <c r="G802" s="172"/>
      <c r="H802" s="94"/>
      <c r="I802" s="25">
        <f t="shared" si="302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1"/>
        <v>0</v>
      </c>
      <c r="G803" s="172"/>
      <c r="H803" s="94"/>
      <c r="I803" s="25">
        <f t="shared" si="302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1"/>
        <v>0</v>
      </c>
      <c r="G804" s="172"/>
      <c r="H804" s="94"/>
      <c r="I804" s="25">
        <f t="shared" si="302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1"/>
        <v>0</v>
      </c>
      <c r="G805" s="172"/>
      <c r="H805" s="94"/>
      <c r="I805" s="25">
        <f t="shared" si="302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1"/>
        <v>0</v>
      </c>
      <c r="G806" s="172"/>
      <c r="H806" s="94"/>
      <c r="I806" s="25">
        <f t="shared" si="302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1"/>
        <v>0</v>
      </c>
      <c r="G807" s="172"/>
      <c r="H807" s="94"/>
      <c r="I807" s="25">
        <f t="shared" si="302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1"/>
        <v>0</v>
      </c>
      <c r="G808" s="172"/>
      <c r="H808" s="94"/>
      <c r="I808" s="25">
        <f t="shared" si="302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3">SUM(D810:E810)</f>
        <v>0</v>
      </c>
      <c r="G810" s="172"/>
      <c r="H810" s="94"/>
      <c r="I810" s="25">
        <f t="shared" ref="I810" si="304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5">SUM(E812,E819)</f>
        <v>0</v>
      </c>
      <c r="F811" s="136">
        <f t="shared" si="305"/>
        <v>0</v>
      </c>
      <c r="G811" s="176">
        <f t="shared" si="305"/>
        <v>0</v>
      </c>
      <c r="H811" s="137">
        <f t="shared" si="305"/>
        <v>0</v>
      </c>
      <c r="I811" s="138">
        <f t="shared" si="305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6">SUM(E813:E818)</f>
        <v>0</v>
      </c>
      <c r="F812" s="59">
        <f t="shared" si="306"/>
        <v>0</v>
      </c>
      <c r="G812" s="174">
        <f t="shared" si="306"/>
        <v>0</v>
      </c>
      <c r="H812" s="79">
        <f t="shared" si="306"/>
        <v>0</v>
      </c>
      <c r="I812" s="20">
        <f t="shared" si="306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7">SUM(D816:E816)</f>
        <v>0</v>
      </c>
      <c r="G816" s="172"/>
      <c r="H816" s="94"/>
      <c r="I816" s="25">
        <f t="shared" ref="I816:I818" si="308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7"/>
        <v>0</v>
      </c>
      <c r="G817" s="172"/>
      <c r="H817" s="94"/>
      <c r="I817" s="25">
        <f t="shared" si="308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7"/>
        <v>0</v>
      </c>
      <c r="G818" s="172"/>
      <c r="H818" s="94"/>
      <c r="I818" s="25">
        <f t="shared" si="308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09">SUM(E820:E825)</f>
        <v>0</v>
      </c>
      <c r="F819" s="59">
        <f t="shared" si="309"/>
        <v>0</v>
      </c>
      <c r="G819" s="174">
        <f t="shared" si="309"/>
        <v>0</v>
      </c>
      <c r="H819" s="79">
        <f t="shared" si="309"/>
        <v>0</v>
      </c>
      <c r="I819" s="20">
        <f t="shared" si="309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0">SUM(D823:E823)</f>
        <v>0</v>
      </c>
      <c r="G823" s="172"/>
      <c r="H823" s="94"/>
      <c r="I823" s="25">
        <f t="shared" ref="I823:I825" si="311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0"/>
        <v>0</v>
      </c>
      <c r="G824" s="172"/>
      <c r="H824" s="94"/>
      <c r="I824" s="25">
        <f t="shared" si="311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0"/>
        <v>0</v>
      </c>
      <c r="G825" s="172"/>
      <c r="H825" s="94"/>
      <c r="I825" s="25">
        <f t="shared" si="311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2">SUM(E827,E837)</f>
        <v>0</v>
      </c>
      <c r="F826" s="136">
        <f t="shared" si="312"/>
        <v>0</v>
      </c>
      <c r="G826" s="176">
        <f t="shared" si="312"/>
        <v>0</v>
      </c>
      <c r="H826" s="137">
        <f t="shared" si="312"/>
        <v>0</v>
      </c>
      <c r="I826" s="138">
        <f t="shared" si="312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3">SUM(E828:E836)</f>
        <v>0</v>
      </c>
      <c r="F827" s="59">
        <f t="shared" si="313"/>
        <v>0</v>
      </c>
      <c r="G827" s="174">
        <f t="shared" si="313"/>
        <v>0</v>
      </c>
      <c r="H827" s="79">
        <f t="shared" si="313"/>
        <v>0</v>
      </c>
      <c r="I827" s="20">
        <f t="shared" si="313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4">SUM(D828:E828)</f>
        <v>0</v>
      </c>
      <c r="G828" s="172"/>
      <c r="H828" s="94"/>
      <c r="I828" s="25">
        <f t="shared" ref="I828:I836" si="315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4"/>
        <v>0</v>
      </c>
      <c r="G829" s="172"/>
      <c r="H829" s="94"/>
      <c r="I829" s="25">
        <f t="shared" si="315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4"/>
        <v>0</v>
      </c>
      <c r="G830" s="172"/>
      <c r="H830" s="94"/>
      <c r="I830" s="25">
        <f t="shared" si="315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4"/>
        <v>0</v>
      </c>
      <c r="G831" s="172"/>
      <c r="H831" s="94"/>
      <c r="I831" s="25">
        <f t="shared" si="315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4"/>
        <v>0</v>
      </c>
      <c r="G832" s="172"/>
      <c r="H832" s="94"/>
      <c r="I832" s="25">
        <f t="shared" si="315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4"/>
        <v>0</v>
      </c>
      <c r="G833" s="172"/>
      <c r="H833" s="94"/>
      <c r="I833" s="25">
        <f t="shared" si="315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4"/>
        <v>0</v>
      </c>
      <c r="G834" s="172"/>
      <c r="H834" s="94"/>
      <c r="I834" s="25">
        <f t="shared" si="315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4"/>
        <v>0</v>
      </c>
      <c r="G835" s="172"/>
      <c r="H835" s="94"/>
      <c r="I835" s="25">
        <f t="shared" si="315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4"/>
        <v>0</v>
      </c>
      <c r="G836" s="172"/>
      <c r="H836" s="94"/>
      <c r="I836" s="25">
        <f t="shared" si="315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6">SUM(E838:E847)</f>
        <v>0</v>
      </c>
      <c r="F837" s="59">
        <f t="shared" si="316"/>
        <v>0</v>
      </c>
      <c r="G837" s="174">
        <f t="shared" si="316"/>
        <v>0</v>
      </c>
      <c r="H837" s="79">
        <f t="shared" si="316"/>
        <v>0</v>
      </c>
      <c r="I837" s="20">
        <f t="shared" si="316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7">SUM(D838:E838)</f>
        <v>0</v>
      </c>
      <c r="G838" s="172"/>
      <c r="H838" s="94"/>
      <c r="I838" s="25">
        <f t="shared" ref="I838:I845" si="318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7"/>
        <v>0</v>
      </c>
      <c r="G839" s="172"/>
      <c r="H839" s="94"/>
      <c r="I839" s="25">
        <f t="shared" si="318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7"/>
        <v>0</v>
      </c>
      <c r="G840" s="172"/>
      <c r="H840" s="94"/>
      <c r="I840" s="25">
        <f t="shared" si="318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7"/>
        <v>0</v>
      </c>
      <c r="G841" s="172"/>
      <c r="H841" s="94"/>
      <c r="I841" s="25">
        <f t="shared" si="318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7"/>
        <v>0</v>
      </c>
      <c r="G842" s="172"/>
      <c r="H842" s="94"/>
      <c r="I842" s="25">
        <f t="shared" si="318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7"/>
        <v>0</v>
      </c>
      <c r="G843" s="172"/>
      <c r="H843" s="94"/>
      <c r="I843" s="25">
        <f t="shared" si="318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7"/>
        <v>0</v>
      </c>
      <c r="G844" s="172"/>
      <c r="H844" s="94"/>
      <c r="I844" s="25">
        <f t="shared" si="318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7"/>
        <v>0</v>
      </c>
      <c r="G845" s="172"/>
      <c r="H845" s="94"/>
      <c r="I845" s="25">
        <f t="shared" si="318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19">SUM(D847:E847)</f>
        <v>0</v>
      </c>
      <c r="G847" s="172"/>
      <c r="H847" s="94"/>
      <c r="I847" s="25">
        <f t="shared" ref="I847" si="320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1">SUM(E849,E853,E857)</f>
        <v>0</v>
      </c>
      <c r="F848" s="136">
        <f t="shared" si="321"/>
        <v>0</v>
      </c>
      <c r="G848" s="176">
        <f t="shared" si="321"/>
        <v>0</v>
      </c>
      <c r="H848" s="137">
        <f t="shared" si="321"/>
        <v>0</v>
      </c>
      <c r="I848" s="138">
        <f t="shared" si="321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2">SUM(E850:E852)</f>
        <v>0</v>
      </c>
      <c r="F849" s="59">
        <f t="shared" si="322"/>
        <v>0</v>
      </c>
      <c r="G849" s="174">
        <f t="shared" si="322"/>
        <v>0</v>
      </c>
      <c r="H849" s="79">
        <f t="shared" si="322"/>
        <v>0</v>
      </c>
      <c r="I849" s="20">
        <f t="shared" si="322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3">SUM(D850:E850)</f>
        <v>0</v>
      </c>
      <c r="G850" s="172"/>
      <c r="H850" s="94"/>
      <c r="I850" s="25">
        <f t="shared" ref="I850:I852" si="324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3"/>
        <v>0</v>
      </c>
      <c r="G851" s="172"/>
      <c r="H851" s="94"/>
      <c r="I851" s="25">
        <f t="shared" si="324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3"/>
        <v>0</v>
      </c>
      <c r="G852" s="172"/>
      <c r="H852" s="94"/>
      <c r="I852" s="25">
        <f t="shared" si="324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5">SUM(E854:E856)</f>
        <v>0</v>
      </c>
      <c r="F853" s="59">
        <f t="shared" si="325"/>
        <v>0</v>
      </c>
      <c r="G853" s="174">
        <f t="shared" si="325"/>
        <v>0</v>
      </c>
      <c r="H853" s="79">
        <f t="shared" si="325"/>
        <v>0</v>
      </c>
      <c r="I853" s="20">
        <f t="shared" si="325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6">SUM(D854:E854)</f>
        <v>0</v>
      </c>
      <c r="G854" s="172"/>
      <c r="H854" s="94"/>
      <c r="I854" s="25">
        <f t="shared" ref="I854:I856" si="327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6"/>
        <v>0</v>
      </c>
      <c r="G855" s="172"/>
      <c r="H855" s="94"/>
      <c r="I855" s="25">
        <f t="shared" si="327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6"/>
        <v>0</v>
      </c>
      <c r="G856" s="172"/>
      <c r="H856" s="94"/>
      <c r="I856" s="25">
        <f t="shared" si="327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8">SUM(E858:E860)</f>
        <v>0</v>
      </c>
      <c r="F857" s="59">
        <f t="shared" si="328"/>
        <v>0</v>
      </c>
      <c r="G857" s="174">
        <f t="shared" si="328"/>
        <v>0</v>
      </c>
      <c r="H857" s="79">
        <f t="shared" si="328"/>
        <v>0</v>
      </c>
      <c r="I857" s="20">
        <f t="shared" si="328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29">SUM(D858:E858)</f>
        <v>0</v>
      </c>
      <c r="G858" s="172"/>
      <c r="H858" s="94"/>
      <c r="I858" s="25">
        <f t="shared" ref="I858:I860" si="330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29"/>
        <v>0</v>
      </c>
      <c r="G859" s="172"/>
      <c r="H859" s="94"/>
      <c r="I859" s="25">
        <f t="shared" si="330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29"/>
        <v>0</v>
      </c>
      <c r="G860" s="172"/>
      <c r="H860" s="94"/>
      <c r="I860" s="25">
        <f t="shared" si="330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1">SUM(E862,E872)</f>
        <v>0</v>
      </c>
      <c r="F861" s="136">
        <f t="shared" si="331"/>
        <v>0</v>
      </c>
      <c r="G861" s="176">
        <f t="shared" si="331"/>
        <v>0</v>
      </c>
      <c r="H861" s="137">
        <f t="shared" si="331"/>
        <v>0</v>
      </c>
      <c r="I861" s="138">
        <f t="shared" si="331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2">SUM(E863:E871)</f>
        <v>0</v>
      </c>
      <c r="F862" s="59">
        <f t="shared" si="332"/>
        <v>0</v>
      </c>
      <c r="G862" s="174">
        <f t="shared" si="332"/>
        <v>0</v>
      </c>
      <c r="H862" s="79">
        <f t="shared" si="332"/>
        <v>0</v>
      </c>
      <c r="I862" s="20">
        <f t="shared" si="332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3">SUM(D863:E863)</f>
        <v>0</v>
      </c>
      <c r="G863" s="172"/>
      <c r="H863" s="94"/>
      <c r="I863" s="25">
        <f t="shared" ref="I863:I871" si="334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3"/>
        <v>0</v>
      </c>
      <c r="G864" s="172"/>
      <c r="H864" s="94"/>
      <c r="I864" s="25">
        <f t="shared" si="334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3"/>
        <v>0</v>
      </c>
      <c r="G865" s="172"/>
      <c r="H865" s="94"/>
      <c r="I865" s="25">
        <f t="shared" si="334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3"/>
        <v>0</v>
      </c>
      <c r="G866" s="172"/>
      <c r="H866" s="94"/>
      <c r="I866" s="25">
        <f t="shared" si="334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3"/>
        <v>0</v>
      </c>
      <c r="G867" s="172"/>
      <c r="H867" s="94"/>
      <c r="I867" s="25">
        <f t="shared" si="334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3"/>
        <v>0</v>
      </c>
      <c r="G868" s="172"/>
      <c r="H868" s="94"/>
      <c r="I868" s="25">
        <f t="shared" si="334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3"/>
        <v>0</v>
      </c>
      <c r="G869" s="172"/>
      <c r="H869" s="94"/>
      <c r="I869" s="25">
        <f t="shared" si="334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3"/>
        <v>0</v>
      </c>
      <c r="G870" s="172"/>
      <c r="H870" s="94"/>
      <c r="I870" s="25">
        <f t="shared" si="334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3"/>
        <v>0</v>
      </c>
      <c r="G871" s="172"/>
      <c r="H871" s="94"/>
      <c r="I871" s="25">
        <f t="shared" si="334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5">SUM(E873:E882)</f>
        <v>0</v>
      </c>
      <c r="F872" s="59">
        <f t="shared" si="335"/>
        <v>0</v>
      </c>
      <c r="G872" s="174">
        <f t="shared" si="335"/>
        <v>0</v>
      </c>
      <c r="H872" s="79">
        <f t="shared" si="335"/>
        <v>0</v>
      </c>
      <c r="I872" s="20">
        <f t="shared" si="335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6">SUM(D873:E873)</f>
        <v>0</v>
      </c>
      <c r="G873" s="172"/>
      <c r="H873" s="94"/>
      <c r="I873" s="25">
        <f t="shared" ref="I873:I880" si="337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6"/>
        <v>0</v>
      </c>
      <c r="G874" s="172"/>
      <c r="H874" s="94"/>
      <c r="I874" s="25">
        <f t="shared" si="337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6"/>
        <v>0</v>
      </c>
      <c r="G875" s="172"/>
      <c r="H875" s="94"/>
      <c r="I875" s="25">
        <f t="shared" si="337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6"/>
        <v>0</v>
      </c>
      <c r="G876" s="172"/>
      <c r="H876" s="94"/>
      <c r="I876" s="25">
        <f t="shared" si="337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6"/>
        <v>0</v>
      </c>
      <c r="G877" s="172"/>
      <c r="H877" s="94"/>
      <c r="I877" s="25">
        <f t="shared" si="337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6"/>
        <v>0</v>
      </c>
      <c r="G878" s="172"/>
      <c r="H878" s="94"/>
      <c r="I878" s="25">
        <f t="shared" si="337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6"/>
        <v>0</v>
      </c>
      <c r="G879" s="172"/>
      <c r="H879" s="94"/>
      <c r="I879" s="25">
        <f t="shared" si="337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6"/>
        <v>0</v>
      </c>
      <c r="G880" s="172"/>
      <c r="H880" s="94"/>
      <c r="I880" s="25">
        <f t="shared" si="337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8">SUM(D882:E882)</f>
        <v>0</v>
      </c>
      <c r="G882" s="172"/>
      <c r="H882" s="94"/>
      <c r="I882" s="25">
        <f t="shared" ref="I882" si="339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0">SUM(E884,E894,E899)</f>
        <v>0</v>
      </c>
      <c r="F883" s="83">
        <f t="shared" si="340"/>
        <v>0</v>
      </c>
      <c r="G883" s="171">
        <f t="shared" si="340"/>
        <v>0</v>
      </c>
      <c r="H883" s="88">
        <f t="shared" si="340"/>
        <v>0</v>
      </c>
      <c r="I883" s="41">
        <f t="shared" si="340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1">SUM(E885:E893)</f>
        <v>0</v>
      </c>
      <c r="F884" s="59">
        <f t="shared" si="341"/>
        <v>0</v>
      </c>
      <c r="G884" s="174">
        <f t="shared" si="341"/>
        <v>0</v>
      </c>
      <c r="H884" s="79">
        <f t="shared" si="341"/>
        <v>0</v>
      </c>
      <c r="I884" s="20">
        <f t="shared" si="341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2">SUM(D885:E885)</f>
        <v>0</v>
      </c>
      <c r="G885" s="172"/>
      <c r="H885" s="94"/>
      <c r="I885" s="25">
        <f t="shared" ref="I885:I893" si="343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2"/>
        <v>0</v>
      </c>
      <c r="G886" s="172"/>
      <c r="H886" s="94"/>
      <c r="I886" s="25">
        <f t="shared" si="343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2"/>
        <v>0</v>
      </c>
      <c r="G887" s="172"/>
      <c r="H887" s="94"/>
      <c r="I887" s="25">
        <f t="shared" si="343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2"/>
        <v>0</v>
      </c>
      <c r="G888" s="172"/>
      <c r="H888" s="94"/>
      <c r="I888" s="25">
        <f t="shared" si="343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2"/>
        <v>0</v>
      </c>
      <c r="G889" s="172"/>
      <c r="H889" s="94"/>
      <c r="I889" s="25">
        <f t="shared" si="343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2"/>
        <v>0</v>
      </c>
      <c r="G890" s="172"/>
      <c r="H890" s="94"/>
      <c r="I890" s="25">
        <f t="shared" si="343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2"/>
        <v>0</v>
      </c>
      <c r="G891" s="172"/>
      <c r="H891" s="94"/>
      <c r="I891" s="25">
        <f t="shared" si="343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2"/>
        <v>0</v>
      </c>
      <c r="G892" s="172"/>
      <c r="H892" s="94"/>
      <c r="I892" s="25">
        <f t="shared" si="343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2"/>
        <v>0</v>
      </c>
      <c r="G893" s="172"/>
      <c r="H893" s="94"/>
      <c r="I893" s="25">
        <f t="shared" si="343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4">SUM(E895:E898)</f>
        <v>0</v>
      </c>
      <c r="F894" s="59">
        <f t="shared" si="344"/>
        <v>0</v>
      </c>
      <c r="G894" s="174">
        <f t="shared" si="344"/>
        <v>0</v>
      </c>
      <c r="H894" s="79">
        <f t="shared" si="344"/>
        <v>0</v>
      </c>
      <c r="I894" s="20">
        <f t="shared" si="344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5">SUM(E900:E908)</f>
        <v>0</v>
      </c>
      <c r="F899" s="59">
        <f t="shared" si="345"/>
        <v>0</v>
      </c>
      <c r="G899" s="174">
        <f t="shared" si="345"/>
        <v>0</v>
      </c>
      <c r="H899" s="79">
        <f t="shared" si="345"/>
        <v>0</v>
      </c>
      <c r="I899" s="20">
        <f t="shared" si="345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6">SUM(D900:E900)</f>
        <v>0</v>
      </c>
      <c r="G900" s="172"/>
      <c r="H900" s="94"/>
      <c r="I900" s="25">
        <f t="shared" ref="I900:I908" si="347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6"/>
        <v>0</v>
      </c>
      <c r="G901" s="172"/>
      <c r="H901" s="94"/>
      <c r="I901" s="25">
        <f t="shared" si="347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6"/>
        <v>0</v>
      </c>
      <c r="G902" s="172"/>
      <c r="H902" s="94"/>
      <c r="I902" s="25">
        <f t="shared" si="347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6"/>
        <v>0</v>
      </c>
      <c r="G903" s="172"/>
      <c r="H903" s="94"/>
      <c r="I903" s="25">
        <f t="shared" si="347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6"/>
        <v>0</v>
      </c>
      <c r="G904" s="172"/>
      <c r="H904" s="94"/>
      <c r="I904" s="25">
        <f t="shared" si="347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6"/>
        <v>0</v>
      </c>
      <c r="G905" s="172"/>
      <c r="H905" s="94"/>
      <c r="I905" s="25">
        <f t="shared" si="347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6"/>
        <v>0</v>
      </c>
      <c r="G906" s="172"/>
      <c r="H906" s="94"/>
      <c r="I906" s="25">
        <f t="shared" si="347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6"/>
        <v>0</v>
      </c>
      <c r="G907" s="172"/>
      <c r="H907" s="94"/>
      <c r="I907" s="25">
        <f t="shared" si="347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6"/>
        <v>0</v>
      </c>
      <c r="G908" s="172"/>
      <c r="H908" s="94"/>
      <c r="I908" s="25">
        <f t="shared" si="347"/>
        <v>0</v>
      </c>
    </row>
    <row r="911" spans="1:9" ht="15.75">
      <c r="A911" s="250" t="s">
        <v>62</v>
      </c>
      <c r="B911" s="251"/>
      <c r="C911" s="251"/>
      <c r="D911" s="42">
        <f t="shared" ref="D911:I911" si="348">SUM(D912:D917)</f>
        <v>715202</v>
      </c>
      <c r="E911" s="42">
        <f t="shared" si="348"/>
        <v>0</v>
      </c>
      <c r="F911" s="42">
        <f t="shared" si="348"/>
        <v>715202</v>
      </c>
      <c r="G911" s="42">
        <f t="shared" si="348"/>
        <v>212285.58999999997</v>
      </c>
      <c r="H911" s="42">
        <f t="shared" si="348"/>
        <v>0</v>
      </c>
      <c r="I911" s="42">
        <f t="shared" si="348"/>
        <v>715202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49">SUM(E140,E243,E297,E318,E495,E498,E508,E521,E534)</f>
        <v>0</v>
      </c>
      <c r="F912" s="43">
        <f t="shared" si="349"/>
        <v>5000</v>
      </c>
      <c r="G912" s="43">
        <f t="shared" si="349"/>
        <v>3000</v>
      </c>
      <c r="H912" s="43">
        <f t="shared" si="349"/>
        <v>0</v>
      </c>
      <c r="I912" s="43">
        <f t="shared" si="349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0">SUM(E148,E249,E323)</f>
        <v>0</v>
      </c>
      <c r="F913" s="43">
        <f t="shared" si="350"/>
        <v>0</v>
      </c>
      <c r="G913" s="43">
        <f t="shared" si="350"/>
        <v>0</v>
      </c>
      <c r="H913" s="43">
        <f t="shared" si="350"/>
        <v>0</v>
      </c>
      <c r="I913" s="43">
        <f t="shared" si="350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1">SUM(E312)</f>
        <v>0</v>
      </c>
      <c r="F914" s="43">
        <f t="shared" si="351"/>
        <v>0</v>
      </c>
      <c r="G914" s="43">
        <f t="shared" si="351"/>
        <v>0</v>
      </c>
      <c r="H914" s="43">
        <f t="shared" si="351"/>
        <v>0</v>
      </c>
      <c r="I914" s="43">
        <f t="shared" si="351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710202</v>
      </c>
      <c r="E915" s="43">
        <f t="shared" ref="E915:I915" si="352">SUM(E57,E121,E167,E328,E538)</f>
        <v>0</v>
      </c>
      <c r="F915" s="43">
        <f t="shared" si="352"/>
        <v>710202</v>
      </c>
      <c r="G915" s="43">
        <f t="shared" si="352"/>
        <v>209285.58999999997</v>
      </c>
      <c r="H915" s="43">
        <f t="shared" si="352"/>
        <v>0</v>
      </c>
      <c r="I915" s="43">
        <f t="shared" si="352"/>
        <v>710202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3">SUM(E204,E585)</f>
        <v>0</v>
      </c>
      <c r="F916" s="43">
        <f t="shared" si="353"/>
        <v>0</v>
      </c>
      <c r="G916" s="43">
        <f t="shared" si="353"/>
        <v>0</v>
      </c>
      <c r="H916" s="43">
        <f t="shared" si="353"/>
        <v>0</v>
      </c>
      <c r="I916" s="43">
        <f t="shared" si="353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4">SUM(E514,E527,E333,E587)</f>
        <v>0</v>
      </c>
      <c r="F917" s="43">
        <f t="shared" si="354"/>
        <v>0</v>
      </c>
      <c r="G917" s="43">
        <f t="shared" si="354"/>
        <v>0</v>
      </c>
      <c r="H917" s="43">
        <f t="shared" si="354"/>
        <v>0</v>
      </c>
      <c r="I917" s="43">
        <f t="shared" si="354"/>
        <v>0</v>
      </c>
    </row>
    <row r="918" spans="1:11" ht="48">
      <c r="A918" s="254" t="s">
        <v>63</v>
      </c>
      <c r="B918" s="255"/>
      <c r="C918" s="255"/>
      <c r="D918" s="43">
        <f t="shared" ref="D918" si="355">SUM(D919:D925)</f>
        <v>6696200</v>
      </c>
      <c r="E918" s="43">
        <f t="shared" ref="E918:I918" si="356">SUM(E919:E925)</f>
        <v>0</v>
      </c>
      <c r="F918" s="43">
        <f t="shared" si="356"/>
        <v>6696200</v>
      </c>
      <c r="G918" s="43">
        <f t="shared" si="356"/>
        <v>3494783.7500000005</v>
      </c>
      <c r="H918" s="43">
        <f t="shared" si="356"/>
        <v>0</v>
      </c>
      <c r="I918" s="43">
        <f t="shared" si="356"/>
        <v>6696200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10200</v>
      </c>
      <c r="E919" s="19">
        <f t="shared" ref="E919:I919" si="357">SUM(E44,E115,E152,E253,E541)</f>
        <v>0</v>
      </c>
      <c r="F919" s="19">
        <f t="shared" si="357"/>
        <v>10200</v>
      </c>
      <c r="G919" s="19">
        <f t="shared" si="357"/>
        <v>0</v>
      </c>
      <c r="H919" s="19">
        <f t="shared" si="357"/>
        <v>0</v>
      </c>
      <c r="I919" s="19">
        <f t="shared" si="357"/>
        <v>10200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8">SUM(E64,E177,E261,E299,E383,E421,E458,E552,E589,E596,E617,E637,E657,E680,E703,E725,E745,E765,E790,E812,E827,E849,E862,E884)</f>
        <v>0</v>
      </c>
      <c r="F920" s="19">
        <f t="shared" si="358"/>
        <v>0</v>
      </c>
      <c r="G920" s="19">
        <f t="shared" si="358"/>
        <v>0</v>
      </c>
      <c r="H920" s="19">
        <f t="shared" si="358"/>
        <v>0</v>
      </c>
      <c r="I920" s="19">
        <f t="shared" si="358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0</v>
      </c>
      <c r="E921" s="19">
        <f t="shared" ref="E921:I921" si="359">SUM(E77,E127,E191,E269,E306)</f>
        <v>0</v>
      </c>
      <c r="F921" s="19">
        <f t="shared" si="359"/>
        <v>0</v>
      </c>
      <c r="G921" s="19">
        <f t="shared" si="359"/>
        <v>0</v>
      </c>
      <c r="H921" s="19">
        <f t="shared" si="359"/>
        <v>0</v>
      </c>
      <c r="I921" s="19">
        <f t="shared" si="359"/>
        <v>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6686000</v>
      </c>
      <c r="E922" s="19">
        <f t="shared" ref="E922:I922" si="360">SUM(E90,E133,E206,E308,E277,E294,E591,E337,E350,E395,E853,E894,E433,E470)</f>
        <v>0</v>
      </c>
      <c r="F922" s="19">
        <f t="shared" si="360"/>
        <v>6686000</v>
      </c>
      <c r="G922" s="19">
        <f t="shared" si="360"/>
        <v>3494783.7500000005</v>
      </c>
      <c r="H922" s="19">
        <f t="shared" si="360"/>
        <v>0</v>
      </c>
      <c r="I922" s="19">
        <f t="shared" si="360"/>
        <v>6686000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1">SUM(E343,E367,E405,E445,E482,E563,E593,E606,E626,E646,E668,E691,E714,E734,E754,E777,E800,E819,E837,E857,E872,E899)</f>
        <v>0</v>
      </c>
      <c r="F923" s="19">
        <f t="shared" si="361"/>
        <v>0</v>
      </c>
      <c r="G923" s="19">
        <f t="shared" si="361"/>
        <v>0</v>
      </c>
      <c r="H923" s="19">
        <f t="shared" si="361"/>
        <v>0</v>
      </c>
      <c r="I923" s="19">
        <f t="shared" si="361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2">SUM(E102,E220,E285,E574)</f>
        <v>0</v>
      </c>
      <c r="F924" s="19">
        <f t="shared" si="362"/>
        <v>0</v>
      </c>
      <c r="G924" s="19">
        <f t="shared" si="362"/>
        <v>0</v>
      </c>
      <c r="H924" s="19">
        <f t="shared" si="362"/>
        <v>0</v>
      </c>
      <c r="I924" s="19">
        <f t="shared" si="362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3">SUM(E233)</f>
        <v>0</v>
      </c>
      <c r="F925" s="19">
        <f t="shared" si="363"/>
        <v>0</v>
      </c>
      <c r="G925" s="19">
        <f t="shared" si="363"/>
        <v>0</v>
      </c>
      <c r="H925" s="19">
        <f t="shared" si="363"/>
        <v>0</v>
      </c>
      <c r="I925" s="19">
        <f t="shared" si="363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4">+D911+D918</f>
        <v>7411402</v>
      </c>
      <c r="E926" s="44">
        <f t="shared" si="364"/>
        <v>0</v>
      </c>
      <c r="F926" s="44">
        <f t="shared" si="364"/>
        <v>7411402</v>
      </c>
      <c r="G926" s="44">
        <f t="shared" si="364"/>
        <v>3707069.3400000003</v>
      </c>
      <c r="H926" s="44">
        <f t="shared" si="364"/>
        <v>0</v>
      </c>
      <c r="I926" s="44">
        <f t="shared" si="364"/>
        <v>7411402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dimension ref="A1:K927"/>
  <sheetViews>
    <sheetView topLeftCell="A579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103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TEHNIČKA ŠKOLA, IMOTSKI</v>
      </c>
      <c r="C7" s="260"/>
      <c r="D7" s="13">
        <f>SUM(D8)</f>
        <v>5110010</v>
      </c>
      <c r="E7" s="13">
        <f t="shared" ref="E7:I8" si="0">SUM(E8)</f>
        <v>0</v>
      </c>
      <c r="F7" s="164">
        <f t="shared" si="0"/>
        <v>5110010</v>
      </c>
      <c r="G7" s="14">
        <f t="shared" si="0"/>
        <v>2785730.38</v>
      </c>
      <c r="H7" s="229">
        <f t="shared" si="0"/>
        <v>0</v>
      </c>
      <c r="I7" s="77">
        <f t="shared" si="0"/>
        <v>5110010</v>
      </c>
    </row>
    <row r="8" spans="1:9">
      <c r="A8" s="261" t="s">
        <v>7</v>
      </c>
      <c r="B8" s="262"/>
      <c r="C8" s="15" t="s">
        <v>8</v>
      </c>
      <c r="D8" s="16">
        <f>SUM(D9)</f>
        <v>5110010</v>
      </c>
      <c r="E8" s="16">
        <f t="shared" si="0"/>
        <v>0</v>
      </c>
      <c r="F8" s="82">
        <f t="shared" si="0"/>
        <v>5110010</v>
      </c>
      <c r="G8" s="17">
        <f t="shared" si="0"/>
        <v>2785730.38</v>
      </c>
      <c r="H8" s="170">
        <f t="shared" si="0"/>
        <v>0</v>
      </c>
      <c r="I8" s="17">
        <f t="shared" si="0"/>
        <v>5110010</v>
      </c>
    </row>
    <row r="9" spans="1:9">
      <c r="A9" s="261" t="s">
        <v>9</v>
      </c>
      <c r="B9" s="262"/>
      <c r="C9" s="15" t="s">
        <v>10</v>
      </c>
      <c r="D9" s="16">
        <f>SUM(D10,D18,D22,D26,D30,D33)</f>
        <v>5110010</v>
      </c>
      <c r="E9" s="16">
        <f t="shared" ref="E9:I9" si="1">SUM(E10,E18,E22,E26,E30,E33)</f>
        <v>0</v>
      </c>
      <c r="F9" s="82">
        <f t="shared" si="1"/>
        <v>5110010</v>
      </c>
      <c r="G9" s="17">
        <f t="shared" si="1"/>
        <v>2785730.38</v>
      </c>
      <c r="H9" s="170">
        <f t="shared" si="1"/>
        <v>0</v>
      </c>
      <c r="I9" s="17">
        <f t="shared" si="1"/>
        <v>5110010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</v>
      </c>
      <c r="E10" s="19">
        <f t="shared" ref="E10:I10" si="2">SUM(E11:E17)</f>
        <v>0</v>
      </c>
      <c r="F10" s="59">
        <f t="shared" si="2"/>
        <v>10</v>
      </c>
      <c r="G10" s="20">
        <f t="shared" si="2"/>
        <v>0.44</v>
      </c>
      <c r="H10" s="230">
        <f t="shared" si="2"/>
        <v>0</v>
      </c>
      <c r="I10" s="20">
        <f t="shared" si="2"/>
        <v>10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377</v>
      </c>
      <c r="B13" s="22">
        <v>641</v>
      </c>
      <c r="C13" s="23" t="s">
        <v>12</v>
      </c>
      <c r="D13" s="24">
        <v>10</v>
      </c>
      <c r="E13" s="47"/>
      <c r="F13" s="84">
        <f>SUM(D13:E13)</f>
        <v>10</v>
      </c>
      <c r="G13" s="25">
        <v>0.44</v>
      </c>
      <c r="H13" s="185"/>
      <c r="I13" s="25">
        <f t="shared" si="4"/>
        <v>10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0</v>
      </c>
      <c r="E18" s="19">
        <f t="shared" ref="E18:I18" si="5">SUM(E19:E21)</f>
        <v>0</v>
      </c>
      <c r="F18" s="59">
        <f t="shared" si="5"/>
        <v>0</v>
      </c>
      <c r="G18" s="20">
        <f t="shared" si="5"/>
        <v>0</v>
      </c>
      <c r="H18" s="230">
        <f t="shared" si="5"/>
        <v>0</v>
      </c>
      <c r="I18" s="20">
        <f t="shared" si="5"/>
        <v>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/>
      <c r="B20" s="22">
        <v>652</v>
      </c>
      <c r="C20" s="23" t="s">
        <v>14</v>
      </c>
      <c r="D20" s="24"/>
      <c r="E20" s="47"/>
      <c r="F20" s="84">
        <f>SUM(D20:E20)</f>
        <v>0</v>
      </c>
      <c r="G20" s="25"/>
      <c r="H20" s="185"/>
      <c r="I20" s="25">
        <f>+F20+H20</f>
        <v>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5110000</v>
      </c>
      <c r="E22" s="19">
        <f t="shared" ref="E22:I22" si="6">SUM(E23:E25)</f>
        <v>0</v>
      </c>
      <c r="F22" s="59">
        <f t="shared" si="6"/>
        <v>5110000</v>
      </c>
      <c r="G22" s="20">
        <f t="shared" si="6"/>
        <v>2784729.94</v>
      </c>
      <c r="H22" s="230">
        <f t="shared" si="6"/>
        <v>0</v>
      </c>
      <c r="I22" s="20">
        <f t="shared" si="6"/>
        <v>5110000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378</v>
      </c>
      <c r="B24" s="22">
        <v>636</v>
      </c>
      <c r="C24" s="23" t="s">
        <v>18</v>
      </c>
      <c r="D24" s="24">
        <v>5110000</v>
      </c>
      <c r="E24" s="47"/>
      <c r="F24" s="84">
        <f>SUM(D24:E24)</f>
        <v>5110000</v>
      </c>
      <c r="G24" s="25">
        <v>2784729.94</v>
      </c>
      <c r="H24" s="185"/>
      <c r="I24" s="25">
        <f>+F24+H24</f>
        <v>5110000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1000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 t="s">
        <v>1539</v>
      </c>
      <c r="B31" s="22">
        <v>663</v>
      </c>
      <c r="C31" s="23" t="s">
        <v>21</v>
      </c>
      <c r="D31" s="24"/>
      <c r="E31" s="47"/>
      <c r="F31" s="84">
        <f>SUM(D31:E31)</f>
        <v>0</v>
      </c>
      <c r="G31" s="25">
        <v>1000</v>
      </c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TEHNIČKA ŠKOLA, IMOTSKI</v>
      </c>
      <c r="C39" s="260"/>
      <c r="D39" s="38">
        <f>SUM(D40)</f>
        <v>5787611</v>
      </c>
      <c r="E39" s="38">
        <f t="shared" ref="E39:I41" si="11">SUM(E40)</f>
        <v>0</v>
      </c>
      <c r="F39" s="81">
        <f t="shared" si="11"/>
        <v>5787611</v>
      </c>
      <c r="G39" s="168">
        <f t="shared" si="11"/>
        <v>2967584.91</v>
      </c>
      <c r="H39" s="93">
        <f t="shared" si="11"/>
        <v>0</v>
      </c>
      <c r="I39" s="147">
        <f t="shared" si="11"/>
        <v>5787611</v>
      </c>
    </row>
    <row r="40" spans="1:9" ht="24.75">
      <c r="A40" s="261" t="s">
        <v>108</v>
      </c>
      <c r="B40" s="262"/>
      <c r="C40" s="15" t="s">
        <v>109</v>
      </c>
      <c r="D40" s="16">
        <f>SUM(D41)</f>
        <v>5787611</v>
      </c>
      <c r="E40" s="16">
        <f t="shared" si="11"/>
        <v>0</v>
      </c>
      <c r="F40" s="82">
        <f t="shared" si="11"/>
        <v>5787611</v>
      </c>
      <c r="G40" s="169">
        <f t="shared" si="11"/>
        <v>2967584.91</v>
      </c>
      <c r="H40" s="78">
        <f t="shared" si="11"/>
        <v>0</v>
      </c>
      <c r="I40" s="17">
        <f t="shared" si="11"/>
        <v>5787611</v>
      </c>
    </row>
    <row r="41" spans="1:9">
      <c r="A41" s="261" t="s">
        <v>25</v>
      </c>
      <c r="B41" s="262"/>
      <c r="C41" s="15" t="s">
        <v>26</v>
      </c>
      <c r="D41" s="16">
        <f>SUM(D42)</f>
        <v>5787611</v>
      </c>
      <c r="E41" s="16">
        <f t="shared" si="11"/>
        <v>0</v>
      </c>
      <c r="F41" s="16">
        <f t="shared" si="11"/>
        <v>5787611</v>
      </c>
      <c r="G41" s="170">
        <f t="shared" si="11"/>
        <v>2967584.91</v>
      </c>
      <c r="H41" s="78">
        <f t="shared" si="11"/>
        <v>0</v>
      </c>
      <c r="I41" s="17">
        <f t="shared" si="11"/>
        <v>5787611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5787611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5787611</v>
      </c>
      <c r="G42" s="104">
        <f t="shared" si="12"/>
        <v>2967584.91</v>
      </c>
      <c r="H42" s="104">
        <f t="shared" si="12"/>
        <v>0</v>
      </c>
      <c r="I42" s="104">
        <f t="shared" si="12"/>
        <v>5787611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5782611</v>
      </c>
      <c r="E43" s="40">
        <f t="shared" ref="E43:I43" si="13">SUM(E44,E57,E64,E77,E90,E102)</f>
        <v>0</v>
      </c>
      <c r="F43" s="83">
        <f t="shared" si="13"/>
        <v>5782611</v>
      </c>
      <c r="G43" s="171">
        <f t="shared" si="13"/>
        <v>2967584.91</v>
      </c>
      <c r="H43" s="88">
        <f t="shared" si="13"/>
        <v>0</v>
      </c>
      <c r="I43" s="41">
        <f t="shared" si="13"/>
        <v>5782611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10</v>
      </c>
      <c r="E44" s="19">
        <f t="shared" ref="E44:I44" si="14">SUM(E45:E56)</f>
        <v>0</v>
      </c>
      <c r="F44" s="59">
        <f t="shared" si="14"/>
        <v>10</v>
      </c>
      <c r="G44" s="174">
        <f t="shared" si="14"/>
        <v>0</v>
      </c>
      <c r="H44" s="79">
        <f t="shared" si="14"/>
        <v>0</v>
      </c>
      <c r="I44" s="20">
        <f t="shared" si="14"/>
        <v>10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1433</v>
      </c>
      <c r="B49" s="22">
        <v>322</v>
      </c>
      <c r="C49" s="23" t="s">
        <v>34</v>
      </c>
      <c r="D49" s="24">
        <v>10</v>
      </c>
      <c r="E49" s="47"/>
      <c r="F49" s="84">
        <f t="shared" si="15"/>
        <v>10</v>
      </c>
      <c r="G49" s="172">
        <v>0</v>
      </c>
      <c r="H49" s="94"/>
      <c r="I49" s="25">
        <f t="shared" si="16"/>
        <v>10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672601</v>
      </c>
      <c r="E57" s="43">
        <f t="shared" ref="E57:I57" si="18">SUM(E58:E63)</f>
        <v>0</v>
      </c>
      <c r="F57" s="58">
        <f t="shared" si="18"/>
        <v>672601</v>
      </c>
      <c r="G57" s="173">
        <f t="shared" si="18"/>
        <v>181854.97</v>
      </c>
      <c r="H57" s="89">
        <f t="shared" si="18"/>
        <v>0</v>
      </c>
      <c r="I57" s="56">
        <f t="shared" si="18"/>
        <v>672601</v>
      </c>
    </row>
    <row r="58" spans="1:10" ht="22.5" customHeight="1">
      <c r="A58" s="21" t="s">
        <v>1434</v>
      </c>
      <c r="B58" s="22">
        <v>321</v>
      </c>
      <c r="C58" s="23" t="s">
        <v>33</v>
      </c>
      <c r="D58" s="24">
        <v>235000</v>
      </c>
      <c r="E58" s="47"/>
      <c r="F58" s="84">
        <f t="shared" ref="F58:F63" si="19">SUM(D58:E58)</f>
        <v>235000</v>
      </c>
      <c r="G58" s="172">
        <v>69050</v>
      </c>
      <c r="H58" s="94"/>
      <c r="I58" s="25">
        <f>+F58+H58</f>
        <v>235000</v>
      </c>
      <c r="J58" s="49"/>
    </row>
    <row r="59" spans="1:10" s="26" customFormat="1" ht="12">
      <c r="A59" s="21" t="s">
        <v>1435</v>
      </c>
      <c r="B59" s="22">
        <v>322</v>
      </c>
      <c r="C59" s="23" t="s">
        <v>34</v>
      </c>
      <c r="D59" s="24">
        <v>250601</v>
      </c>
      <c r="E59" s="47"/>
      <c r="F59" s="84">
        <f t="shared" si="19"/>
        <v>250601</v>
      </c>
      <c r="G59" s="172">
        <v>29850.05</v>
      </c>
      <c r="H59" s="94"/>
      <c r="I59" s="25">
        <f t="shared" ref="I59:I63" si="20">+F59+H59</f>
        <v>250601</v>
      </c>
    </row>
    <row r="60" spans="1:10" s="26" customFormat="1" ht="12">
      <c r="A60" s="21" t="s">
        <v>1436</v>
      </c>
      <c r="B60" s="22">
        <v>323</v>
      </c>
      <c r="C60" s="23" t="s">
        <v>28</v>
      </c>
      <c r="D60" s="24">
        <v>160000</v>
      </c>
      <c r="E60" s="47"/>
      <c r="F60" s="84">
        <f t="shared" si="19"/>
        <v>160000</v>
      </c>
      <c r="G60" s="172">
        <v>78516.19</v>
      </c>
      <c r="H60" s="94"/>
      <c r="I60" s="25">
        <f t="shared" si="20"/>
        <v>160000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1437</v>
      </c>
      <c r="B62" s="22">
        <v>329</v>
      </c>
      <c r="C62" s="23" t="s">
        <v>38</v>
      </c>
      <c r="D62" s="24">
        <v>20000</v>
      </c>
      <c r="E62" s="47"/>
      <c r="F62" s="84">
        <f t="shared" si="19"/>
        <v>20000</v>
      </c>
      <c r="G62" s="172">
        <v>3375.88</v>
      </c>
      <c r="H62" s="94"/>
      <c r="I62" s="25">
        <f t="shared" si="20"/>
        <v>20000</v>
      </c>
    </row>
    <row r="63" spans="1:10" s="26" customFormat="1" ht="12">
      <c r="A63" s="21" t="s">
        <v>1438</v>
      </c>
      <c r="B63" s="22">
        <v>343</v>
      </c>
      <c r="C63" s="23" t="s">
        <v>39</v>
      </c>
      <c r="D63" s="24">
        <v>7000</v>
      </c>
      <c r="E63" s="47"/>
      <c r="F63" s="84">
        <f t="shared" si="19"/>
        <v>7000</v>
      </c>
      <c r="G63" s="172">
        <v>1062.8499999999999</v>
      </c>
      <c r="H63" s="94"/>
      <c r="I63" s="25">
        <f t="shared" si="20"/>
        <v>7000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10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10" s="26" customFormat="1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  <c r="J82"/>
    </row>
    <row r="83" spans="1:10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10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10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10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10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10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10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10" s="26" customFormat="1" ht="12">
      <c r="A90" s="236" t="s">
        <v>11</v>
      </c>
      <c r="B90" s="237"/>
      <c r="C90" s="18" t="s">
        <v>114</v>
      </c>
      <c r="D90" s="19">
        <f>SUM(D91:D101)</f>
        <v>5110000</v>
      </c>
      <c r="E90" s="19">
        <f t="shared" ref="E90:I90" si="29">SUM(E91:E101)</f>
        <v>0</v>
      </c>
      <c r="F90" s="59">
        <f t="shared" si="29"/>
        <v>5110000</v>
      </c>
      <c r="G90" s="174">
        <f t="shared" si="29"/>
        <v>2784729.94</v>
      </c>
      <c r="H90" s="79">
        <f t="shared" si="29"/>
        <v>0</v>
      </c>
      <c r="I90" s="20">
        <f t="shared" si="29"/>
        <v>5110000</v>
      </c>
    </row>
    <row r="91" spans="1:10">
      <c r="A91" s="21" t="s">
        <v>1439</v>
      </c>
      <c r="B91" s="22">
        <v>311</v>
      </c>
      <c r="C91" s="23" t="s">
        <v>35</v>
      </c>
      <c r="D91" s="24">
        <v>4200000</v>
      </c>
      <c r="E91" s="47"/>
      <c r="F91" s="84">
        <f t="shared" ref="F91:F101" si="30">SUM(D91:E91)</f>
        <v>4200000</v>
      </c>
      <c r="G91" s="172">
        <v>2322955.58</v>
      </c>
      <c r="H91" s="94"/>
      <c r="I91" s="25">
        <f>+F91+H91</f>
        <v>4200000</v>
      </c>
      <c r="J91" s="26"/>
    </row>
    <row r="92" spans="1:10" s="26" customFormat="1" ht="12">
      <c r="A92" s="21" t="s">
        <v>1440</v>
      </c>
      <c r="B92" s="22">
        <v>312</v>
      </c>
      <c r="C92" s="23" t="s">
        <v>44</v>
      </c>
      <c r="D92" s="24">
        <v>180000</v>
      </c>
      <c r="E92" s="47"/>
      <c r="F92" s="84">
        <f t="shared" si="30"/>
        <v>180000</v>
      </c>
      <c r="G92" s="172">
        <v>73851.88</v>
      </c>
      <c r="H92" s="94"/>
      <c r="I92" s="25">
        <f t="shared" ref="I92:I101" si="31">+F92+H92</f>
        <v>180000</v>
      </c>
    </row>
    <row r="93" spans="1:10" s="26" customFormat="1" ht="12">
      <c r="A93" s="21" t="s">
        <v>1441</v>
      </c>
      <c r="B93" s="22">
        <v>313</v>
      </c>
      <c r="C93" s="23" t="s">
        <v>36</v>
      </c>
      <c r="D93" s="24">
        <v>730000</v>
      </c>
      <c r="E93" s="47"/>
      <c r="F93" s="84">
        <f t="shared" si="30"/>
        <v>730000</v>
      </c>
      <c r="G93" s="172">
        <v>382859.98</v>
      </c>
      <c r="H93" s="94"/>
      <c r="I93" s="25">
        <f t="shared" si="31"/>
        <v>730000</v>
      </c>
    </row>
    <row r="94" spans="1:10" s="26" customFormat="1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  <c r="J94" s="49"/>
    </row>
    <row r="95" spans="1:10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10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1540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5062.5</v>
      </c>
      <c r="H98" s="94"/>
      <c r="I98" s="25">
        <f t="shared" si="31"/>
        <v>0</v>
      </c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.75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49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1000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  <c r="J103" s="26"/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1541</v>
      </c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>
        <v>1000</v>
      </c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  <c r="J107" s="26"/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</row>
    <row r="117" spans="1:10" s="26" customFormat="1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  <c r="J117"/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26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.75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  <c r="J127"/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10" s="26" customFormat="1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  <c r="J129"/>
    </row>
    <row r="130" spans="1:10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10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10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10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10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10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10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10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10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10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0</v>
      </c>
      <c r="E139" s="40">
        <f t="shared" ref="E139:I139" si="45">SUM(E140,E148,E152,E167,E177,E191,E204,E206,E220,E233)</f>
        <v>0</v>
      </c>
      <c r="F139" s="40">
        <f t="shared" si="45"/>
        <v>0</v>
      </c>
      <c r="G139" s="40">
        <f t="shared" si="45"/>
        <v>0</v>
      </c>
      <c r="H139" s="40">
        <f t="shared" si="45"/>
        <v>0</v>
      </c>
      <c r="I139" s="41">
        <f t="shared" si="45"/>
        <v>0</v>
      </c>
    </row>
    <row r="140" spans="1:10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  <c r="J140" s="26"/>
    </row>
    <row r="141" spans="1:10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  <c r="J141" s="26"/>
    </row>
    <row r="142" spans="1:10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  <c r="J142" s="73"/>
    </row>
    <row r="143" spans="1:10" s="26" customFormat="1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  <c r="J143"/>
    </row>
    <row r="144" spans="1:10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10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10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10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10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10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10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10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10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10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  <c r="J153" s="26"/>
    </row>
    <row r="154" spans="1:10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10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10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10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10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10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10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10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10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10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10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10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10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10" s="26" customFormat="1" ht="24.75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  <c r="J167"/>
    </row>
    <row r="168" spans="1:10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  <c r="J168" s="26"/>
    </row>
    <row r="169" spans="1:10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  <c r="J169" s="26"/>
    </row>
    <row r="170" spans="1:10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10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10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10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10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10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10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10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10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  <c r="J178" s="26"/>
    </row>
    <row r="179" spans="1:10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10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10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10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10" s="26" customFormat="1" ht="12">
      <c r="A183" s="157"/>
      <c r="B183" s="158">
        <v>422</v>
      </c>
      <c r="C183" s="159" t="s">
        <v>29</v>
      </c>
      <c r="D183" s="160"/>
      <c r="E183" s="156"/>
      <c r="F183" s="161">
        <f t="shared" si="61"/>
        <v>0</v>
      </c>
      <c r="G183" s="180"/>
      <c r="H183" s="162"/>
      <c r="I183" s="25">
        <f t="shared" si="62"/>
        <v>0</v>
      </c>
      <c r="J183" s="131"/>
    </row>
    <row r="184" spans="1:10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10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10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10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10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10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10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10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10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0</v>
      </c>
      <c r="H534" s="89">
        <f t="shared" si="191"/>
        <v>0</v>
      </c>
      <c r="I534" s="56">
        <f t="shared" si="191"/>
        <v>5000</v>
      </c>
    </row>
    <row r="535" spans="1:9">
      <c r="A535" s="21" t="s">
        <v>1442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/>
      <c r="H535" s="94"/>
      <c r="I535" s="25">
        <f>+F535+H535</f>
        <v>4300</v>
      </c>
    </row>
    <row r="536" spans="1:9">
      <c r="A536" s="21" t="s">
        <v>1443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/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677601</v>
      </c>
      <c r="E911" s="42">
        <f t="shared" si="349"/>
        <v>0</v>
      </c>
      <c r="F911" s="42">
        <f t="shared" si="349"/>
        <v>677601</v>
      </c>
      <c r="G911" s="42">
        <f t="shared" si="349"/>
        <v>181854.97</v>
      </c>
      <c r="H911" s="42">
        <f t="shared" si="349"/>
        <v>0</v>
      </c>
      <c r="I911" s="42">
        <f t="shared" si="349"/>
        <v>677601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672601</v>
      </c>
      <c r="E915" s="43">
        <f t="shared" ref="E915:I915" si="353">SUM(E57,E121,E167,E328,E538)</f>
        <v>0</v>
      </c>
      <c r="F915" s="43">
        <f t="shared" si="353"/>
        <v>672601</v>
      </c>
      <c r="G915" s="43">
        <f t="shared" si="353"/>
        <v>181854.97</v>
      </c>
      <c r="H915" s="43">
        <f t="shared" si="353"/>
        <v>0</v>
      </c>
      <c r="I915" s="43">
        <f t="shared" si="353"/>
        <v>672601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5110010</v>
      </c>
      <c r="E918" s="43">
        <f t="shared" ref="E918:I918" si="357">SUM(E919:E925)</f>
        <v>0</v>
      </c>
      <c r="F918" s="43">
        <f t="shared" si="357"/>
        <v>5110010</v>
      </c>
      <c r="G918" s="43">
        <f t="shared" si="357"/>
        <v>2785729.94</v>
      </c>
      <c r="H918" s="43">
        <f t="shared" si="357"/>
        <v>0</v>
      </c>
      <c r="I918" s="43">
        <f t="shared" si="357"/>
        <v>5110010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</v>
      </c>
      <c r="E919" s="19">
        <f t="shared" ref="E919:I919" si="358">SUM(E44,E115,E152,E253,E541)</f>
        <v>0</v>
      </c>
      <c r="F919" s="19">
        <f t="shared" si="358"/>
        <v>10</v>
      </c>
      <c r="G919" s="19">
        <f t="shared" si="358"/>
        <v>0</v>
      </c>
      <c r="H919" s="19">
        <f t="shared" si="358"/>
        <v>0</v>
      </c>
      <c r="I919" s="19">
        <f t="shared" si="358"/>
        <v>10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0</v>
      </c>
      <c r="E921" s="19">
        <f t="shared" ref="E921:I921" si="360">SUM(E77,E127,E191,E269,E306)</f>
        <v>0</v>
      </c>
      <c r="F921" s="19">
        <f t="shared" si="360"/>
        <v>0</v>
      </c>
      <c r="G921" s="19">
        <f t="shared" si="360"/>
        <v>0</v>
      </c>
      <c r="H921" s="19">
        <f t="shared" si="360"/>
        <v>0</v>
      </c>
      <c r="I921" s="19">
        <f t="shared" si="360"/>
        <v>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5110000</v>
      </c>
      <c r="E922" s="19">
        <f t="shared" ref="E922:I922" si="361">SUM(E90,E133,E206,E308,E277,E294,E591,E337,E350,E395,E853,E894,E433,E470)</f>
        <v>0</v>
      </c>
      <c r="F922" s="19">
        <f t="shared" si="361"/>
        <v>5110000</v>
      </c>
      <c r="G922" s="19">
        <f t="shared" si="361"/>
        <v>2784729.94</v>
      </c>
      <c r="H922" s="19">
        <f t="shared" si="361"/>
        <v>0</v>
      </c>
      <c r="I922" s="19">
        <f t="shared" si="361"/>
        <v>5110000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1000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5787611</v>
      </c>
      <c r="E926" s="44">
        <f t="shared" si="365"/>
        <v>0</v>
      </c>
      <c r="F926" s="44">
        <f t="shared" si="365"/>
        <v>5787611</v>
      </c>
      <c r="G926" s="44">
        <f t="shared" si="365"/>
        <v>2967584.91</v>
      </c>
      <c r="H926" s="44">
        <f t="shared" si="365"/>
        <v>0</v>
      </c>
      <c r="I926" s="44">
        <f t="shared" si="365"/>
        <v>5787611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K927"/>
  <sheetViews>
    <sheetView topLeftCell="A89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69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SREDNJA ŠKOLA HVAR, HVAR</v>
      </c>
      <c r="C7" s="260"/>
      <c r="D7" s="13">
        <f>SUM(D8)</f>
        <v>7904392</v>
      </c>
      <c r="E7" s="13">
        <f t="shared" ref="E7:I8" si="0">SUM(E8)</f>
        <v>0</v>
      </c>
      <c r="F7" s="164">
        <f t="shared" si="0"/>
        <v>7904392</v>
      </c>
      <c r="G7" s="14">
        <f t="shared" si="0"/>
        <v>5238179.25</v>
      </c>
      <c r="H7" s="234">
        <f t="shared" si="0"/>
        <v>0</v>
      </c>
      <c r="I7" s="14">
        <f t="shared" si="0"/>
        <v>7904392</v>
      </c>
    </row>
    <row r="8" spans="1:9">
      <c r="A8" s="261" t="s">
        <v>7</v>
      </c>
      <c r="B8" s="262"/>
      <c r="C8" s="15" t="s">
        <v>8</v>
      </c>
      <c r="D8" s="16">
        <f>SUM(D9)</f>
        <v>7904392</v>
      </c>
      <c r="E8" s="16">
        <f t="shared" si="0"/>
        <v>0</v>
      </c>
      <c r="F8" s="82">
        <f t="shared" si="0"/>
        <v>7904392</v>
      </c>
      <c r="G8" s="17">
        <f t="shared" si="0"/>
        <v>5238179.25</v>
      </c>
      <c r="H8" s="235">
        <f t="shared" si="0"/>
        <v>0</v>
      </c>
      <c r="I8" s="17">
        <f t="shared" si="0"/>
        <v>7904392</v>
      </c>
    </row>
    <row r="9" spans="1:9">
      <c r="A9" s="261" t="s">
        <v>9</v>
      </c>
      <c r="B9" s="262"/>
      <c r="C9" s="15" t="s">
        <v>10</v>
      </c>
      <c r="D9" s="16">
        <f>SUM(D10,D18,D22,D26,D30,D33)</f>
        <v>7904392</v>
      </c>
      <c r="E9" s="16">
        <f t="shared" ref="E9:I9" si="1">SUM(E10,E18,E22,E26,E30,E33)</f>
        <v>0</v>
      </c>
      <c r="F9" s="82">
        <f t="shared" si="1"/>
        <v>7904392</v>
      </c>
      <c r="G9" s="17">
        <f t="shared" si="1"/>
        <v>5238179.25</v>
      </c>
      <c r="H9" s="235">
        <f t="shared" si="1"/>
        <v>0</v>
      </c>
      <c r="I9" s="17">
        <f t="shared" si="1"/>
        <v>7904392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6250</v>
      </c>
      <c r="E10" s="19">
        <f t="shared" ref="E10:I10" si="2">SUM(E11:E17)</f>
        <v>0</v>
      </c>
      <c r="F10" s="59">
        <f t="shared" si="2"/>
        <v>6250</v>
      </c>
      <c r="G10" s="20">
        <f t="shared" si="2"/>
        <v>3016.23</v>
      </c>
      <c r="H10" s="230">
        <f t="shared" si="2"/>
        <v>0</v>
      </c>
      <c r="I10" s="19">
        <f t="shared" si="2"/>
        <v>6250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204</v>
      </c>
      <c r="B13" s="22">
        <v>641</v>
      </c>
      <c r="C13" s="23" t="s">
        <v>12</v>
      </c>
      <c r="D13" s="24">
        <v>250</v>
      </c>
      <c r="E13" s="47"/>
      <c r="F13" s="84">
        <f>SUM(D13:E13)</f>
        <v>250</v>
      </c>
      <c r="G13" s="25">
        <v>16.23</v>
      </c>
      <c r="H13" s="185"/>
      <c r="I13" s="25">
        <f t="shared" si="4"/>
        <v>250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205</v>
      </c>
      <c r="B15" s="22">
        <v>661</v>
      </c>
      <c r="C15" s="23" t="s">
        <v>15</v>
      </c>
      <c r="D15" s="24">
        <v>6000</v>
      </c>
      <c r="E15" s="47"/>
      <c r="F15" s="84">
        <f>SUM(D15:E15)</f>
        <v>6000</v>
      </c>
      <c r="G15" s="25">
        <v>3000</v>
      </c>
      <c r="H15" s="185"/>
      <c r="I15" s="25">
        <f t="shared" si="4"/>
        <v>6000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50000</v>
      </c>
      <c r="E18" s="19">
        <f t="shared" ref="E18:I18" si="5">SUM(E19:E21)</f>
        <v>0</v>
      </c>
      <c r="F18" s="59">
        <f t="shared" si="5"/>
        <v>50000</v>
      </c>
      <c r="G18" s="20">
        <f t="shared" si="5"/>
        <v>0</v>
      </c>
      <c r="H18" s="230">
        <f t="shared" si="5"/>
        <v>0</v>
      </c>
      <c r="I18" s="20">
        <f t="shared" si="5"/>
        <v>50000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206</v>
      </c>
      <c r="B20" s="22">
        <v>652</v>
      </c>
      <c r="C20" s="23" t="s">
        <v>14</v>
      </c>
      <c r="D20" s="24">
        <v>50000</v>
      </c>
      <c r="E20" s="47"/>
      <c r="F20" s="84">
        <f>SUM(D20:E20)</f>
        <v>50000</v>
      </c>
      <c r="G20" s="25"/>
      <c r="H20" s="185"/>
      <c r="I20" s="25">
        <f>+F20+H20</f>
        <v>50000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7508142</v>
      </c>
      <c r="E22" s="19">
        <f t="shared" ref="E22:I22" si="6">SUM(E23:E25)</f>
        <v>0</v>
      </c>
      <c r="F22" s="59">
        <f t="shared" si="6"/>
        <v>7508142</v>
      </c>
      <c r="G22" s="20">
        <f t="shared" si="6"/>
        <v>4801451.1399999997</v>
      </c>
      <c r="H22" s="230">
        <f t="shared" si="6"/>
        <v>0</v>
      </c>
      <c r="I22" s="20">
        <f t="shared" si="6"/>
        <v>7508142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207</v>
      </c>
      <c r="B24" s="22">
        <v>636</v>
      </c>
      <c r="C24" s="23" t="s">
        <v>18</v>
      </c>
      <c r="D24" s="24">
        <v>7508142</v>
      </c>
      <c r="E24" s="47"/>
      <c r="F24" s="84">
        <f>SUM(D24:E24)</f>
        <v>7508142</v>
      </c>
      <c r="G24" s="25">
        <v>4801451.1399999997</v>
      </c>
      <c r="H24" s="185"/>
      <c r="I24" s="25">
        <f>+F24+H24</f>
        <v>7508142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300000</v>
      </c>
      <c r="E26" s="19">
        <f t="shared" ref="E26:I26" si="7">SUM(E27:E29)</f>
        <v>0</v>
      </c>
      <c r="F26" s="59">
        <f t="shared" si="7"/>
        <v>300000</v>
      </c>
      <c r="G26" s="20">
        <f t="shared" si="7"/>
        <v>433711.88</v>
      </c>
      <c r="H26" s="230">
        <f t="shared" si="7"/>
        <v>0</v>
      </c>
      <c r="I26" s="20">
        <f t="shared" si="7"/>
        <v>300000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208</v>
      </c>
      <c r="B28" s="22">
        <v>638</v>
      </c>
      <c r="C28" s="23" t="s">
        <v>20</v>
      </c>
      <c r="D28" s="24">
        <v>300000</v>
      </c>
      <c r="E28" s="47"/>
      <c r="F28" s="84">
        <f>SUM(D28:E28)</f>
        <v>300000</v>
      </c>
      <c r="G28" s="25">
        <v>433711.88</v>
      </c>
      <c r="H28" s="185"/>
      <c r="I28" s="25">
        <f>+F28+H28</f>
        <v>300000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40000</v>
      </c>
      <c r="E30" s="19">
        <f t="shared" ref="E30:I30" si="8">SUM(E31:E32)</f>
        <v>0</v>
      </c>
      <c r="F30" s="59">
        <f t="shared" si="8"/>
        <v>40000</v>
      </c>
      <c r="G30" s="20">
        <f t="shared" si="8"/>
        <v>0</v>
      </c>
      <c r="H30" s="230">
        <f t="shared" si="8"/>
        <v>0</v>
      </c>
      <c r="I30" s="20">
        <f t="shared" si="8"/>
        <v>40000</v>
      </c>
    </row>
    <row r="31" spans="1:9" s="26" customFormat="1" ht="24">
      <c r="A31" s="21" t="s">
        <v>209</v>
      </c>
      <c r="B31" s="22">
        <v>663</v>
      </c>
      <c r="C31" s="23" t="s">
        <v>21</v>
      </c>
      <c r="D31" s="24">
        <v>40000</v>
      </c>
      <c r="E31" s="47"/>
      <c r="F31" s="84">
        <f>SUM(D31:E31)</f>
        <v>40000</v>
      </c>
      <c r="G31" s="25">
        <v>0</v>
      </c>
      <c r="H31" s="185"/>
      <c r="I31" s="25">
        <f>+F31+H31</f>
        <v>40000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10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10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10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10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10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10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10" ht="24.75">
      <c r="A39" s="54" t="s">
        <v>6</v>
      </c>
      <c r="B39" s="260" t="str">
        <f>+B3</f>
        <v>SREDNJA ŠKOLA HVAR, HVAR</v>
      </c>
      <c r="C39" s="260"/>
      <c r="D39" s="38">
        <f>SUM(D40)</f>
        <v>8826596.25</v>
      </c>
      <c r="E39" s="38">
        <f t="shared" ref="E39:I41" si="11">SUM(E40)</f>
        <v>0</v>
      </c>
      <c r="F39" s="81">
        <f t="shared" si="11"/>
        <v>8826596.25</v>
      </c>
      <c r="G39" s="168">
        <f t="shared" si="11"/>
        <v>5138273.5399999991</v>
      </c>
      <c r="H39" s="93">
        <f t="shared" si="11"/>
        <v>0</v>
      </c>
      <c r="I39" s="147">
        <f t="shared" si="11"/>
        <v>8829542.3300000001</v>
      </c>
    </row>
    <row r="40" spans="1:10" ht="24.75">
      <c r="A40" s="261" t="s">
        <v>108</v>
      </c>
      <c r="B40" s="262"/>
      <c r="C40" s="15" t="s">
        <v>109</v>
      </c>
      <c r="D40" s="16">
        <f>SUM(D41)</f>
        <v>8826596.25</v>
      </c>
      <c r="E40" s="16">
        <f t="shared" si="11"/>
        <v>0</v>
      </c>
      <c r="F40" s="82">
        <f t="shared" si="11"/>
        <v>8826596.25</v>
      </c>
      <c r="G40" s="169">
        <f t="shared" si="11"/>
        <v>5138273.5399999991</v>
      </c>
      <c r="H40" s="78">
        <f t="shared" si="11"/>
        <v>0</v>
      </c>
      <c r="I40" s="17">
        <f t="shared" si="11"/>
        <v>8829542.3300000001</v>
      </c>
    </row>
    <row r="41" spans="1:10">
      <c r="A41" s="261" t="s">
        <v>25</v>
      </c>
      <c r="B41" s="262"/>
      <c r="C41" s="15" t="s">
        <v>26</v>
      </c>
      <c r="D41" s="16">
        <f>SUM(D42)</f>
        <v>8826596.25</v>
      </c>
      <c r="E41" s="16">
        <f t="shared" si="11"/>
        <v>0</v>
      </c>
      <c r="F41" s="16">
        <f t="shared" si="11"/>
        <v>8826596.25</v>
      </c>
      <c r="G41" s="170">
        <f t="shared" si="11"/>
        <v>5138273.5399999991</v>
      </c>
      <c r="H41" s="78">
        <f t="shared" si="11"/>
        <v>0</v>
      </c>
      <c r="I41" s="17">
        <f t="shared" si="11"/>
        <v>8829542.3300000001</v>
      </c>
    </row>
    <row r="42" spans="1:10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8826596.25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8826596.25</v>
      </c>
      <c r="G42" s="104">
        <f t="shared" si="12"/>
        <v>5138273.5399999991</v>
      </c>
      <c r="H42" s="104">
        <f t="shared" si="12"/>
        <v>0</v>
      </c>
      <c r="I42" s="104">
        <f t="shared" si="12"/>
        <v>8829542.3300000001</v>
      </c>
    </row>
    <row r="43" spans="1:10" ht="15" customHeight="1">
      <c r="A43" s="238" t="s">
        <v>42</v>
      </c>
      <c r="B43" s="239"/>
      <c r="C43" s="39" t="s">
        <v>43</v>
      </c>
      <c r="D43" s="40">
        <f>SUM(D44,D57,D64,D77,D90,D102)</f>
        <v>8164954</v>
      </c>
      <c r="E43" s="40">
        <f t="shared" ref="E43:I43" si="13">SUM(E44,E57,E64,E77,E90,E102)</f>
        <v>0</v>
      </c>
      <c r="F43" s="83">
        <f t="shared" si="13"/>
        <v>8164954</v>
      </c>
      <c r="G43" s="171">
        <f t="shared" si="13"/>
        <v>5059070.6899999995</v>
      </c>
      <c r="H43" s="88">
        <f t="shared" si="13"/>
        <v>0</v>
      </c>
      <c r="I43" s="41">
        <f t="shared" si="13"/>
        <v>8164954</v>
      </c>
      <c r="J43" s="99"/>
    </row>
    <row r="44" spans="1:10" ht="15" customHeight="1">
      <c r="A44" s="236" t="s">
        <v>11</v>
      </c>
      <c r="B44" s="237"/>
      <c r="C44" s="18" t="s">
        <v>110</v>
      </c>
      <c r="D44" s="19">
        <f>SUM(D45:D56)</f>
        <v>6250</v>
      </c>
      <c r="E44" s="19">
        <f t="shared" ref="E44:I44" si="14">SUM(E45:E56)</f>
        <v>0</v>
      </c>
      <c r="F44" s="19">
        <f t="shared" si="14"/>
        <v>6250</v>
      </c>
      <c r="G44" s="19">
        <f t="shared" si="14"/>
        <v>3199.4300000000003</v>
      </c>
      <c r="H44" s="19">
        <f t="shared" si="14"/>
        <v>0</v>
      </c>
      <c r="I44" s="19">
        <f t="shared" si="14"/>
        <v>6250</v>
      </c>
    </row>
    <row r="45" spans="1:10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10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10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10">
      <c r="A48" s="21" t="s">
        <v>460</v>
      </c>
      <c r="B48" s="22">
        <v>321</v>
      </c>
      <c r="C48" s="23" t="s">
        <v>33</v>
      </c>
      <c r="D48" s="24">
        <v>1500</v>
      </c>
      <c r="E48" s="47"/>
      <c r="F48" s="84">
        <f t="shared" si="15"/>
        <v>1500</v>
      </c>
      <c r="G48" s="172">
        <v>0</v>
      </c>
      <c r="H48" s="94"/>
      <c r="I48" s="25">
        <f t="shared" si="16"/>
        <v>1500</v>
      </c>
    </row>
    <row r="49" spans="1:10" s="26" customFormat="1" ht="12">
      <c r="A49" s="21" t="s">
        <v>461</v>
      </c>
      <c r="B49" s="22">
        <v>322</v>
      </c>
      <c r="C49" s="23" t="s">
        <v>34</v>
      </c>
      <c r="D49" s="24">
        <v>750</v>
      </c>
      <c r="E49" s="47"/>
      <c r="F49" s="84">
        <f t="shared" si="15"/>
        <v>750</v>
      </c>
      <c r="G49" s="172">
        <v>718.75</v>
      </c>
      <c r="H49" s="94"/>
      <c r="I49" s="25">
        <f t="shared" si="16"/>
        <v>750</v>
      </c>
    </row>
    <row r="50" spans="1:10" s="26" customFormat="1" ht="12">
      <c r="A50" s="21" t="s">
        <v>462</v>
      </c>
      <c r="B50" s="22">
        <v>323</v>
      </c>
      <c r="C50" s="23" t="s">
        <v>28</v>
      </c>
      <c r="D50" s="24">
        <v>2500</v>
      </c>
      <c r="E50" s="47"/>
      <c r="F50" s="84">
        <f t="shared" si="15"/>
        <v>2500</v>
      </c>
      <c r="G50" s="172">
        <v>1849.05</v>
      </c>
      <c r="H50" s="94"/>
      <c r="I50" s="25">
        <f t="shared" si="16"/>
        <v>2500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463</v>
      </c>
      <c r="B52" s="22">
        <v>329</v>
      </c>
      <c r="C52" s="23" t="s">
        <v>38</v>
      </c>
      <c r="D52" s="24">
        <v>1500</v>
      </c>
      <c r="E52" s="47"/>
      <c r="F52" s="84">
        <f t="shared" si="15"/>
        <v>1500</v>
      </c>
      <c r="G52" s="172">
        <v>631.63</v>
      </c>
      <c r="H52" s="94"/>
      <c r="I52" s="25">
        <f t="shared" si="16"/>
        <v>1500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840562</v>
      </c>
      <c r="E57" s="43">
        <f t="shared" ref="E57:I57" si="18">SUM(E58:E63)</f>
        <v>0</v>
      </c>
      <c r="F57" s="58">
        <f t="shared" si="18"/>
        <v>840562</v>
      </c>
      <c r="G57" s="173">
        <f t="shared" si="18"/>
        <v>239663.11</v>
      </c>
      <c r="H57" s="89">
        <f t="shared" si="18"/>
        <v>0</v>
      </c>
      <c r="I57" s="56">
        <f t="shared" si="18"/>
        <v>840562</v>
      </c>
    </row>
    <row r="58" spans="1:10" ht="22.5" customHeight="1">
      <c r="A58" s="21" t="s">
        <v>464</v>
      </c>
      <c r="B58" s="22">
        <v>321</v>
      </c>
      <c r="C58" s="23" t="s">
        <v>33</v>
      </c>
      <c r="D58" s="24">
        <v>318000</v>
      </c>
      <c r="E58" s="47"/>
      <c r="F58" s="84">
        <f t="shared" ref="F58:F63" si="19">SUM(D58:E58)</f>
        <v>318000</v>
      </c>
      <c r="G58" s="172">
        <v>86037.5</v>
      </c>
      <c r="H58" s="94"/>
      <c r="I58" s="25">
        <f>+F58+H58</f>
        <v>318000</v>
      </c>
      <c r="J58" s="49"/>
    </row>
    <row r="59" spans="1:10" s="26" customFormat="1" ht="12">
      <c r="A59" s="21" t="s">
        <v>465</v>
      </c>
      <c r="B59" s="22">
        <v>322</v>
      </c>
      <c r="C59" s="23" t="s">
        <v>34</v>
      </c>
      <c r="D59" s="24">
        <v>346000</v>
      </c>
      <c r="E59" s="47"/>
      <c r="F59" s="84">
        <f t="shared" si="19"/>
        <v>346000</v>
      </c>
      <c r="G59" s="172">
        <v>94161.39</v>
      </c>
      <c r="H59" s="94"/>
      <c r="I59" s="25">
        <f t="shared" ref="I59:I63" si="20">+F59+H59</f>
        <v>346000</v>
      </c>
    </row>
    <row r="60" spans="1:10" s="26" customFormat="1" ht="12">
      <c r="A60" s="21" t="s">
        <v>466</v>
      </c>
      <c r="B60" s="22">
        <v>323</v>
      </c>
      <c r="C60" s="23" t="s">
        <v>28</v>
      </c>
      <c r="D60" s="24">
        <v>140000</v>
      </c>
      <c r="E60" s="47"/>
      <c r="F60" s="84">
        <f t="shared" si="19"/>
        <v>140000</v>
      </c>
      <c r="G60" s="172">
        <v>48888.65</v>
      </c>
      <c r="H60" s="94"/>
      <c r="I60" s="25">
        <f t="shared" si="20"/>
        <v>140000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467</v>
      </c>
      <c r="B62" s="22">
        <v>329</v>
      </c>
      <c r="C62" s="23" t="s">
        <v>38</v>
      </c>
      <c r="D62" s="24">
        <v>24000</v>
      </c>
      <c r="E62" s="47"/>
      <c r="F62" s="84">
        <f t="shared" si="19"/>
        <v>24000</v>
      </c>
      <c r="G62" s="172">
        <v>7371.21</v>
      </c>
      <c r="H62" s="94"/>
      <c r="I62" s="25">
        <f t="shared" si="20"/>
        <v>24000</v>
      </c>
    </row>
    <row r="63" spans="1:10" s="26" customFormat="1" ht="12">
      <c r="A63" s="21" t="s">
        <v>468</v>
      </c>
      <c r="B63" s="22">
        <v>343</v>
      </c>
      <c r="C63" s="23" t="s">
        <v>39</v>
      </c>
      <c r="D63" s="24">
        <v>12562</v>
      </c>
      <c r="E63" s="47"/>
      <c r="F63" s="84">
        <f t="shared" si="19"/>
        <v>12562</v>
      </c>
      <c r="G63" s="172">
        <v>3204.36</v>
      </c>
      <c r="H63" s="94"/>
      <c r="I63" s="25">
        <f t="shared" si="20"/>
        <v>12562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49882.009999999995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 t="s">
        <v>1827</v>
      </c>
      <c r="B68" s="22">
        <v>321</v>
      </c>
      <c r="C68" s="23" t="s">
        <v>33</v>
      </c>
      <c r="D68" s="24"/>
      <c r="E68" s="47"/>
      <c r="F68" s="84">
        <f t="shared" si="22"/>
        <v>0</v>
      </c>
      <c r="G68" s="172">
        <v>6300</v>
      </c>
      <c r="H68" s="94"/>
      <c r="I68" s="25">
        <f t="shared" si="23"/>
        <v>0</v>
      </c>
    </row>
    <row r="69" spans="1:11" s="26" customFormat="1" ht="12">
      <c r="A69" s="21" t="s">
        <v>1828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17829.349999999999</v>
      </c>
      <c r="H69" s="94"/>
      <c r="I69" s="25">
        <f t="shared" si="23"/>
        <v>0</v>
      </c>
    </row>
    <row r="70" spans="1:11" s="26" customFormat="1" ht="12">
      <c r="A70" s="21" t="s">
        <v>1829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21813.77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1826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3938.89</v>
      </c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50000</v>
      </c>
      <c r="E77" s="19">
        <f t="shared" ref="E77:I77" si="25">SUM(E78:E89)</f>
        <v>0</v>
      </c>
      <c r="F77" s="59">
        <f t="shared" si="25"/>
        <v>50000</v>
      </c>
      <c r="G77" s="174">
        <f t="shared" si="25"/>
        <v>0</v>
      </c>
      <c r="H77" s="79">
        <f t="shared" si="25"/>
        <v>0</v>
      </c>
      <c r="I77" s="20">
        <f t="shared" si="25"/>
        <v>50000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 t="s">
        <v>469</v>
      </c>
      <c r="B81" s="22">
        <v>321</v>
      </c>
      <c r="C81" s="23" t="s">
        <v>33</v>
      </c>
      <c r="D81" s="24">
        <v>40000</v>
      </c>
      <c r="E81" s="47"/>
      <c r="F81" s="84">
        <f t="shared" si="26"/>
        <v>40000</v>
      </c>
      <c r="G81" s="172">
        <v>0</v>
      </c>
      <c r="H81" s="94"/>
      <c r="I81" s="25">
        <f t="shared" si="27"/>
        <v>40000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470</v>
      </c>
      <c r="B85" s="22">
        <v>329</v>
      </c>
      <c r="C85" s="23" t="s">
        <v>38</v>
      </c>
      <c r="D85" s="24">
        <v>10000</v>
      </c>
      <c r="E85" s="47"/>
      <c r="F85" s="84">
        <f t="shared" si="26"/>
        <v>10000</v>
      </c>
      <c r="G85" s="172">
        <v>0</v>
      </c>
      <c r="H85" s="94"/>
      <c r="I85" s="25">
        <f t="shared" si="27"/>
        <v>10000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7258142</v>
      </c>
      <c r="E90" s="19">
        <f t="shared" ref="E90:I90" si="29">SUM(E91:E101)</f>
        <v>0</v>
      </c>
      <c r="F90" s="59">
        <f t="shared" si="29"/>
        <v>7258142</v>
      </c>
      <c r="G90" s="174">
        <f t="shared" si="29"/>
        <v>4766326.1399999997</v>
      </c>
      <c r="H90" s="79">
        <f t="shared" si="29"/>
        <v>0</v>
      </c>
      <c r="I90" s="20">
        <f t="shared" si="29"/>
        <v>7258142</v>
      </c>
    </row>
    <row r="91" spans="1:9">
      <c r="A91" s="21" t="s">
        <v>471</v>
      </c>
      <c r="B91" s="22">
        <v>311</v>
      </c>
      <c r="C91" s="23" t="s">
        <v>35</v>
      </c>
      <c r="D91" s="24">
        <v>6067165</v>
      </c>
      <c r="E91" s="47"/>
      <c r="F91" s="84">
        <f t="shared" ref="F91:F101" si="30">SUM(D91:E91)</f>
        <v>6067165</v>
      </c>
      <c r="G91" s="172">
        <v>3963691.67</v>
      </c>
      <c r="H91" s="94"/>
      <c r="I91" s="25">
        <f>+F91+H91</f>
        <v>6067165</v>
      </c>
    </row>
    <row r="92" spans="1:9" s="26" customFormat="1" ht="12">
      <c r="A92" s="21" t="s">
        <v>472</v>
      </c>
      <c r="B92" s="22">
        <v>312</v>
      </c>
      <c r="C92" s="23" t="s">
        <v>44</v>
      </c>
      <c r="D92" s="24">
        <v>320000</v>
      </c>
      <c r="E92" s="47"/>
      <c r="F92" s="84">
        <f t="shared" si="30"/>
        <v>320000</v>
      </c>
      <c r="G92" s="172">
        <v>147197.42000000001</v>
      </c>
      <c r="H92" s="94"/>
      <c r="I92" s="25">
        <f t="shared" ref="I92:I101" si="31">+F92+H92</f>
        <v>320000</v>
      </c>
    </row>
    <row r="93" spans="1:9" s="26" customFormat="1" ht="12">
      <c r="A93" s="21" t="s">
        <v>473</v>
      </c>
      <c r="B93" s="22">
        <v>313</v>
      </c>
      <c r="C93" s="23" t="s">
        <v>36</v>
      </c>
      <c r="D93" s="24">
        <v>870977</v>
      </c>
      <c r="E93" s="47"/>
      <c r="F93" s="84">
        <f t="shared" si="30"/>
        <v>870977</v>
      </c>
      <c r="G93" s="172">
        <v>655437.05000000005</v>
      </c>
      <c r="H93" s="94"/>
      <c r="I93" s="25">
        <f t="shared" si="31"/>
        <v>870977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10000</v>
      </c>
      <c r="E102" s="19">
        <f t="shared" ref="E102:I102" si="32">SUM(E103:E113)</f>
        <v>0</v>
      </c>
      <c r="F102" s="59">
        <f t="shared" si="32"/>
        <v>10000</v>
      </c>
      <c r="G102" s="174">
        <f t="shared" si="32"/>
        <v>0</v>
      </c>
      <c r="H102" s="79">
        <f t="shared" si="32"/>
        <v>0</v>
      </c>
      <c r="I102" s="20">
        <f t="shared" si="32"/>
        <v>10000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474</v>
      </c>
      <c r="B110" s="22">
        <v>329</v>
      </c>
      <c r="C110" s="23" t="s">
        <v>38</v>
      </c>
      <c r="D110" s="24">
        <v>10000</v>
      </c>
      <c r="E110" s="47"/>
      <c r="F110" s="84">
        <f t="shared" si="33"/>
        <v>10000</v>
      </c>
      <c r="G110" s="172"/>
      <c r="H110" s="94"/>
      <c r="I110" s="25">
        <f t="shared" si="34"/>
        <v>10000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280000</v>
      </c>
      <c r="E139" s="40">
        <f t="shared" ref="E139:I139" si="45">SUM(E140,E148,E152,E167,E177,E191,E204,E206,E220,E233)</f>
        <v>0</v>
      </c>
      <c r="F139" s="40">
        <f t="shared" si="45"/>
        <v>280000</v>
      </c>
      <c r="G139" s="40">
        <f t="shared" si="45"/>
        <v>20336.75</v>
      </c>
      <c r="H139" s="40">
        <f t="shared" si="45"/>
        <v>0</v>
      </c>
      <c r="I139" s="41">
        <f t="shared" si="45"/>
        <v>280000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10064.25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>
        <v>10064.25</v>
      </c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>
        <v>0</v>
      </c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250000</v>
      </c>
      <c r="E206" s="19">
        <f t="shared" ref="E206:I206" si="68">SUM(E207:E219)</f>
        <v>0</v>
      </c>
      <c r="F206" s="59">
        <f t="shared" si="68"/>
        <v>250000</v>
      </c>
      <c r="G206" s="174">
        <f t="shared" si="68"/>
        <v>10272.5</v>
      </c>
      <c r="H206" s="79">
        <f t="shared" si="68"/>
        <v>0</v>
      </c>
      <c r="I206" s="20">
        <f t="shared" si="68"/>
        <v>250000</v>
      </c>
    </row>
    <row r="207" spans="1:9">
      <c r="A207" s="21" t="s">
        <v>475</v>
      </c>
      <c r="B207" s="22">
        <v>322</v>
      </c>
      <c r="C207" s="23" t="s">
        <v>34</v>
      </c>
      <c r="D207" s="24">
        <v>40000</v>
      </c>
      <c r="E207" s="47"/>
      <c r="F207" s="84">
        <f t="shared" ref="F207:F219" si="69">SUM(D207:E207)</f>
        <v>40000</v>
      </c>
      <c r="G207" s="172">
        <v>0</v>
      </c>
      <c r="H207" s="94"/>
      <c r="I207" s="25">
        <f>+F207+H207</f>
        <v>40000</v>
      </c>
    </row>
    <row r="208" spans="1:9" s="26" customFormat="1" ht="12">
      <c r="A208" s="21" t="s">
        <v>476</v>
      </c>
      <c r="B208" s="22">
        <v>323</v>
      </c>
      <c r="C208" s="23" t="s">
        <v>28</v>
      </c>
      <c r="D208" s="24">
        <v>10000</v>
      </c>
      <c r="E208" s="47"/>
      <c r="F208" s="84">
        <f t="shared" si="69"/>
        <v>10000</v>
      </c>
      <c r="G208" s="172">
        <v>0</v>
      </c>
      <c r="H208" s="94"/>
      <c r="I208" s="25">
        <f t="shared" ref="I208:I219" si="70">+F208+H208</f>
        <v>10000</v>
      </c>
    </row>
    <row r="209" spans="1:10" s="26" customFormat="1" ht="12">
      <c r="A209" s="21" t="s">
        <v>477</v>
      </c>
      <c r="B209" s="22">
        <v>329</v>
      </c>
      <c r="C209" s="23" t="s">
        <v>38</v>
      </c>
      <c r="D209" s="24">
        <v>20000</v>
      </c>
      <c r="E209" s="47"/>
      <c r="F209" s="84">
        <f t="shared" si="69"/>
        <v>20000</v>
      </c>
      <c r="G209" s="172">
        <v>10272.5</v>
      </c>
      <c r="H209" s="94"/>
      <c r="I209" s="25">
        <f t="shared" si="70"/>
        <v>20000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 t="s">
        <v>478</v>
      </c>
      <c r="B212" s="22">
        <v>422</v>
      </c>
      <c r="C212" s="23" t="s">
        <v>29</v>
      </c>
      <c r="D212" s="24">
        <v>180000</v>
      </c>
      <c r="E212" s="47"/>
      <c r="F212" s="84">
        <f t="shared" si="69"/>
        <v>180000</v>
      </c>
      <c r="G212" s="172">
        <v>0</v>
      </c>
      <c r="H212" s="94"/>
      <c r="I212" s="25">
        <f t="shared" si="70"/>
        <v>180000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30000</v>
      </c>
      <c r="E220" s="19">
        <f t="shared" ref="E220:I220" si="72">SUM(E221:E232)</f>
        <v>0</v>
      </c>
      <c r="F220" s="59">
        <f t="shared" si="72"/>
        <v>30000</v>
      </c>
      <c r="G220" s="174">
        <f t="shared" si="72"/>
        <v>0</v>
      </c>
      <c r="H220" s="79">
        <f t="shared" si="72"/>
        <v>0</v>
      </c>
      <c r="I220" s="20">
        <f t="shared" si="72"/>
        <v>30000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479</v>
      </c>
      <c r="B225" s="22">
        <v>422</v>
      </c>
      <c r="C225" s="23" t="s">
        <v>29</v>
      </c>
      <c r="D225" s="24">
        <v>30000</v>
      </c>
      <c r="E225" s="47"/>
      <c r="F225" s="84">
        <f t="shared" si="73"/>
        <v>30000</v>
      </c>
      <c r="G225" s="172"/>
      <c r="H225" s="94"/>
      <c r="I225" s="25">
        <f t="shared" si="74"/>
        <v>30000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71642.25</v>
      </c>
      <c r="E507" s="40">
        <f t="shared" ref="E507:I507" si="168">SUM(E508,E514)</f>
        <v>0</v>
      </c>
      <c r="F507" s="83">
        <f t="shared" si="168"/>
        <v>71642.25</v>
      </c>
      <c r="G507" s="171">
        <f t="shared" si="168"/>
        <v>55920.020000000004</v>
      </c>
      <c r="H507" s="88">
        <f t="shared" si="168"/>
        <v>0</v>
      </c>
      <c r="I507" s="41">
        <f t="shared" si="168"/>
        <v>71642.25</v>
      </c>
    </row>
    <row r="508" spans="1:9">
      <c r="A508" s="246" t="s">
        <v>11</v>
      </c>
      <c r="B508" s="247"/>
      <c r="C508" s="55" t="s">
        <v>117</v>
      </c>
      <c r="D508" s="43">
        <f>SUM(D509:D513)</f>
        <v>50271.369999999995</v>
      </c>
      <c r="E508" s="43">
        <f t="shared" ref="E508:I508" si="169">SUM(E509:E513)</f>
        <v>0</v>
      </c>
      <c r="F508" s="58">
        <f t="shared" si="169"/>
        <v>50271.369999999995</v>
      </c>
      <c r="G508" s="173">
        <f t="shared" si="169"/>
        <v>39239.07</v>
      </c>
      <c r="H508" s="89">
        <f t="shared" si="169"/>
        <v>0</v>
      </c>
      <c r="I508" s="56">
        <f t="shared" si="169"/>
        <v>50271.369999999995</v>
      </c>
    </row>
    <row r="509" spans="1:9" s="26" customFormat="1" ht="12">
      <c r="A509" s="21" t="s">
        <v>485</v>
      </c>
      <c r="B509" s="22">
        <v>311</v>
      </c>
      <c r="C509" s="23" t="s">
        <v>35</v>
      </c>
      <c r="D509" s="24">
        <v>40772.21</v>
      </c>
      <c r="E509" s="47"/>
      <c r="F509" s="84">
        <f>SUM(D509:E509)</f>
        <v>40772.21</v>
      </c>
      <c r="G509" s="172">
        <v>33681.599999999999</v>
      </c>
      <c r="H509" s="94"/>
      <c r="I509" s="25">
        <f>+F509+H509</f>
        <v>40772.21</v>
      </c>
    </row>
    <row r="510" spans="1:9" s="26" customFormat="1" ht="12">
      <c r="A510" s="21" t="s">
        <v>486</v>
      </c>
      <c r="B510" s="22">
        <v>312</v>
      </c>
      <c r="C510" s="23" t="s">
        <v>44</v>
      </c>
      <c r="D510" s="24">
        <v>421.02</v>
      </c>
      <c r="E510" s="47"/>
      <c r="F510" s="84">
        <f>SUM(D510:E510)</f>
        <v>421.02</v>
      </c>
      <c r="G510" s="172">
        <v>0</v>
      </c>
      <c r="H510" s="94"/>
      <c r="I510" s="25">
        <f t="shared" ref="I510:I513" si="170">+F510+H510</f>
        <v>421.02</v>
      </c>
    </row>
    <row r="511" spans="1:9" s="26" customFormat="1" ht="12">
      <c r="A511" s="21" t="s">
        <v>487</v>
      </c>
      <c r="B511" s="22">
        <v>313</v>
      </c>
      <c r="C511" s="23" t="s">
        <v>36</v>
      </c>
      <c r="D511" s="24">
        <v>6727.44</v>
      </c>
      <c r="E511" s="47"/>
      <c r="F511" s="84">
        <f>SUM(D511:E511)</f>
        <v>6727.44</v>
      </c>
      <c r="G511" s="172">
        <v>5557.47</v>
      </c>
      <c r="H511" s="94"/>
      <c r="I511" s="25">
        <f t="shared" si="170"/>
        <v>6727.44</v>
      </c>
    </row>
    <row r="512" spans="1:9" s="26" customFormat="1" ht="12">
      <c r="A512" s="21" t="s">
        <v>488</v>
      </c>
      <c r="B512" s="22">
        <v>321</v>
      </c>
      <c r="C512" s="23" t="s">
        <v>33</v>
      </c>
      <c r="D512" s="24">
        <v>2350.6999999999998</v>
      </c>
      <c r="E512" s="47"/>
      <c r="F512" s="84">
        <v>2350.6999999999998</v>
      </c>
      <c r="G512" s="172">
        <v>0</v>
      </c>
      <c r="H512" s="94"/>
      <c r="I512" s="25">
        <f t="shared" si="170"/>
        <v>2350.6999999999998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21370.880000000001</v>
      </c>
      <c r="E514" s="43">
        <f t="shared" ref="E514:I514" si="171">SUM(E515:E519)</f>
        <v>0</v>
      </c>
      <c r="F514" s="58">
        <f t="shared" si="171"/>
        <v>21370.880000000001</v>
      </c>
      <c r="G514" s="173">
        <f t="shared" si="171"/>
        <v>16680.95</v>
      </c>
      <c r="H514" s="89">
        <f t="shared" si="171"/>
        <v>0</v>
      </c>
      <c r="I514" s="56">
        <f t="shared" si="171"/>
        <v>21370.880000000001</v>
      </c>
    </row>
    <row r="515" spans="1:9" s="26" customFormat="1" ht="12">
      <c r="A515" s="21" t="s">
        <v>489</v>
      </c>
      <c r="B515" s="22">
        <v>311</v>
      </c>
      <c r="C515" s="23" t="s">
        <v>35</v>
      </c>
      <c r="D515" s="24">
        <v>17332.689999999999</v>
      </c>
      <c r="E515" s="47"/>
      <c r="F515" s="84">
        <f>SUM(D515:E515)</f>
        <v>17332.689999999999</v>
      </c>
      <c r="G515" s="172">
        <v>14318.4</v>
      </c>
      <c r="H515" s="94"/>
      <c r="I515" s="25">
        <f>+F515+H515</f>
        <v>17332.689999999999</v>
      </c>
    </row>
    <row r="516" spans="1:9" s="26" customFormat="1" ht="12">
      <c r="A516" s="21" t="s">
        <v>490</v>
      </c>
      <c r="B516" s="22">
        <v>312</v>
      </c>
      <c r="C516" s="23" t="s">
        <v>44</v>
      </c>
      <c r="D516" s="24">
        <v>178.98</v>
      </c>
      <c r="E516" s="47"/>
      <c r="F516" s="84">
        <v>178.98</v>
      </c>
      <c r="G516" s="172">
        <v>0</v>
      </c>
      <c r="H516" s="94"/>
      <c r="I516" s="25">
        <f t="shared" ref="I516:I519" si="172">+F516+H516</f>
        <v>178.98</v>
      </c>
    </row>
    <row r="517" spans="1:9" s="26" customFormat="1" ht="12">
      <c r="A517" s="21" t="s">
        <v>491</v>
      </c>
      <c r="B517" s="22">
        <v>313</v>
      </c>
      <c r="C517" s="23" t="s">
        <v>36</v>
      </c>
      <c r="D517" s="24">
        <v>2859.9</v>
      </c>
      <c r="E517" s="47"/>
      <c r="F517" s="84">
        <v>2859.9</v>
      </c>
      <c r="G517" s="172">
        <v>2362.5500000000002</v>
      </c>
      <c r="H517" s="94"/>
      <c r="I517" s="25">
        <f t="shared" si="172"/>
        <v>2859.9</v>
      </c>
    </row>
    <row r="518" spans="1:9" s="26" customFormat="1" ht="12">
      <c r="A518" s="21" t="s">
        <v>492</v>
      </c>
      <c r="B518" s="22">
        <v>321</v>
      </c>
      <c r="C518" s="23" t="s">
        <v>33</v>
      </c>
      <c r="D518" s="24">
        <v>999.31</v>
      </c>
      <c r="E518" s="47"/>
      <c r="F518" s="84">
        <v>999.31</v>
      </c>
      <c r="G518" s="172">
        <v>0</v>
      </c>
      <c r="H518" s="94"/>
      <c r="I518" s="25">
        <f t="shared" si="172"/>
        <v>999.31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485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486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487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488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489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490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491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492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10000</v>
      </c>
      <c r="E533" s="40">
        <f t="shared" ref="E533:I533" si="190">SUM(E534,E538)</f>
        <v>0</v>
      </c>
      <c r="F533" s="83">
        <f t="shared" si="190"/>
        <v>10000</v>
      </c>
      <c r="G533" s="171">
        <f t="shared" si="190"/>
        <v>0</v>
      </c>
      <c r="H533" s="88">
        <f t="shared" si="190"/>
        <v>0</v>
      </c>
      <c r="I533" s="41">
        <f t="shared" si="190"/>
        <v>10000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21"/>
      <c r="B535" s="22">
        <v>311</v>
      </c>
      <c r="C535" s="23" t="s">
        <v>35</v>
      </c>
      <c r="D535" s="24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:F537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10000</v>
      </c>
      <c r="E538" s="43">
        <f t="shared" ref="E538:I538" si="194">SUM(E539:E539)</f>
        <v>0</v>
      </c>
      <c r="F538" s="58">
        <f t="shared" si="194"/>
        <v>10000</v>
      </c>
      <c r="G538" s="173">
        <f t="shared" si="194"/>
        <v>0</v>
      </c>
      <c r="H538" s="89">
        <f t="shared" si="194"/>
        <v>0</v>
      </c>
      <c r="I538" s="56">
        <f t="shared" si="194"/>
        <v>10000</v>
      </c>
    </row>
    <row r="539" spans="1:9">
      <c r="A539" s="21" t="s">
        <v>480</v>
      </c>
      <c r="B539" s="22">
        <v>323</v>
      </c>
      <c r="C539" s="23" t="s">
        <v>28</v>
      </c>
      <c r="D539" s="24">
        <v>10000</v>
      </c>
      <c r="E539" s="47"/>
      <c r="F539" s="84">
        <f>SUM(D539:E539)</f>
        <v>10000</v>
      </c>
      <c r="G539" s="172"/>
      <c r="H539" s="94"/>
      <c r="I539" s="25">
        <f>+F539+H539</f>
        <v>10000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300000</v>
      </c>
      <c r="E540" s="40">
        <f t="shared" ref="E540:I540" si="195">SUM(E541,E563,E552,E574)</f>
        <v>0</v>
      </c>
      <c r="F540" s="83">
        <f t="shared" si="195"/>
        <v>300000</v>
      </c>
      <c r="G540" s="171">
        <f t="shared" si="195"/>
        <v>2946.08</v>
      </c>
      <c r="H540" s="88">
        <f t="shared" si="195"/>
        <v>0</v>
      </c>
      <c r="I540" s="41">
        <f t="shared" si="195"/>
        <v>302946.07999999996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300000</v>
      </c>
      <c r="E563" s="19">
        <f t="shared" ref="E563:I563" si="204">SUM(E564:E573)</f>
        <v>0</v>
      </c>
      <c r="F563" s="59">
        <f t="shared" si="204"/>
        <v>300000</v>
      </c>
      <c r="G563" s="174">
        <f t="shared" si="204"/>
        <v>2946.08</v>
      </c>
      <c r="H563" s="79">
        <f t="shared" si="204"/>
        <v>0</v>
      </c>
      <c r="I563" s="20">
        <f t="shared" si="204"/>
        <v>302946.07999999996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 t="s">
        <v>481</v>
      </c>
      <c r="B567" s="22">
        <v>321</v>
      </c>
      <c r="C567" s="23" t="s">
        <v>33</v>
      </c>
      <c r="D567" s="24">
        <v>225000</v>
      </c>
      <c r="E567" s="47"/>
      <c r="F567" s="84">
        <f t="shared" si="205"/>
        <v>225000</v>
      </c>
      <c r="G567" s="172">
        <v>0</v>
      </c>
      <c r="H567" s="94"/>
      <c r="I567" s="25">
        <f t="shared" si="206"/>
        <v>225000</v>
      </c>
    </row>
    <row r="568" spans="1:9">
      <c r="A568" s="21" t="s">
        <v>482</v>
      </c>
      <c r="B568" s="22">
        <v>322</v>
      </c>
      <c r="C568" s="23" t="s">
        <v>34</v>
      </c>
      <c r="D568" s="24">
        <v>50000</v>
      </c>
      <c r="E568" s="47"/>
      <c r="F568" s="84">
        <f t="shared" si="205"/>
        <v>50000</v>
      </c>
      <c r="G568" s="172">
        <v>2344.98</v>
      </c>
      <c r="H568" s="94"/>
      <c r="I568" s="25">
        <f t="shared" si="206"/>
        <v>52344.98</v>
      </c>
    </row>
    <row r="569" spans="1:9" s="26" customFormat="1" ht="12">
      <c r="A569" s="21" t="s">
        <v>483</v>
      </c>
      <c r="B569" s="22">
        <v>323</v>
      </c>
      <c r="C569" s="23" t="s">
        <v>28</v>
      </c>
      <c r="D569" s="24">
        <v>21000</v>
      </c>
      <c r="E569" s="47"/>
      <c r="F569" s="84">
        <f t="shared" si="205"/>
        <v>21000</v>
      </c>
      <c r="G569" s="172">
        <v>0</v>
      </c>
      <c r="H569" s="94"/>
      <c r="I569" s="25">
        <f t="shared" si="206"/>
        <v>21000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 t="s">
        <v>484</v>
      </c>
      <c r="B572" s="22">
        <v>343</v>
      </c>
      <c r="C572" s="23" t="s">
        <v>39</v>
      </c>
      <c r="D572" s="24">
        <v>4000</v>
      </c>
      <c r="E572" s="47"/>
      <c r="F572" s="84">
        <f t="shared" si="205"/>
        <v>4000</v>
      </c>
      <c r="G572" s="172">
        <v>601.1</v>
      </c>
      <c r="H572" s="94"/>
      <c r="I572" s="25">
        <f t="shared" si="206"/>
        <v>4601.1000000000004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922204.25</v>
      </c>
      <c r="E911" s="42">
        <f t="shared" si="349"/>
        <v>0</v>
      </c>
      <c r="F911" s="42">
        <f t="shared" si="349"/>
        <v>922204.25</v>
      </c>
      <c r="G911" s="42">
        <f t="shared" si="349"/>
        <v>295583.13</v>
      </c>
      <c r="H911" s="42">
        <f t="shared" si="349"/>
        <v>0</v>
      </c>
      <c r="I911" s="42">
        <f t="shared" si="349"/>
        <v>922204.25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50271.369999999995</v>
      </c>
      <c r="E912" s="43">
        <f t="shared" ref="E912:I912" si="350">SUM(E140,E243,E297,E318,E495,E498,E508,E521,E534)</f>
        <v>0</v>
      </c>
      <c r="F912" s="43">
        <f t="shared" si="350"/>
        <v>50271.369999999995</v>
      </c>
      <c r="G912" s="43">
        <f t="shared" si="350"/>
        <v>39239.07</v>
      </c>
      <c r="H912" s="43">
        <f t="shared" si="350"/>
        <v>0</v>
      </c>
      <c r="I912" s="43">
        <f t="shared" si="350"/>
        <v>50271.369999999995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850562</v>
      </c>
      <c r="E915" s="43">
        <f t="shared" ref="E915:I915" si="353">SUM(E57,E121,E167,E328,E538)</f>
        <v>0</v>
      </c>
      <c r="F915" s="43">
        <f t="shared" si="353"/>
        <v>850562</v>
      </c>
      <c r="G915" s="43">
        <f t="shared" si="353"/>
        <v>239663.11</v>
      </c>
      <c r="H915" s="43">
        <f t="shared" si="353"/>
        <v>0</v>
      </c>
      <c r="I915" s="43">
        <f t="shared" si="353"/>
        <v>850562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21370.880000000001</v>
      </c>
      <c r="E917" s="43">
        <f t="shared" ref="E917:I917" si="355">SUM(E514,E527,E333,E587)</f>
        <v>0</v>
      </c>
      <c r="F917" s="43">
        <f t="shared" si="355"/>
        <v>21370.880000000001</v>
      </c>
      <c r="G917" s="43">
        <f t="shared" si="355"/>
        <v>16680.95</v>
      </c>
      <c r="H917" s="43">
        <f t="shared" si="355"/>
        <v>0</v>
      </c>
      <c r="I917" s="43">
        <f t="shared" si="355"/>
        <v>21370.880000000001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7904392</v>
      </c>
      <c r="E918" s="43">
        <f t="shared" ref="E918:I918" si="357">SUM(E919:E925)</f>
        <v>0</v>
      </c>
      <c r="F918" s="43">
        <f t="shared" si="357"/>
        <v>7904392</v>
      </c>
      <c r="G918" s="43">
        <f t="shared" si="357"/>
        <v>4842690.41</v>
      </c>
      <c r="H918" s="43">
        <f t="shared" si="357"/>
        <v>0</v>
      </c>
      <c r="I918" s="43">
        <f t="shared" si="357"/>
        <v>7907338.0800000001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6250</v>
      </c>
      <c r="E919" s="19">
        <f t="shared" ref="E919:I919" si="358">SUM(E44,E115,E152,E253,E541)</f>
        <v>0</v>
      </c>
      <c r="F919" s="19">
        <f t="shared" si="358"/>
        <v>6250</v>
      </c>
      <c r="G919" s="19">
        <f t="shared" si="358"/>
        <v>3199.4300000000003</v>
      </c>
      <c r="H919" s="19">
        <f t="shared" si="358"/>
        <v>0</v>
      </c>
      <c r="I919" s="19">
        <f t="shared" si="358"/>
        <v>6250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59946.259999999995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50000</v>
      </c>
      <c r="E921" s="19">
        <f t="shared" ref="E921:I921" si="360">SUM(E77,E127,E191,E269,E306)</f>
        <v>0</v>
      </c>
      <c r="F921" s="19">
        <f t="shared" si="360"/>
        <v>50000</v>
      </c>
      <c r="G921" s="19">
        <f t="shared" si="360"/>
        <v>0</v>
      </c>
      <c r="H921" s="19">
        <f t="shared" si="360"/>
        <v>0</v>
      </c>
      <c r="I921" s="19">
        <f t="shared" si="360"/>
        <v>50000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7508142</v>
      </c>
      <c r="E922" s="19">
        <f t="shared" ref="E922:I922" si="361">SUM(E90,E133,E206,E308,E277,E294,E591,E337,E350,E395,E853,E894,E433,E470)</f>
        <v>0</v>
      </c>
      <c r="F922" s="19">
        <f t="shared" si="361"/>
        <v>7508142</v>
      </c>
      <c r="G922" s="19">
        <f t="shared" si="361"/>
        <v>4776598.6399999997</v>
      </c>
      <c r="H922" s="19">
        <f t="shared" si="361"/>
        <v>0</v>
      </c>
      <c r="I922" s="19">
        <f t="shared" si="361"/>
        <v>7508142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300000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300000</v>
      </c>
      <c r="G923" s="19">
        <f t="shared" si="362"/>
        <v>2946.08</v>
      </c>
      <c r="H923" s="19">
        <f t="shared" si="362"/>
        <v>0</v>
      </c>
      <c r="I923" s="19">
        <f t="shared" si="362"/>
        <v>302946.07999999996</v>
      </c>
      <c r="J923" s="61">
        <f>+F923-F26</f>
        <v>0</v>
      </c>
      <c r="K923" s="61">
        <f>+I923-I26</f>
        <v>2946.0799999999581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40000</v>
      </c>
      <c r="E924" s="19">
        <f t="shared" ref="E924:I924" si="363">SUM(E102,E220,E285,E574)</f>
        <v>0</v>
      </c>
      <c r="F924" s="19">
        <f t="shared" si="363"/>
        <v>40000</v>
      </c>
      <c r="G924" s="19">
        <f t="shared" si="363"/>
        <v>0</v>
      </c>
      <c r="H924" s="19">
        <f t="shared" si="363"/>
        <v>0</v>
      </c>
      <c r="I924" s="19">
        <f t="shared" si="363"/>
        <v>40000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8826596.25</v>
      </c>
      <c r="E926" s="44">
        <f t="shared" si="365"/>
        <v>0</v>
      </c>
      <c r="F926" s="44">
        <f t="shared" si="365"/>
        <v>8826596.25</v>
      </c>
      <c r="G926" s="44">
        <f t="shared" si="365"/>
        <v>5138273.54</v>
      </c>
      <c r="H926" s="44">
        <f t="shared" si="365"/>
        <v>0</v>
      </c>
      <c r="I926" s="44">
        <f t="shared" si="365"/>
        <v>8829542.3300000001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911:C911"/>
    <mergeCell ref="A914:B914"/>
    <mergeCell ref="A920:B920"/>
    <mergeCell ref="A916:B916"/>
    <mergeCell ref="A917:B917"/>
    <mergeCell ref="A915:B915"/>
    <mergeCell ref="A913:B913"/>
    <mergeCell ref="A349:B349"/>
    <mergeCell ref="A367:B367"/>
    <mergeCell ref="A382:B382"/>
    <mergeCell ref="A405:B405"/>
    <mergeCell ref="A538:B538"/>
    <mergeCell ref="A789:B789"/>
    <mergeCell ref="A790:B790"/>
    <mergeCell ref="A800:B800"/>
    <mergeCell ref="A616:B616"/>
    <mergeCell ref="A646:B646"/>
    <mergeCell ref="A657:B657"/>
    <mergeCell ref="A884:B884"/>
    <mergeCell ref="A899:B899"/>
    <mergeCell ref="A812:B812"/>
    <mergeCell ref="A819:B819"/>
    <mergeCell ref="A691:B691"/>
    <mergeCell ref="A702:B702"/>
    <mergeCell ref="A926:C926"/>
    <mergeCell ref="A922:B922"/>
    <mergeCell ref="A923:B923"/>
    <mergeCell ref="A918:C918"/>
    <mergeCell ref="A924:B924"/>
    <mergeCell ref="A925:B925"/>
    <mergeCell ref="A921:B921"/>
    <mergeCell ref="A919:B919"/>
    <mergeCell ref="A912:B912"/>
    <mergeCell ref="A64:B64"/>
    <mergeCell ref="A115:B115"/>
    <mergeCell ref="A102:B102"/>
    <mergeCell ref="A668:B668"/>
    <mergeCell ref="A626:B626"/>
    <mergeCell ref="A637:B637"/>
    <mergeCell ref="A883:B883"/>
    <mergeCell ref="A636:B636"/>
    <mergeCell ref="A679:B679"/>
    <mergeCell ref="A714:B714"/>
    <mergeCell ref="A591:B591"/>
    <mergeCell ref="A656:B656"/>
    <mergeCell ref="A811:B811"/>
    <mergeCell ref="A617:B617"/>
    <mergeCell ref="A734:B734"/>
    <mergeCell ref="A593:B593"/>
    <mergeCell ref="A563:B563"/>
    <mergeCell ref="A589:B589"/>
    <mergeCell ref="A596:B596"/>
    <mergeCell ref="A606:B606"/>
    <mergeCell ref="A703:B703"/>
    <mergeCell ref="A77:B77"/>
    <mergeCell ref="A90:B90"/>
    <mergeCell ref="A114:B114"/>
    <mergeCell ref="A121:B121"/>
    <mergeCell ref="A148:B148"/>
    <mergeCell ref="A167:B167"/>
    <mergeCell ref="A177:B177"/>
    <mergeCell ref="A242:B242"/>
    <mergeCell ref="A204:B204"/>
    <mergeCell ref="A152:B152"/>
    <mergeCell ref="A133:B133"/>
    <mergeCell ref="A328:B328"/>
    <mergeCell ref="A318:B318"/>
    <mergeCell ref="A323:B323"/>
    <mergeCell ref="A317:B317"/>
    <mergeCell ref="A127:B127"/>
    <mergeCell ref="A139:B139"/>
    <mergeCell ref="A299:B299"/>
    <mergeCell ref="A269:B269"/>
    <mergeCell ref="A296:B296"/>
    <mergeCell ref="A220:B220"/>
    <mergeCell ref="A253:B253"/>
    <mergeCell ref="A140:B140"/>
    <mergeCell ref="A233:B233"/>
    <mergeCell ref="A243:B243"/>
    <mergeCell ref="A206:B206"/>
    <mergeCell ref="A297:B297"/>
    <mergeCell ref="A277:B277"/>
    <mergeCell ref="A261:B261"/>
    <mergeCell ref="A305:B305"/>
    <mergeCell ref="A308:B308"/>
    <mergeCell ref="A285:B285"/>
    <mergeCell ref="A191:B191"/>
    <mergeCell ref="A498:B498"/>
    <mergeCell ref="A497:B497"/>
    <mergeCell ref="A494:B494"/>
    <mergeCell ref="A333:B333"/>
    <mergeCell ref="A293:B293"/>
    <mergeCell ref="A294:B294"/>
    <mergeCell ref="A306:B306"/>
    <mergeCell ref="A249:B249"/>
    <mergeCell ref="A311:B311"/>
    <mergeCell ref="A312:B312"/>
    <mergeCell ref="A540:B540"/>
    <mergeCell ref="A495:B495"/>
    <mergeCell ref="A337:B337"/>
    <mergeCell ref="A508:B508"/>
    <mergeCell ref="A541:B541"/>
    <mergeCell ref="A514:B514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395:B395"/>
    <mergeCell ref="A433:B433"/>
    <mergeCell ref="A470:B470"/>
    <mergeCell ref="A520:B520"/>
    <mergeCell ref="A521:B521"/>
    <mergeCell ref="A527:B527"/>
    <mergeCell ref="A680:B680"/>
    <mergeCell ref="A1:C1"/>
    <mergeCell ref="B3:F3"/>
    <mergeCell ref="B39:C39"/>
    <mergeCell ref="A40:B40"/>
    <mergeCell ref="B7:C7"/>
    <mergeCell ref="A8:B8"/>
    <mergeCell ref="A9:B9"/>
    <mergeCell ref="A57:B57"/>
    <mergeCell ref="A10:B10"/>
    <mergeCell ref="A26:B26"/>
    <mergeCell ref="A18:B18"/>
    <mergeCell ref="A22:B22"/>
    <mergeCell ref="A33:B33"/>
    <mergeCell ref="A44:B44"/>
    <mergeCell ref="A41:B41"/>
    <mergeCell ref="A42:B42"/>
    <mergeCell ref="A30:B30"/>
    <mergeCell ref="A43:B43"/>
    <mergeCell ref="A507:B507"/>
    <mergeCell ref="A552:B552"/>
    <mergeCell ref="A534:B534"/>
    <mergeCell ref="A343:B343"/>
    <mergeCell ref="A533:B533"/>
    <mergeCell ref="A894:B894"/>
    <mergeCell ref="A862:B862"/>
    <mergeCell ref="A872:B872"/>
    <mergeCell ref="A574:B57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724:B724"/>
    <mergeCell ref="A595:B595"/>
    <mergeCell ref="A777:B777"/>
    <mergeCell ref="A725:B725"/>
    <mergeCell ref="A765:B765"/>
    <mergeCell ref="A745:B745"/>
    <mergeCell ref="A754:B754"/>
    <mergeCell ref="A584:B584"/>
    <mergeCell ref="A585:B585"/>
    <mergeCell ref="A764:B764"/>
    <mergeCell ref="A744:B744"/>
    <mergeCell ref="A587:B587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dimension ref="A1:K927"/>
  <sheetViews>
    <sheetView topLeftCell="A578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104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GIMNAZIJA DR MATE UJEVIĆA, IMOTSKI</v>
      </c>
      <c r="C7" s="260"/>
      <c r="D7" s="13">
        <f>SUM(D8)</f>
        <v>8500200</v>
      </c>
      <c r="E7" s="13">
        <f t="shared" ref="E7:I8" si="0">SUM(E8)</f>
        <v>0</v>
      </c>
      <c r="F7" s="164">
        <f t="shared" si="0"/>
        <v>8500200</v>
      </c>
      <c r="G7" s="14">
        <f t="shared" si="0"/>
        <v>4322397.2200000007</v>
      </c>
      <c r="H7" s="229">
        <f t="shared" si="0"/>
        <v>0</v>
      </c>
      <c r="I7" s="77">
        <f t="shared" si="0"/>
        <v>8500200</v>
      </c>
    </row>
    <row r="8" spans="1:9">
      <c r="A8" s="261" t="s">
        <v>7</v>
      </c>
      <c r="B8" s="262"/>
      <c r="C8" s="15" t="s">
        <v>8</v>
      </c>
      <c r="D8" s="16">
        <f>SUM(D9)</f>
        <v>8500200</v>
      </c>
      <c r="E8" s="16">
        <f t="shared" si="0"/>
        <v>0</v>
      </c>
      <c r="F8" s="82">
        <f t="shared" si="0"/>
        <v>8500200</v>
      </c>
      <c r="G8" s="17">
        <f t="shared" si="0"/>
        <v>4322397.2200000007</v>
      </c>
      <c r="H8" s="170">
        <f t="shared" si="0"/>
        <v>0</v>
      </c>
      <c r="I8" s="17">
        <f t="shared" si="0"/>
        <v>8500200</v>
      </c>
    </row>
    <row r="9" spans="1:9">
      <c r="A9" s="261" t="s">
        <v>9</v>
      </c>
      <c r="B9" s="262"/>
      <c r="C9" s="15" t="s">
        <v>10</v>
      </c>
      <c r="D9" s="16">
        <f>SUM(D10,D18,D22,D26,D30,D33)</f>
        <v>8500200</v>
      </c>
      <c r="E9" s="16">
        <f t="shared" ref="E9:I9" si="1">SUM(E10,E18,E22,E26,E30,E33)</f>
        <v>0</v>
      </c>
      <c r="F9" s="82">
        <f t="shared" si="1"/>
        <v>8500200</v>
      </c>
      <c r="G9" s="17">
        <f t="shared" si="1"/>
        <v>4322397.2200000007</v>
      </c>
      <c r="H9" s="170">
        <f t="shared" si="1"/>
        <v>0</v>
      </c>
      <c r="I9" s="17">
        <f t="shared" si="1"/>
        <v>8500200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200</v>
      </c>
      <c r="E10" s="19">
        <f t="shared" ref="E10:I10" si="2">SUM(E11:E17)</f>
        <v>0</v>
      </c>
      <c r="F10" s="59">
        <f t="shared" si="2"/>
        <v>200</v>
      </c>
      <c r="G10" s="20">
        <f t="shared" si="2"/>
        <v>18355.28</v>
      </c>
      <c r="H10" s="230">
        <f t="shared" si="2"/>
        <v>0</v>
      </c>
      <c r="I10" s="20">
        <f t="shared" si="2"/>
        <v>200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379</v>
      </c>
      <c r="B13" s="22">
        <v>641</v>
      </c>
      <c r="C13" s="23" t="s">
        <v>12</v>
      </c>
      <c r="D13" s="24">
        <v>200</v>
      </c>
      <c r="E13" s="47"/>
      <c r="F13" s="84">
        <f>SUM(D13:E13)</f>
        <v>200</v>
      </c>
      <c r="G13" s="25">
        <v>0.28000000000000003</v>
      </c>
      <c r="H13" s="185"/>
      <c r="I13" s="25">
        <f t="shared" si="4"/>
        <v>200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1542</v>
      </c>
      <c r="B15" s="22">
        <v>661</v>
      </c>
      <c r="C15" s="23" t="s">
        <v>15</v>
      </c>
      <c r="D15" s="24"/>
      <c r="E15" s="47"/>
      <c r="F15" s="84">
        <f>SUM(D15:E15)</f>
        <v>0</v>
      </c>
      <c r="G15" s="25">
        <v>18355</v>
      </c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0</v>
      </c>
      <c r="E18" s="19">
        <f t="shared" ref="E18:I18" si="5">SUM(E19:E21)</f>
        <v>0</v>
      </c>
      <c r="F18" s="59">
        <f t="shared" si="5"/>
        <v>0</v>
      </c>
      <c r="G18" s="20">
        <f t="shared" si="5"/>
        <v>0</v>
      </c>
      <c r="H18" s="230">
        <f t="shared" si="5"/>
        <v>0</v>
      </c>
      <c r="I18" s="20">
        <f t="shared" si="5"/>
        <v>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/>
      <c r="B20" s="22">
        <v>652</v>
      </c>
      <c r="C20" s="23" t="s">
        <v>14</v>
      </c>
      <c r="D20" s="24"/>
      <c r="E20" s="47"/>
      <c r="F20" s="84">
        <f>SUM(D20:E20)</f>
        <v>0</v>
      </c>
      <c r="G20" s="25"/>
      <c r="H20" s="185"/>
      <c r="I20" s="25">
        <f>+F20+H20</f>
        <v>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8500000</v>
      </c>
      <c r="E22" s="19">
        <f t="shared" ref="E22:I22" si="6">SUM(E23:E25)</f>
        <v>0</v>
      </c>
      <c r="F22" s="59">
        <f t="shared" si="6"/>
        <v>8500000</v>
      </c>
      <c r="G22" s="20">
        <f t="shared" si="6"/>
        <v>4304041.9400000004</v>
      </c>
      <c r="H22" s="230">
        <f t="shared" si="6"/>
        <v>0</v>
      </c>
      <c r="I22" s="20">
        <f t="shared" si="6"/>
        <v>8500000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380</v>
      </c>
      <c r="B24" s="22">
        <v>636</v>
      </c>
      <c r="C24" s="23" t="s">
        <v>18</v>
      </c>
      <c r="D24" s="24">
        <v>8500000</v>
      </c>
      <c r="E24" s="47"/>
      <c r="F24" s="84">
        <f>SUM(D24:E24)</f>
        <v>8500000</v>
      </c>
      <c r="G24" s="25">
        <v>4304041.9400000004</v>
      </c>
      <c r="H24" s="185"/>
      <c r="I24" s="25">
        <f>+F24+H24</f>
        <v>8500000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/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65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95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GIMNAZIJA DR MATE UJEVIĆA, IMOTSKI</v>
      </c>
      <c r="C39" s="260"/>
      <c r="D39" s="38">
        <f>SUM(D40)</f>
        <v>9324192</v>
      </c>
      <c r="E39" s="38">
        <f t="shared" ref="E39:I41" si="11">SUM(E40)</f>
        <v>0</v>
      </c>
      <c r="F39" s="81">
        <f t="shared" si="11"/>
        <v>9324192</v>
      </c>
      <c r="G39" s="168">
        <f t="shared" si="11"/>
        <v>4561436.9799999995</v>
      </c>
      <c r="H39" s="93">
        <f t="shared" si="11"/>
        <v>0</v>
      </c>
      <c r="I39" s="147">
        <f t="shared" si="11"/>
        <v>9324192</v>
      </c>
    </row>
    <row r="40" spans="1:9" ht="24.75">
      <c r="A40" s="261" t="s">
        <v>108</v>
      </c>
      <c r="B40" s="262"/>
      <c r="C40" s="15" t="s">
        <v>109</v>
      </c>
      <c r="D40" s="16">
        <f>SUM(D41)</f>
        <v>9324192</v>
      </c>
      <c r="E40" s="16">
        <f t="shared" si="11"/>
        <v>0</v>
      </c>
      <c r="F40" s="82">
        <f t="shared" si="11"/>
        <v>9324192</v>
      </c>
      <c r="G40" s="169">
        <f t="shared" si="11"/>
        <v>4561436.9799999995</v>
      </c>
      <c r="H40" s="78">
        <f t="shared" si="11"/>
        <v>0</v>
      </c>
      <c r="I40" s="17">
        <f t="shared" si="11"/>
        <v>9324192</v>
      </c>
    </row>
    <row r="41" spans="1:9">
      <c r="A41" s="261" t="s">
        <v>25</v>
      </c>
      <c r="B41" s="262"/>
      <c r="C41" s="15" t="s">
        <v>26</v>
      </c>
      <c r="D41" s="16">
        <f>SUM(D42)</f>
        <v>9324192</v>
      </c>
      <c r="E41" s="16">
        <f t="shared" si="11"/>
        <v>0</v>
      </c>
      <c r="F41" s="16">
        <f t="shared" si="11"/>
        <v>9324192</v>
      </c>
      <c r="G41" s="170">
        <f t="shared" si="11"/>
        <v>4561436.9799999995</v>
      </c>
      <c r="H41" s="78">
        <f t="shared" si="11"/>
        <v>0</v>
      </c>
      <c r="I41" s="17">
        <f t="shared" si="11"/>
        <v>9324192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9324192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9324192</v>
      </c>
      <c r="G42" s="104">
        <f t="shared" si="12"/>
        <v>4561436.9799999995</v>
      </c>
      <c r="H42" s="104">
        <f t="shared" si="12"/>
        <v>0</v>
      </c>
      <c r="I42" s="104">
        <f t="shared" si="12"/>
        <v>9324192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9319192</v>
      </c>
      <c r="E43" s="40">
        <f t="shared" ref="E43:I43" si="13">SUM(E44,E57,E64,E77,E90,E102)</f>
        <v>0</v>
      </c>
      <c r="F43" s="83">
        <f t="shared" si="13"/>
        <v>9319192</v>
      </c>
      <c r="G43" s="171">
        <f t="shared" si="13"/>
        <v>4558436.9799999995</v>
      </c>
      <c r="H43" s="88">
        <f t="shared" si="13"/>
        <v>0</v>
      </c>
      <c r="I43" s="41">
        <f t="shared" si="13"/>
        <v>9319192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200</v>
      </c>
      <c r="E44" s="19">
        <f t="shared" ref="E44:I44" si="14">SUM(E45:E56)</f>
        <v>0</v>
      </c>
      <c r="F44" s="59">
        <f t="shared" si="14"/>
        <v>200</v>
      </c>
      <c r="G44" s="174">
        <f t="shared" si="14"/>
        <v>0</v>
      </c>
      <c r="H44" s="79">
        <f t="shared" si="14"/>
        <v>0</v>
      </c>
      <c r="I44" s="20">
        <f t="shared" si="14"/>
        <v>200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1444</v>
      </c>
      <c r="B49" s="22">
        <v>322</v>
      </c>
      <c r="C49" s="23" t="s">
        <v>34</v>
      </c>
      <c r="D49" s="24">
        <v>200</v>
      </c>
      <c r="E49" s="47"/>
      <c r="F49" s="84">
        <f t="shared" si="15"/>
        <v>200</v>
      </c>
      <c r="G49" s="172"/>
      <c r="H49" s="94"/>
      <c r="I49" s="25">
        <f t="shared" si="16"/>
        <v>200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818992</v>
      </c>
      <c r="E57" s="43">
        <f t="shared" ref="E57:I57" si="18">SUM(E58:E63)</f>
        <v>0</v>
      </c>
      <c r="F57" s="58">
        <f t="shared" si="18"/>
        <v>818992</v>
      </c>
      <c r="G57" s="173">
        <f t="shared" si="18"/>
        <v>254395.04</v>
      </c>
      <c r="H57" s="89">
        <f t="shared" si="18"/>
        <v>0</v>
      </c>
      <c r="I57" s="56">
        <f t="shared" si="18"/>
        <v>818992</v>
      </c>
    </row>
    <row r="58" spans="1:10" ht="22.5" customHeight="1">
      <c r="A58" s="21" t="s">
        <v>1445</v>
      </c>
      <c r="B58" s="22">
        <v>321</v>
      </c>
      <c r="C58" s="23" t="s">
        <v>33</v>
      </c>
      <c r="D58" s="24">
        <v>280000</v>
      </c>
      <c r="E58" s="47"/>
      <c r="F58" s="84">
        <f t="shared" ref="F58:F63" si="19">SUM(D58:E58)</f>
        <v>280000</v>
      </c>
      <c r="G58" s="172">
        <v>91446</v>
      </c>
      <c r="H58" s="94"/>
      <c r="I58" s="25">
        <f>+F58+H58</f>
        <v>280000</v>
      </c>
      <c r="J58" s="49"/>
    </row>
    <row r="59" spans="1:10" s="26" customFormat="1" ht="12">
      <c r="A59" s="21" t="s">
        <v>1446</v>
      </c>
      <c r="B59" s="22">
        <v>322</v>
      </c>
      <c r="C59" s="23" t="s">
        <v>34</v>
      </c>
      <c r="D59" s="24">
        <v>281992</v>
      </c>
      <c r="E59" s="47"/>
      <c r="F59" s="84">
        <f t="shared" si="19"/>
        <v>281992</v>
      </c>
      <c r="G59" s="172">
        <v>44657.81</v>
      </c>
      <c r="H59" s="94"/>
      <c r="I59" s="25">
        <f t="shared" ref="I59:I63" si="20">+F59+H59</f>
        <v>281992</v>
      </c>
    </row>
    <row r="60" spans="1:10" s="26" customFormat="1" ht="12">
      <c r="A60" s="21" t="s">
        <v>1447</v>
      </c>
      <c r="B60" s="22">
        <v>323</v>
      </c>
      <c r="C60" s="23" t="s">
        <v>28</v>
      </c>
      <c r="D60" s="24">
        <v>220000</v>
      </c>
      <c r="E60" s="47"/>
      <c r="F60" s="84">
        <f t="shared" si="19"/>
        <v>220000</v>
      </c>
      <c r="G60" s="172">
        <v>112704.35</v>
      </c>
      <c r="H60" s="94"/>
      <c r="I60" s="25">
        <f t="shared" si="20"/>
        <v>220000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1448</v>
      </c>
      <c r="B62" s="22">
        <v>329</v>
      </c>
      <c r="C62" s="23" t="s">
        <v>38</v>
      </c>
      <c r="D62" s="24">
        <v>30000</v>
      </c>
      <c r="E62" s="47"/>
      <c r="F62" s="84">
        <f t="shared" si="19"/>
        <v>30000</v>
      </c>
      <c r="G62" s="172">
        <v>4391.88</v>
      </c>
      <c r="H62" s="94"/>
      <c r="I62" s="25">
        <f t="shared" si="20"/>
        <v>30000</v>
      </c>
    </row>
    <row r="63" spans="1:10" s="26" customFormat="1" ht="12">
      <c r="A63" s="21" t="s">
        <v>1449</v>
      </c>
      <c r="B63" s="22">
        <v>343</v>
      </c>
      <c r="C63" s="23" t="s">
        <v>39</v>
      </c>
      <c r="D63" s="24">
        <v>7000</v>
      </c>
      <c r="E63" s="47"/>
      <c r="F63" s="84">
        <f t="shared" si="19"/>
        <v>7000</v>
      </c>
      <c r="G63" s="172">
        <v>1195</v>
      </c>
      <c r="H63" s="94"/>
      <c r="I63" s="25">
        <f t="shared" si="20"/>
        <v>7000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8500000</v>
      </c>
      <c r="E90" s="19">
        <f t="shared" ref="E90:I90" si="29">SUM(E91:E101)</f>
        <v>0</v>
      </c>
      <c r="F90" s="59">
        <f t="shared" si="29"/>
        <v>8500000</v>
      </c>
      <c r="G90" s="174">
        <f t="shared" si="29"/>
        <v>4304041.9399999995</v>
      </c>
      <c r="H90" s="79">
        <f t="shared" si="29"/>
        <v>0</v>
      </c>
      <c r="I90" s="20">
        <f t="shared" si="29"/>
        <v>8500000</v>
      </c>
    </row>
    <row r="91" spans="1:9">
      <c r="A91" s="21" t="s">
        <v>1450</v>
      </c>
      <c r="B91" s="22">
        <v>311</v>
      </c>
      <c r="C91" s="23" t="s">
        <v>35</v>
      </c>
      <c r="D91" s="24">
        <v>7000000</v>
      </c>
      <c r="E91" s="47"/>
      <c r="F91" s="84">
        <f t="shared" ref="F91:F101" si="30">SUM(D91:E91)</f>
        <v>7000000</v>
      </c>
      <c r="G91" s="172">
        <v>3581191.61</v>
      </c>
      <c r="H91" s="94"/>
      <c r="I91" s="25">
        <f>+F91+H91</f>
        <v>7000000</v>
      </c>
    </row>
    <row r="92" spans="1:9" s="26" customFormat="1" ht="12">
      <c r="A92" s="21" t="s">
        <v>1451</v>
      </c>
      <c r="B92" s="22">
        <v>312</v>
      </c>
      <c r="C92" s="23" t="s">
        <v>44</v>
      </c>
      <c r="D92" s="24">
        <v>300000</v>
      </c>
      <c r="E92" s="47"/>
      <c r="F92" s="84">
        <f t="shared" si="30"/>
        <v>300000</v>
      </c>
      <c r="G92" s="172">
        <v>132166.14000000001</v>
      </c>
      <c r="H92" s="94"/>
      <c r="I92" s="25">
        <f t="shared" ref="I92:I101" si="31">+F92+H92</f>
        <v>300000</v>
      </c>
    </row>
    <row r="93" spans="1:9" s="26" customFormat="1" ht="12">
      <c r="A93" s="21" t="s">
        <v>1452</v>
      </c>
      <c r="B93" s="22">
        <v>313</v>
      </c>
      <c r="C93" s="23" t="s">
        <v>36</v>
      </c>
      <c r="D93" s="24">
        <v>1200000</v>
      </c>
      <c r="E93" s="47"/>
      <c r="F93" s="84">
        <f t="shared" si="30"/>
        <v>1200000</v>
      </c>
      <c r="G93" s="172">
        <v>590684.18999999994</v>
      </c>
      <c r="H93" s="94"/>
      <c r="I93" s="25">
        <f t="shared" si="31"/>
        <v>1200000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0</v>
      </c>
      <c r="E139" s="40">
        <f t="shared" ref="E139:I139" si="45">SUM(E140,E148,E152,E167,E177,E191,E204,E206,E220,E233)</f>
        <v>0</v>
      </c>
      <c r="F139" s="40">
        <f t="shared" si="45"/>
        <v>0</v>
      </c>
      <c r="G139" s="40">
        <f t="shared" si="45"/>
        <v>0</v>
      </c>
      <c r="H139" s="40">
        <f t="shared" si="45"/>
        <v>0</v>
      </c>
      <c r="I139" s="41">
        <f t="shared" si="45"/>
        <v>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1453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2575.11</v>
      </c>
      <c r="H535" s="94"/>
      <c r="I535" s="25">
        <f>+F535+H535</f>
        <v>4300</v>
      </c>
    </row>
    <row r="536" spans="1:9">
      <c r="A536" s="21" t="s">
        <v>1454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424.89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823992</v>
      </c>
      <c r="E911" s="42">
        <f t="shared" si="349"/>
        <v>0</v>
      </c>
      <c r="F911" s="42">
        <f t="shared" si="349"/>
        <v>823992</v>
      </c>
      <c r="G911" s="42">
        <f t="shared" si="349"/>
        <v>257395.04</v>
      </c>
      <c r="H911" s="42">
        <f t="shared" si="349"/>
        <v>0</v>
      </c>
      <c r="I911" s="42">
        <f t="shared" si="349"/>
        <v>823992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3000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818992</v>
      </c>
      <c r="E915" s="43">
        <f t="shared" ref="E915:I915" si="353">SUM(E57,E121,E167,E328,E538)</f>
        <v>0</v>
      </c>
      <c r="F915" s="43">
        <f t="shared" si="353"/>
        <v>818992</v>
      </c>
      <c r="G915" s="43">
        <f t="shared" si="353"/>
        <v>254395.04</v>
      </c>
      <c r="H915" s="43">
        <f t="shared" si="353"/>
        <v>0</v>
      </c>
      <c r="I915" s="43">
        <f t="shared" si="353"/>
        <v>818992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8500200</v>
      </c>
      <c r="E918" s="43">
        <f t="shared" ref="E918:I918" si="357">SUM(E919:E925)</f>
        <v>0</v>
      </c>
      <c r="F918" s="43">
        <f t="shared" si="357"/>
        <v>8500200</v>
      </c>
      <c r="G918" s="43">
        <f t="shared" si="357"/>
        <v>4304041.9399999995</v>
      </c>
      <c r="H918" s="43">
        <f t="shared" si="357"/>
        <v>0</v>
      </c>
      <c r="I918" s="43">
        <f t="shared" si="357"/>
        <v>8500200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200</v>
      </c>
      <c r="E919" s="19">
        <f t="shared" ref="E919:I919" si="358">SUM(E44,E115,E152,E253,E541)</f>
        <v>0</v>
      </c>
      <c r="F919" s="19">
        <f t="shared" si="358"/>
        <v>200</v>
      </c>
      <c r="G919" s="19">
        <f t="shared" si="358"/>
        <v>0</v>
      </c>
      <c r="H919" s="19">
        <f t="shared" si="358"/>
        <v>0</v>
      </c>
      <c r="I919" s="19">
        <f t="shared" si="358"/>
        <v>200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0</v>
      </c>
      <c r="E921" s="19">
        <f t="shared" ref="E921:I921" si="360">SUM(E77,E127,E191,E269,E306)</f>
        <v>0</v>
      </c>
      <c r="F921" s="19">
        <f t="shared" si="360"/>
        <v>0</v>
      </c>
      <c r="G921" s="19">
        <f t="shared" si="360"/>
        <v>0</v>
      </c>
      <c r="H921" s="19">
        <f t="shared" si="360"/>
        <v>0</v>
      </c>
      <c r="I921" s="19">
        <f t="shared" si="360"/>
        <v>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8500000</v>
      </c>
      <c r="E922" s="19">
        <f t="shared" ref="E922:I922" si="361">SUM(E90,E133,E206,E308,E277,E294,E591,E337,E350,E395,E853,E894,E433,E470)</f>
        <v>0</v>
      </c>
      <c r="F922" s="19">
        <f t="shared" si="361"/>
        <v>8500000</v>
      </c>
      <c r="G922" s="19">
        <f t="shared" si="361"/>
        <v>4304041.9399999995</v>
      </c>
      <c r="H922" s="19">
        <f t="shared" si="361"/>
        <v>0</v>
      </c>
      <c r="I922" s="19">
        <f t="shared" si="361"/>
        <v>8500000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9324192</v>
      </c>
      <c r="E926" s="44">
        <f t="shared" si="365"/>
        <v>0</v>
      </c>
      <c r="F926" s="44">
        <f t="shared" si="365"/>
        <v>9324192</v>
      </c>
      <c r="G926" s="44">
        <f t="shared" si="365"/>
        <v>4561436.9799999995</v>
      </c>
      <c r="H926" s="44">
        <f t="shared" si="365"/>
        <v>0</v>
      </c>
      <c r="I926" s="44">
        <f t="shared" si="365"/>
        <v>9324192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36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dimension ref="A1:K927"/>
  <sheetViews>
    <sheetView topLeftCell="A576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105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ŽENSKI ĐAČKI DOM, SPLIT</v>
      </c>
      <c r="C7" s="260"/>
      <c r="D7" s="13">
        <f>SUM(D8)</f>
        <v>4357010</v>
      </c>
      <c r="E7" s="13">
        <f t="shared" ref="E7:I8" si="0">SUM(E8)</f>
        <v>0</v>
      </c>
      <c r="F7" s="164">
        <f t="shared" si="0"/>
        <v>4357010</v>
      </c>
      <c r="G7" s="14">
        <f t="shared" si="0"/>
        <v>2101249.9700000002</v>
      </c>
      <c r="H7" s="229">
        <f t="shared" si="0"/>
        <v>0</v>
      </c>
      <c r="I7" s="77">
        <f t="shared" si="0"/>
        <v>4357010</v>
      </c>
    </row>
    <row r="8" spans="1:9">
      <c r="A8" s="261" t="s">
        <v>7</v>
      </c>
      <c r="B8" s="262"/>
      <c r="C8" s="15" t="s">
        <v>8</v>
      </c>
      <c r="D8" s="16">
        <f>SUM(D9)</f>
        <v>4357010</v>
      </c>
      <c r="E8" s="16">
        <f t="shared" si="0"/>
        <v>0</v>
      </c>
      <c r="F8" s="82">
        <f t="shared" si="0"/>
        <v>4357010</v>
      </c>
      <c r="G8" s="17">
        <f t="shared" si="0"/>
        <v>2101249.9700000002</v>
      </c>
      <c r="H8" s="170">
        <f t="shared" si="0"/>
        <v>0</v>
      </c>
      <c r="I8" s="17">
        <f t="shared" si="0"/>
        <v>4357010</v>
      </c>
    </row>
    <row r="9" spans="1:9">
      <c r="A9" s="261" t="s">
        <v>9</v>
      </c>
      <c r="B9" s="262"/>
      <c r="C9" s="15" t="s">
        <v>10</v>
      </c>
      <c r="D9" s="16">
        <f>SUM(D10,D18,D22,D26,D30,D33)</f>
        <v>4357010</v>
      </c>
      <c r="E9" s="16">
        <f t="shared" ref="E9:I9" si="1">SUM(E10,E18,E22,E26,E30,E33)</f>
        <v>0</v>
      </c>
      <c r="F9" s="82">
        <f t="shared" si="1"/>
        <v>4357010</v>
      </c>
      <c r="G9" s="17">
        <f t="shared" si="1"/>
        <v>2101249.9700000002</v>
      </c>
      <c r="H9" s="170">
        <f t="shared" si="1"/>
        <v>0</v>
      </c>
      <c r="I9" s="17">
        <f t="shared" si="1"/>
        <v>4357010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100010</v>
      </c>
      <c r="E10" s="19">
        <f t="shared" ref="E10:I10" si="2">SUM(E11:E17)</f>
        <v>0</v>
      </c>
      <c r="F10" s="59">
        <f t="shared" si="2"/>
        <v>100010</v>
      </c>
      <c r="G10" s="20">
        <f t="shared" si="2"/>
        <v>5.0999999999999996</v>
      </c>
      <c r="H10" s="230">
        <f t="shared" si="2"/>
        <v>0</v>
      </c>
      <c r="I10" s="20">
        <f t="shared" si="2"/>
        <v>100010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381</v>
      </c>
      <c r="B13" s="22">
        <v>641</v>
      </c>
      <c r="C13" s="23" t="s">
        <v>12</v>
      </c>
      <c r="D13" s="24">
        <v>10</v>
      </c>
      <c r="E13" s="47"/>
      <c r="F13" s="84">
        <f>SUM(D13:E13)</f>
        <v>10</v>
      </c>
      <c r="G13" s="25">
        <v>5.0999999999999996</v>
      </c>
      <c r="H13" s="185"/>
      <c r="I13" s="25">
        <f t="shared" si="4"/>
        <v>10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382</v>
      </c>
      <c r="B15" s="22">
        <v>661</v>
      </c>
      <c r="C15" s="23" t="s">
        <v>15</v>
      </c>
      <c r="D15" s="24">
        <v>100000</v>
      </c>
      <c r="E15" s="47"/>
      <c r="F15" s="84">
        <f>SUM(D15:E15)</f>
        <v>100000</v>
      </c>
      <c r="G15" s="25">
        <v>0</v>
      </c>
      <c r="H15" s="185"/>
      <c r="I15" s="25">
        <f t="shared" si="4"/>
        <v>100000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957000</v>
      </c>
      <c r="E18" s="19">
        <f t="shared" ref="E18:I18" si="5">SUM(E19:E21)</f>
        <v>0</v>
      </c>
      <c r="F18" s="59">
        <f t="shared" si="5"/>
        <v>957000</v>
      </c>
      <c r="G18" s="20">
        <f t="shared" si="5"/>
        <v>452123.3</v>
      </c>
      <c r="H18" s="230">
        <f t="shared" si="5"/>
        <v>0</v>
      </c>
      <c r="I18" s="20">
        <f t="shared" si="5"/>
        <v>957000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383</v>
      </c>
      <c r="B20" s="22">
        <v>652</v>
      </c>
      <c r="C20" s="23" t="s">
        <v>14</v>
      </c>
      <c r="D20" s="24">
        <v>957000</v>
      </c>
      <c r="E20" s="47"/>
      <c r="F20" s="84">
        <f>SUM(D20:E20)</f>
        <v>957000</v>
      </c>
      <c r="G20" s="25">
        <v>452123.3</v>
      </c>
      <c r="H20" s="185"/>
      <c r="I20" s="25">
        <f>+F20+H20</f>
        <v>957000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3300000</v>
      </c>
      <c r="E22" s="19">
        <f t="shared" ref="E22:I22" si="6">SUM(E23:E25)</f>
        <v>0</v>
      </c>
      <c r="F22" s="59">
        <f t="shared" si="6"/>
        <v>3300000</v>
      </c>
      <c r="G22" s="20">
        <f t="shared" si="6"/>
        <v>1648470.16</v>
      </c>
      <c r="H22" s="230">
        <f t="shared" si="6"/>
        <v>0</v>
      </c>
      <c r="I22" s="20">
        <f t="shared" si="6"/>
        <v>3300000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384</v>
      </c>
      <c r="B24" s="22">
        <v>636</v>
      </c>
      <c r="C24" s="23" t="s">
        <v>18</v>
      </c>
      <c r="D24" s="24">
        <v>3300000</v>
      </c>
      <c r="E24" s="47"/>
      <c r="F24" s="84">
        <f>SUM(D24:E24)</f>
        <v>3300000</v>
      </c>
      <c r="G24" s="25">
        <v>1648470.16</v>
      </c>
      <c r="H24" s="185"/>
      <c r="I24" s="25">
        <f>+F24+H24</f>
        <v>3300000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651.41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 t="s">
        <v>1799</v>
      </c>
      <c r="B31" s="22">
        <v>663</v>
      </c>
      <c r="C31" s="23" t="s">
        <v>21</v>
      </c>
      <c r="D31" s="24"/>
      <c r="E31" s="47"/>
      <c r="F31" s="84">
        <f>SUM(D31:E31)</f>
        <v>0</v>
      </c>
      <c r="G31" s="25">
        <v>651.41</v>
      </c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ŽENSKI ĐAČKI DOM, SPLIT</v>
      </c>
      <c r="C39" s="260"/>
      <c r="D39" s="38">
        <f>SUM(D40)</f>
        <v>5348065</v>
      </c>
      <c r="E39" s="38">
        <f t="shared" ref="E39:I41" si="11">SUM(E40)</f>
        <v>0</v>
      </c>
      <c r="F39" s="81">
        <f t="shared" si="11"/>
        <v>5348065</v>
      </c>
      <c r="G39" s="168">
        <f t="shared" si="11"/>
        <v>2275990.31</v>
      </c>
      <c r="H39" s="93">
        <f t="shared" si="11"/>
        <v>0</v>
      </c>
      <c r="I39" s="147">
        <f t="shared" si="11"/>
        <v>5348065</v>
      </c>
    </row>
    <row r="40" spans="1:9" ht="24.75">
      <c r="A40" s="261" t="s">
        <v>108</v>
      </c>
      <c r="B40" s="262"/>
      <c r="C40" s="15" t="s">
        <v>109</v>
      </c>
      <c r="D40" s="16">
        <f>SUM(D41)</f>
        <v>5348065</v>
      </c>
      <c r="E40" s="16">
        <f t="shared" si="11"/>
        <v>0</v>
      </c>
      <c r="F40" s="82">
        <f t="shared" si="11"/>
        <v>5348065</v>
      </c>
      <c r="G40" s="169">
        <f t="shared" si="11"/>
        <v>2275990.31</v>
      </c>
      <c r="H40" s="78">
        <f t="shared" si="11"/>
        <v>0</v>
      </c>
      <c r="I40" s="17">
        <f t="shared" si="11"/>
        <v>5348065</v>
      </c>
    </row>
    <row r="41" spans="1:9">
      <c r="A41" s="261" t="s">
        <v>25</v>
      </c>
      <c r="B41" s="262"/>
      <c r="C41" s="15" t="s">
        <v>26</v>
      </c>
      <c r="D41" s="16">
        <f>SUM(D42)</f>
        <v>5348065</v>
      </c>
      <c r="E41" s="16">
        <f t="shared" si="11"/>
        <v>0</v>
      </c>
      <c r="F41" s="16">
        <f t="shared" si="11"/>
        <v>5348065</v>
      </c>
      <c r="G41" s="170">
        <f t="shared" si="11"/>
        <v>2275990.31</v>
      </c>
      <c r="H41" s="78">
        <f t="shared" si="11"/>
        <v>0</v>
      </c>
      <c r="I41" s="17">
        <f t="shared" si="11"/>
        <v>5348065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5348065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5348065</v>
      </c>
      <c r="G42" s="104">
        <f t="shared" si="12"/>
        <v>2275990.31</v>
      </c>
      <c r="H42" s="104">
        <f t="shared" si="12"/>
        <v>0</v>
      </c>
      <c r="I42" s="104">
        <f t="shared" si="12"/>
        <v>5348065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3435155</v>
      </c>
      <c r="E43" s="40">
        <f t="shared" ref="E43:I43" si="13">SUM(E44,E57,E64,E77,E90,E102)</f>
        <v>0</v>
      </c>
      <c r="F43" s="83">
        <f t="shared" si="13"/>
        <v>3435155</v>
      </c>
      <c r="G43" s="171">
        <f t="shared" si="13"/>
        <v>1690618.86</v>
      </c>
      <c r="H43" s="88">
        <f t="shared" si="13"/>
        <v>0</v>
      </c>
      <c r="I43" s="41">
        <f t="shared" si="13"/>
        <v>3435155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45000</v>
      </c>
      <c r="E44" s="19">
        <f t="shared" ref="E44:I44" si="14">SUM(E45:E56)</f>
        <v>0</v>
      </c>
      <c r="F44" s="59">
        <f t="shared" si="14"/>
        <v>45000</v>
      </c>
      <c r="G44" s="174">
        <f t="shared" si="14"/>
        <v>5.0999999999999996</v>
      </c>
      <c r="H44" s="79">
        <f t="shared" si="14"/>
        <v>0</v>
      </c>
      <c r="I44" s="20">
        <f t="shared" si="14"/>
        <v>45000</v>
      </c>
    </row>
    <row r="45" spans="1:9">
      <c r="A45" s="21" t="s">
        <v>1455</v>
      </c>
      <c r="B45" s="22">
        <v>311</v>
      </c>
      <c r="C45" s="23" t="s">
        <v>35</v>
      </c>
      <c r="D45" s="24">
        <v>20000</v>
      </c>
      <c r="E45" s="47"/>
      <c r="F45" s="84">
        <f t="shared" ref="F45:F56" si="15">SUM(D45:E45)</f>
        <v>20000</v>
      </c>
      <c r="G45" s="172"/>
      <c r="H45" s="94"/>
      <c r="I45" s="25">
        <f>+F45+H45</f>
        <v>20000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 t="s">
        <v>1456</v>
      </c>
      <c r="B47" s="22">
        <v>313</v>
      </c>
      <c r="C47" s="23" t="s">
        <v>36</v>
      </c>
      <c r="D47" s="24">
        <v>5000</v>
      </c>
      <c r="E47" s="47"/>
      <c r="F47" s="84">
        <f t="shared" si="15"/>
        <v>5000</v>
      </c>
      <c r="G47" s="172"/>
      <c r="H47" s="94"/>
      <c r="I47" s="25">
        <f t="shared" si="16"/>
        <v>5000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1457</v>
      </c>
      <c r="B49" s="22">
        <v>322</v>
      </c>
      <c r="C49" s="23" t="s">
        <v>34</v>
      </c>
      <c r="D49" s="24">
        <v>10000</v>
      </c>
      <c r="E49" s="47"/>
      <c r="F49" s="84">
        <f t="shared" si="15"/>
        <v>10000</v>
      </c>
      <c r="G49" s="172"/>
      <c r="H49" s="94"/>
      <c r="I49" s="25">
        <f t="shared" si="16"/>
        <v>10000</v>
      </c>
    </row>
    <row r="50" spans="1:10" s="26" customFormat="1" ht="12">
      <c r="A50" s="21" t="s">
        <v>1458</v>
      </c>
      <c r="B50" s="22">
        <v>323</v>
      </c>
      <c r="C50" s="23" t="s">
        <v>28</v>
      </c>
      <c r="D50" s="24">
        <v>10000</v>
      </c>
      <c r="E50" s="47"/>
      <c r="F50" s="84">
        <f t="shared" si="15"/>
        <v>10000</v>
      </c>
      <c r="G50" s="172">
        <v>5.0999999999999996</v>
      </c>
      <c r="H50" s="94"/>
      <c r="I50" s="25">
        <f t="shared" si="16"/>
        <v>10000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90155</v>
      </c>
      <c r="E57" s="43">
        <f t="shared" ref="E57:I57" si="18">SUM(E58:E63)</f>
        <v>0</v>
      </c>
      <c r="F57" s="58">
        <f t="shared" si="18"/>
        <v>90155</v>
      </c>
      <c r="G57" s="173">
        <f t="shared" si="18"/>
        <v>42379.39</v>
      </c>
      <c r="H57" s="89">
        <f t="shared" si="18"/>
        <v>0</v>
      </c>
      <c r="I57" s="56">
        <f t="shared" si="18"/>
        <v>90155</v>
      </c>
    </row>
    <row r="58" spans="1:10" ht="22.5" customHeight="1">
      <c r="A58" s="21" t="s">
        <v>1459</v>
      </c>
      <c r="B58" s="22">
        <v>321</v>
      </c>
      <c r="C58" s="23" t="s">
        <v>33</v>
      </c>
      <c r="D58" s="24">
        <v>85655</v>
      </c>
      <c r="E58" s="47"/>
      <c r="F58" s="84">
        <f t="shared" ref="F58:F63" si="19">SUM(D58:E58)</f>
        <v>85655</v>
      </c>
      <c r="G58" s="172">
        <v>37879.39</v>
      </c>
      <c r="H58" s="94"/>
      <c r="I58" s="25">
        <f>+F58+H58</f>
        <v>85655</v>
      </c>
      <c r="J58" s="49"/>
    </row>
    <row r="59" spans="1:10" s="26" customFormat="1" ht="12">
      <c r="A59" s="21"/>
      <c r="B59" s="22">
        <v>322</v>
      </c>
      <c r="C59" s="23" t="s">
        <v>34</v>
      </c>
      <c r="D59" s="24"/>
      <c r="E59" s="47"/>
      <c r="F59" s="84">
        <f t="shared" si="19"/>
        <v>0</v>
      </c>
      <c r="G59" s="172"/>
      <c r="H59" s="94"/>
      <c r="I59" s="25">
        <f t="shared" ref="I59:I63" si="20">+F59+H59</f>
        <v>0</v>
      </c>
    </row>
    <row r="60" spans="1:10" s="26" customFormat="1" ht="12">
      <c r="A60" s="21" t="s">
        <v>1460</v>
      </c>
      <c r="B60" s="22">
        <v>323</v>
      </c>
      <c r="C60" s="23" t="s">
        <v>28</v>
      </c>
      <c r="D60" s="24">
        <v>4500</v>
      </c>
      <c r="E60" s="47"/>
      <c r="F60" s="84">
        <f t="shared" si="19"/>
        <v>4500</v>
      </c>
      <c r="G60" s="172">
        <v>4500</v>
      </c>
      <c r="H60" s="94"/>
      <c r="I60" s="25">
        <f t="shared" si="20"/>
        <v>4500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/>
      <c r="B62" s="22">
        <v>329</v>
      </c>
      <c r="C62" s="23" t="s">
        <v>38</v>
      </c>
      <c r="D62" s="24"/>
      <c r="E62" s="47"/>
      <c r="F62" s="84">
        <f t="shared" si="19"/>
        <v>0</v>
      </c>
      <c r="G62" s="172"/>
      <c r="H62" s="94"/>
      <c r="I62" s="25">
        <f t="shared" si="20"/>
        <v>0</v>
      </c>
    </row>
    <row r="63" spans="1:10" s="26" customFormat="1" ht="12">
      <c r="A63" s="21"/>
      <c r="B63" s="22">
        <v>343</v>
      </c>
      <c r="C63" s="23" t="s">
        <v>39</v>
      </c>
      <c r="D63" s="24"/>
      <c r="E63" s="47"/>
      <c r="F63" s="84">
        <f t="shared" si="19"/>
        <v>0</v>
      </c>
      <c r="G63" s="172"/>
      <c r="H63" s="94"/>
      <c r="I63" s="25">
        <f t="shared" si="20"/>
        <v>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3300000</v>
      </c>
      <c r="E90" s="19">
        <f t="shared" ref="E90:I90" si="29">SUM(E91:E101)</f>
        <v>0</v>
      </c>
      <c r="F90" s="59">
        <f t="shared" si="29"/>
        <v>3300000</v>
      </c>
      <c r="G90" s="174">
        <f t="shared" si="29"/>
        <v>1647582.9600000002</v>
      </c>
      <c r="H90" s="79">
        <f t="shared" si="29"/>
        <v>0</v>
      </c>
      <c r="I90" s="20">
        <f t="shared" si="29"/>
        <v>3300000</v>
      </c>
    </row>
    <row r="91" spans="1:9">
      <c r="A91" s="21" t="s">
        <v>1461</v>
      </c>
      <c r="B91" s="22">
        <v>311</v>
      </c>
      <c r="C91" s="23" t="s">
        <v>35</v>
      </c>
      <c r="D91" s="24">
        <v>2650000</v>
      </c>
      <c r="E91" s="47"/>
      <c r="F91" s="84">
        <f t="shared" ref="F91:F101" si="30">SUM(D91:E91)</f>
        <v>2650000</v>
      </c>
      <c r="G91" s="172">
        <v>1363086.57</v>
      </c>
      <c r="H91" s="94"/>
      <c r="I91" s="25">
        <f>+F91+H91</f>
        <v>2650000</v>
      </c>
    </row>
    <row r="92" spans="1:9" s="26" customFormat="1" ht="12">
      <c r="A92" s="21" t="s">
        <v>1462</v>
      </c>
      <c r="B92" s="22">
        <v>312</v>
      </c>
      <c r="C92" s="23" t="s">
        <v>44</v>
      </c>
      <c r="D92" s="24">
        <v>170000</v>
      </c>
      <c r="E92" s="47"/>
      <c r="F92" s="84">
        <f t="shared" si="30"/>
        <v>170000</v>
      </c>
      <c r="G92" s="172">
        <v>54111.7</v>
      </c>
      <c r="H92" s="94"/>
      <c r="I92" s="25">
        <f t="shared" ref="I92:I101" si="31">+F92+H92</f>
        <v>170000</v>
      </c>
    </row>
    <row r="93" spans="1:9" s="26" customFormat="1" ht="12">
      <c r="A93" s="21" t="s">
        <v>1463</v>
      </c>
      <c r="B93" s="22">
        <v>313</v>
      </c>
      <c r="C93" s="23" t="s">
        <v>36</v>
      </c>
      <c r="D93" s="24">
        <v>470000</v>
      </c>
      <c r="E93" s="47"/>
      <c r="F93" s="84">
        <f t="shared" si="30"/>
        <v>470000</v>
      </c>
      <c r="G93" s="172">
        <v>224909.39</v>
      </c>
      <c r="H93" s="94"/>
      <c r="I93" s="25">
        <f t="shared" si="31"/>
        <v>470000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 t="s">
        <v>1800</v>
      </c>
      <c r="B95" s="22">
        <v>322</v>
      </c>
      <c r="C95" s="23" t="s">
        <v>34</v>
      </c>
      <c r="D95" s="24"/>
      <c r="E95" s="47"/>
      <c r="F95" s="84">
        <f t="shared" si="30"/>
        <v>0</v>
      </c>
      <c r="G95" s="172">
        <v>192.3</v>
      </c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1464</v>
      </c>
      <c r="B98" s="22">
        <v>329</v>
      </c>
      <c r="C98" s="23" t="s">
        <v>38</v>
      </c>
      <c r="D98" s="24">
        <v>10000</v>
      </c>
      <c r="E98" s="47"/>
      <c r="F98" s="84">
        <f t="shared" si="30"/>
        <v>10000</v>
      </c>
      <c r="G98" s="172">
        <v>5283</v>
      </c>
      <c r="H98" s="94"/>
      <c r="I98" s="25">
        <f t="shared" si="31"/>
        <v>10000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651.41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 t="s">
        <v>1801</v>
      </c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>
        <v>651.41</v>
      </c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1870910</v>
      </c>
      <c r="E114" s="40">
        <f t="shared" ref="E114:I114" si="36">SUM(E115,E121,E127,E133)</f>
        <v>0</v>
      </c>
      <c r="F114" s="83">
        <f t="shared" si="36"/>
        <v>1870910</v>
      </c>
      <c r="G114" s="171">
        <f t="shared" si="36"/>
        <v>511252.2</v>
      </c>
      <c r="H114" s="88">
        <f t="shared" si="36"/>
        <v>0</v>
      </c>
      <c r="I114" s="41">
        <f t="shared" si="36"/>
        <v>1870910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55010</v>
      </c>
      <c r="E115" s="19">
        <f t="shared" ref="E115:I115" si="37">SUM(E116:E120)</f>
        <v>0</v>
      </c>
      <c r="F115" s="59">
        <f t="shared" si="37"/>
        <v>55010</v>
      </c>
      <c r="G115" s="174">
        <f t="shared" si="37"/>
        <v>0</v>
      </c>
      <c r="H115" s="79">
        <f t="shared" si="37"/>
        <v>0</v>
      </c>
      <c r="I115" s="20">
        <f t="shared" si="37"/>
        <v>55010</v>
      </c>
    </row>
    <row r="116" spans="1:10">
      <c r="A116" s="21" t="s">
        <v>1465</v>
      </c>
      <c r="B116" s="22">
        <v>321</v>
      </c>
      <c r="C116" s="23" t="s">
        <v>33</v>
      </c>
      <c r="D116" s="153">
        <v>4000</v>
      </c>
      <c r="E116" s="47"/>
      <c r="F116" s="84">
        <f>SUM(D116:E116)</f>
        <v>4000</v>
      </c>
      <c r="G116" s="172"/>
      <c r="H116" s="94"/>
      <c r="I116" s="25">
        <f>+F116+H116</f>
        <v>4000</v>
      </c>
      <c r="J116" s="49"/>
    </row>
    <row r="117" spans="1:10" s="26" customFormat="1" ht="12">
      <c r="A117" s="21" t="s">
        <v>1466</v>
      </c>
      <c r="B117" s="22">
        <v>322</v>
      </c>
      <c r="C117" s="23" t="s">
        <v>34</v>
      </c>
      <c r="D117" s="24">
        <v>25000</v>
      </c>
      <c r="E117" s="47"/>
      <c r="F117" s="84">
        <f>SUM(D117:E117)</f>
        <v>25000</v>
      </c>
      <c r="G117" s="172"/>
      <c r="H117" s="94"/>
      <c r="I117" s="25">
        <f t="shared" ref="I117:I120" si="38">+F117+H117</f>
        <v>25000</v>
      </c>
    </row>
    <row r="118" spans="1:10" s="26" customFormat="1" ht="12">
      <c r="A118" s="21" t="s">
        <v>1467</v>
      </c>
      <c r="B118" s="22">
        <v>323</v>
      </c>
      <c r="C118" s="23" t="s">
        <v>28</v>
      </c>
      <c r="D118" s="24">
        <v>26010</v>
      </c>
      <c r="E118" s="47"/>
      <c r="F118" s="84">
        <f>SUM(D118:E118)</f>
        <v>26010</v>
      </c>
      <c r="G118" s="172"/>
      <c r="H118" s="94"/>
      <c r="I118" s="25">
        <f t="shared" si="38"/>
        <v>26010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900900</v>
      </c>
      <c r="E121" s="43">
        <f t="shared" si="39"/>
        <v>0</v>
      </c>
      <c r="F121" s="58">
        <f t="shared" si="39"/>
        <v>900900</v>
      </c>
      <c r="G121" s="173">
        <f t="shared" si="39"/>
        <v>369656.4</v>
      </c>
      <c r="H121" s="89">
        <f t="shared" si="39"/>
        <v>0</v>
      </c>
      <c r="I121" s="56">
        <f t="shared" si="39"/>
        <v>900900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 t="s">
        <v>1468</v>
      </c>
      <c r="B123" s="22">
        <v>322</v>
      </c>
      <c r="C123" s="23" t="s">
        <v>34</v>
      </c>
      <c r="D123" s="24">
        <v>700900</v>
      </c>
      <c r="E123" s="47"/>
      <c r="F123" s="84">
        <f>SUM(D123:E123)</f>
        <v>700900</v>
      </c>
      <c r="G123" s="172">
        <v>322287.33</v>
      </c>
      <c r="H123" s="94"/>
      <c r="I123" s="25">
        <f t="shared" ref="I123:I126" si="40">+F123+H123</f>
        <v>700900</v>
      </c>
    </row>
    <row r="124" spans="1:10" s="26" customFormat="1" ht="12">
      <c r="A124" s="21" t="s">
        <v>1469</v>
      </c>
      <c r="B124" s="22">
        <v>323</v>
      </c>
      <c r="C124" s="23" t="s">
        <v>28</v>
      </c>
      <c r="D124" s="24">
        <v>185000</v>
      </c>
      <c r="E124" s="47"/>
      <c r="F124" s="84">
        <f>SUM(D124:E124)</f>
        <v>185000</v>
      </c>
      <c r="G124" s="172">
        <v>45129.07</v>
      </c>
      <c r="H124" s="94"/>
      <c r="I124" s="25">
        <f t="shared" si="40"/>
        <v>185000</v>
      </c>
    </row>
    <row r="125" spans="1:10" s="26" customFormat="1" ht="12">
      <c r="A125" s="21" t="s">
        <v>1470</v>
      </c>
      <c r="B125" s="22">
        <v>329</v>
      </c>
      <c r="C125" s="23" t="s">
        <v>38</v>
      </c>
      <c r="D125" s="24">
        <v>15000</v>
      </c>
      <c r="E125" s="47"/>
      <c r="F125" s="84">
        <f>SUM(D125:E125)</f>
        <v>15000</v>
      </c>
      <c r="G125" s="172">
        <v>2240</v>
      </c>
      <c r="H125" s="94"/>
      <c r="I125" s="25">
        <f t="shared" si="40"/>
        <v>15000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915000</v>
      </c>
      <c r="E127" s="19">
        <f t="shared" ref="E127:I127" si="41">SUM(E128:E132)</f>
        <v>0</v>
      </c>
      <c r="F127" s="59">
        <f t="shared" si="41"/>
        <v>915000</v>
      </c>
      <c r="G127" s="174">
        <f t="shared" si="41"/>
        <v>141595.79999999999</v>
      </c>
      <c r="H127" s="79">
        <f t="shared" si="41"/>
        <v>0</v>
      </c>
      <c r="I127" s="20">
        <f t="shared" si="41"/>
        <v>915000</v>
      </c>
    </row>
    <row r="128" spans="1:10" s="26" customFormat="1" ht="12">
      <c r="A128" s="21" t="s">
        <v>1471</v>
      </c>
      <c r="B128" s="22">
        <v>321</v>
      </c>
      <c r="C128" s="23" t="s">
        <v>33</v>
      </c>
      <c r="D128" s="24">
        <v>30000</v>
      </c>
      <c r="E128" s="47"/>
      <c r="F128" s="84">
        <f>SUM(D128:E128)</f>
        <v>30000</v>
      </c>
      <c r="G128" s="172">
        <v>1305</v>
      </c>
      <c r="H128" s="94"/>
      <c r="I128" s="25">
        <f>+F128+H128</f>
        <v>30000</v>
      </c>
    </row>
    <row r="129" spans="1:9" s="26" customFormat="1" ht="12">
      <c r="A129" s="21" t="s">
        <v>1472</v>
      </c>
      <c r="B129" s="22">
        <v>322</v>
      </c>
      <c r="C129" s="23" t="s">
        <v>34</v>
      </c>
      <c r="D129" s="24">
        <v>596510</v>
      </c>
      <c r="E129" s="47"/>
      <c r="F129" s="84">
        <f>SUM(D129:E129)</f>
        <v>596510</v>
      </c>
      <c r="G129" s="172">
        <v>100475.69</v>
      </c>
      <c r="H129" s="94"/>
      <c r="I129" s="25">
        <f t="shared" ref="I129:I132" si="42">+F129+H129</f>
        <v>596510</v>
      </c>
    </row>
    <row r="130" spans="1:9" s="26" customFormat="1" ht="12">
      <c r="A130" s="21" t="s">
        <v>1473</v>
      </c>
      <c r="B130" s="22">
        <v>323</v>
      </c>
      <c r="C130" s="23" t="s">
        <v>28</v>
      </c>
      <c r="D130" s="24">
        <v>139490</v>
      </c>
      <c r="E130" s="47"/>
      <c r="F130" s="84">
        <f>SUM(D130:E130)</f>
        <v>139490</v>
      </c>
      <c r="G130" s="172">
        <v>30643.49</v>
      </c>
      <c r="H130" s="94"/>
      <c r="I130" s="25">
        <f t="shared" si="42"/>
        <v>139490</v>
      </c>
    </row>
    <row r="131" spans="1:9" s="26" customFormat="1" ht="12">
      <c r="A131" s="21" t="s">
        <v>1474</v>
      </c>
      <c r="B131" s="22">
        <v>329</v>
      </c>
      <c r="C131" s="23" t="s">
        <v>38</v>
      </c>
      <c r="D131" s="24">
        <v>137000</v>
      </c>
      <c r="E131" s="47"/>
      <c r="F131" s="84">
        <f>SUM(D131:E131)</f>
        <v>137000</v>
      </c>
      <c r="G131" s="172">
        <v>6337.01</v>
      </c>
      <c r="H131" s="94"/>
      <c r="I131" s="25">
        <f t="shared" si="42"/>
        <v>137000</v>
      </c>
    </row>
    <row r="132" spans="1:9" s="26" customFormat="1" ht="12">
      <c r="A132" s="21" t="s">
        <v>1475</v>
      </c>
      <c r="B132" s="22">
        <v>343</v>
      </c>
      <c r="C132" s="23" t="s">
        <v>39</v>
      </c>
      <c r="D132" s="24">
        <v>12000</v>
      </c>
      <c r="E132" s="47"/>
      <c r="F132" s="84">
        <f>SUM(D132:E132)</f>
        <v>12000</v>
      </c>
      <c r="G132" s="172">
        <v>2834.61</v>
      </c>
      <c r="H132" s="94"/>
      <c r="I132" s="25">
        <f t="shared" si="42"/>
        <v>12000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42000</v>
      </c>
      <c r="E139" s="40">
        <f t="shared" ref="E139:I139" si="45">SUM(E140,E148,E152,E167,E177,E191,E204,E206,E220,E233)</f>
        <v>0</v>
      </c>
      <c r="F139" s="40">
        <f t="shared" si="45"/>
        <v>42000</v>
      </c>
      <c r="G139" s="40">
        <f t="shared" si="45"/>
        <v>74119.25</v>
      </c>
      <c r="H139" s="40">
        <f t="shared" si="45"/>
        <v>0</v>
      </c>
      <c r="I139" s="41">
        <f t="shared" si="45"/>
        <v>42000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14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42000</v>
      </c>
      <c r="E191" s="19">
        <f t="shared" ref="E191:I191" si="63">SUM(E192:E203)</f>
        <v>0</v>
      </c>
      <c r="F191" s="59">
        <f t="shared" si="63"/>
        <v>42000</v>
      </c>
      <c r="G191" s="174">
        <f t="shared" si="63"/>
        <v>74119.25</v>
      </c>
      <c r="H191" s="79">
        <f t="shared" si="63"/>
        <v>0</v>
      </c>
      <c r="I191" s="20">
        <f t="shared" si="63"/>
        <v>42000</v>
      </c>
    </row>
    <row r="192" spans="1:9">
      <c r="A192" s="21" t="s">
        <v>1802</v>
      </c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>
        <v>21534.55</v>
      </c>
      <c r="H192" s="94"/>
      <c r="I192" s="25">
        <f>+F192+H192</f>
        <v>0</v>
      </c>
    </row>
    <row r="193" spans="1:9" s="26" customFormat="1" ht="12">
      <c r="A193" s="21" t="s">
        <v>1803</v>
      </c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>
        <v>41241</v>
      </c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1476</v>
      </c>
      <c r="B196" s="22">
        <v>422</v>
      </c>
      <c r="C196" s="23" t="s">
        <v>29</v>
      </c>
      <c r="D196" s="24">
        <v>40000</v>
      </c>
      <c r="E196" s="47"/>
      <c r="F196" s="84">
        <f t="shared" si="64"/>
        <v>40000</v>
      </c>
      <c r="G196" s="172">
        <v>11025.25</v>
      </c>
      <c r="H196" s="94"/>
      <c r="I196" s="25">
        <f t="shared" si="65"/>
        <v>40000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 t="s">
        <v>1477</v>
      </c>
      <c r="B198" s="22">
        <v>424</v>
      </c>
      <c r="C198" s="23" t="s">
        <v>45</v>
      </c>
      <c r="D198" s="24">
        <v>2000</v>
      </c>
      <c r="E198" s="47"/>
      <c r="F198" s="84">
        <f t="shared" si="64"/>
        <v>2000</v>
      </c>
      <c r="G198" s="172">
        <v>318.45</v>
      </c>
      <c r="H198" s="94"/>
      <c r="I198" s="25">
        <f t="shared" si="65"/>
        <v>2000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 t="s">
        <v>173</v>
      </c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 t="s">
        <v>174</v>
      </c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0</v>
      </c>
      <c r="E533" s="40">
        <f t="shared" ref="E533:I533" si="190">SUM(E534,E538)</f>
        <v>0</v>
      </c>
      <c r="F533" s="83">
        <f t="shared" si="190"/>
        <v>0</v>
      </c>
      <c r="G533" s="171">
        <f t="shared" si="190"/>
        <v>0</v>
      </c>
      <c r="H533" s="88">
        <f t="shared" si="190"/>
        <v>0</v>
      </c>
      <c r="I533" s="41">
        <f t="shared" si="190"/>
        <v>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21"/>
      <c r="B535" s="22">
        <v>311</v>
      </c>
      <c r="C535" s="23" t="s">
        <v>35</v>
      </c>
      <c r="D535" s="24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:F537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991055</v>
      </c>
      <c r="E911" s="42">
        <f t="shared" si="349"/>
        <v>0</v>
      </c>
      <c r="F911" s="42">
        <f t="shared" si="349"/>
        <v>991055</v>
      </c>
      <c r="G911" s="42">
        <f t="shared" si="349"/>
        <v>412035.79000000004</v>
      </c>
      <c r="H911" s="42">
        <f t="shared" si="349"/>
        <v>0</v>
      </c>
      <c r="I911" s="42">
        <f t="shared" si="349"/>
        <v>991055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0</v>
      </c>
      <c r="E912" s="43">
        <f t="shared" ref="E912:I912" si="350">SUM(E140,E243,E297,E318,E495,E498,E508,E521,E534)</f>
        <v>0</v>
      </c>
      <c r="F912" s="43">
        <f t="shared" si="350"/>
        <v>0</v>
      </c>
      <c r="G912" s="43">
        <f t="shared" si="350"/>
        <v>0</v>
      </c>
      <c r="H912" s="43">
        <f t="shared" si="350"/>
        <v>0</v>
      </c>
      <c r="I912" s="43">
        <f t="shared" si="350"/>
        <v>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991055</v>
      </c>
      <c r="E915" s="43">
        <f t="shared" ref="E915:I915" si="353">SUM(E57,E121,E167,E328,E538)</f>
        <v>0</v>
      </c>
      <c r="F915" s="43">
        <f t="shared" si="353"/>
        <v>991055</v>
      </c>
      <c r="G915" s="43">
        <f t="shared" si="353"/>
        <v>412035.79000000004</v>
      </c>
      <c r="H915" s="43">
        <f t="shared" si="353"/>
        <v>0</v>
      </c>
      <c r="I915" s="43">
        <f t="shared" si="353"/>
        <v>991055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4357010</v>
      </c>
      <c r="E918" s="43">
        <f t="shared" ref="E918:I918" si="357">SUM(E919:E925)</f>
        <v>0</v>
      </c>
      <c r="F918" s="43">
        <f t="shared" si="357"/>
        <v>4357010</v>
      </c>
      <c r="G918" s="43">
        <f t="shared" si="357"/>
        <v>1863954.52</v>
      </c>
      <c r="H918" s="43">
        <f t="shared" si="357"/>
        <v>0</v>
      </c>
      <c r="I918" s="43">
        <f t="shared" si="357"/>
        <v>4357010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100010</v>
      </c>
      <c r="E919" s="19">
        <f t="shared" ref="E919:I919" si="358">SUM(E44,E115,E152,E253,E541)</f>
        <v>0</v>
      </c>
      <c r="F919" s="19">
        <f t="shared" si="358"/>
        <v>100010</v>
      </c>
      <c r="G919" s="19">
        <f t="shared" si="358"/>
        <v>5.0999999999999996</v>
      </c>
      <c r="H919" s="19">
        <f t="shared" si="358"/>
        <v>0</v>
      </c>
      <c r="I919" s="19">
        <f t="shared" si="358"/>
        <v>100010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957000</v>
      </c>
      <c r="E921" s="19">
        <f t="shared" ref="E921:I921" si="360">SUM(E77,E127,E191,E269,E306)</f>
        <v>0</v>
      </c>
      <c r="F921" s="19">
        <f t="shared" si="360"/>
        <v>957000</v>
      </c>
      <c r="G921" s="19">
        <f t="shared" si="360"/>
        <v>215715.05</v>
      </c>
      <c r="H921" s="19">
        <f t="shared" si="360"/>
        <v>0</v>
      </c>
      <c r="I921" s="19">
        <f t="shared" si="360"/>
        <v>957000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3300000</v>
      </c>
      <c r="E922" s="19">
        <f t="shared" ref="E922:I922" si="361">SUM(E90,E133,E206,E308,E277,E294,E591,E337,E350,E395,E853,E894,E433,E470)</f>
        <v>0</v>
      </c>
      <c r="F922" s="19">
        <f t="shared" si="361"/>
        <v>3300000</v>
      </c>
      <c r="G922" s="19">
        <f t="shared" si="361"/>
        <v>1647582.9600000002</v>
      </c>
      <c r="H922" s="19">
        <f t="shared" si="361"/>
        <v>0</v>
      </c>
      <c r="I922" s="19">
        <f t="shared" si="361"/>
        <v>3300000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651.41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5348065</v>
      </c>
      <c r="E926" s="44">
        <f t="shared" si="365"/>
        <v>0</v>
      </c>
      <c r="F926" s="44">
        <f t="shared" si="365"/>
        <v>5348065</v>
      </c>
      <c r="G926" s="44">
        <f t="shared" si="365"/>
        <v>2275990.31</v>
      </c>
      <c r="H926" s="44">
        <f t="shared" si="365"/>
        <v>0</v>
      </c>
      <c r="I926" s="44">
        <f t="shared" si="365"/>
        <v>5348065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dimension ref="A1:K927"/>
  <sheetViews>
    <sheetView topLeftCell="A578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" bestFit="1" customWidth="1"/>
    <col min="7" max="7" width="14.5703125" customWidth="1"/>
    <col min="8" max="8" width="12.5703125" customWidth="1"/>
    <col min="9" max="9" width="13" bestFit="1" customWidth="1"/>
    <col min="10" max="10" width="14.7109375" customWidth="1"/>
    <col min="11" max="11" width="12.5703125" bestFit="1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106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UČENIČKI DOM, SPLIT</v>
      </c>
      <c r="C7" s="260"/>
      <c r="D7" s="13">
        <f>SUM(D8)</f>
        <v>10714500</v>
      </c>
      <c r="E7" s="13">
        <f t="shared" ref="E7:I8" si="0">SUM(E8)</f>
        <v>0</v>
      </c>
      <c r="F7" s="164">
        <f t="shared" si="0"/>
        <v>10714500</v>
      </c>
      <c r="G7" s="14">
        <f t="shared" si="0"/>
        <v>5913836.0500000007</v>
      </c>
      <c r="H7" s="229">
        <f t="shared" si="0"/>
        <v>0</v>
      </c>
      <c r="I7" s="77">
        <f t="shared" si="0"/>
        <v>10714500</v>
      </c>
    </row>
    <row r="8" spans="1:9">
      <c r="A8" s="261" t="s">
        <v>7</v>
      </c>
      <c r="B8" s="262"/>
      <c r="C8" s="15" t="s">
        <v>8</v>
      </c>
      <c r="D8" s="16">
        <f>SUM(D9)</f>
        <v>10714500</v>
      </c>
      <c r="E8" s="16">
        <f t="shared" si="0"/>
        <v>0</v>
      </c>
      <c r="F8" s="82">
        <f t="shared" si="0"/>
        <v>10714500</v>
      </c>
      <c r="G8" s="17">
        <f t="shared" si="0"/>
        <v>5913836.0500000007</v>
      </c>
      <c r="H8" s="170">
        <f t="shared" si="0"/>
        <v>0</v>
      </c>
      <c r="I8" s="17">
        <f t="shared" si="0"/>
        <v>10714500</v>
      </c>
    </row>
    <row r="9" spans="1:9">
      <c r="A9" s="261" t="s">
        <v>9</v>
      </c>
      <c r="B9" s="262"/>
      <c r="C9" s="15" t="s">
        <v>10</v>
      </c>
      <c r="D9" s="16">
        <f>SUM(D10,D18,D22,D26,D30,D33)</f>
        <v>10714500</v>
      </c>
      <c r="E9" s="16">
        <f t="shared" ref="E9:I9" si="1">SUM(E10,E18,E22,E26,E30,E33)</f>
        <v>0</v>
      </c>
      <c r="F9" s="82">
        <f t="shared" si="1"/>
        <v>10714500</v>
      </c>
      <c r="G9" s="17">
        <f t="shared" si="1"/>
        <v>5913836.0500000007</v>
      </c>
      <c r="H9" s="170">
        <f t="shared" si="1"/>
        <v>0</v>
      </c>
      <c r="I9" s="17">
        <f t="shared" si="1"/>
        <v>10714500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450000</v>
      </c>
      <c r="E10" s="19">
        <f t="shared" ref="E10:I10" si="2">SUM(E11:E17)</f>
        <v>0</v>
      </c>
      <c r="F10" s="59">
        <f t="shared" si="2"/>
        <v>450000</v>
      </c>
      <c r="G10" s="20">
        <f t="shared" si="2"/>
        <v>93382.57</v>
      </c>
      <c r="H10" s="230">
        <f t="shared" si="2"/>
        <v>0</v>
      </c>
      <c r="I10" s="20">
        <f t="shared" si="2"/>
        <v>450000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385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17.63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386</v>
      </c>
      <c r="B15" s="22">
        <v>661</v>
      </c>
      <c r="C15" s="23" t="s">
        <v>15</v>
      </c>
      <c r="D15" s="24">
        <v>449900</v>
      </c>
      <c r="E15" s="47"/>
      <c r="F15" s="84">
        <f>SUM(D15:E15)</f>
        <v>449900</v>
      </c>
      <c r="G15" s="25">
        <v>93364.94</v>
      </c>
      <c r="H15" s="185"/>
      <c r="I15" s="25">
        <f t="shared" si="4"/>
        <v>449900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3090000</v>
      </c>
      <c r="E18" s="19">
        <f t="shared" ref="E18:I18" si="5">SUM(E19:E21)</f>
        <v>0</v>
      </c>
      <c r="F18" s="59">
        <f t="shared" si="5"/>
        <v>3090000</v>
      </c>
      <c r="G18" s="20">
        <f t="shared" si="5"/>
        <v>1279757.75</v>
      </c>
      <c r="H18" s="230">
        <f t="shared" si="5"/>
        <v>0</v>
      </c>
      <c r="I18" s="20">
        <f t="shared" si="5"/>
        <v>3090000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387</v>
      </c>
      <c r="B20" s="22">
        <v>652</v>
      </c>
      <c r="C20" s="23" t="s">
        <v>14</v>
      </c>
      <c r="D20" s="24">
        <v>3090000</v>
      </c>
      <c r="E20" s="47"/>
      <c r="F20" s="84">
        <f>SUM(D20:E20)</f>
        <v>3090000</v>
      </c>
      <c r="G20" s="25">
        <v>1279757.75</v>
      </c>
      <c r="H20" s="185"/>
      <c r="I20" s="25">
        <f>+F20+H20</f>
        <v>3090000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7169500</v>
      </c>
      <c r="E22" s="19">
        <f t="shared" ref="E22:I22" si="6">SUM(E23:E25)</f>
        <v>0</v>
      </c>
      <c r="F22" s="59">
        <f t="shared" si="6"/>
        <v>7169500</v>
      </c>
      <c r="G22" s="20">
        <f t="shared" si="6"/>
        <v>3939549.41</v>
      </c>
      <c r="H22" s="230">
        <f t="shared" si="6"/>
        <v>0</v>
      </c>
      <c r="I22" s="20">
        <f t="shared" si="6"/>
        <v>7169500</v>
      </c>
    </row>
    <row r="23" spans="1:9" s="26" customFormat="1" ht="12">
      <c r="A23" s="21" t="s">
        <v>1804</v>
      </c>
      <c r="B23" s="22">
        <v>634</v>
      </c>
      <c r="C23" s="23" t="s">
        <v>17</v>
      </c>
      <c r="D23" s="24"/>
      <c r="E23" s="47"/>
      <c r="F23" s="84">
        <f>SUM(D23:E23)</f>
        <v>0</v>
      </c>
      <c r="G23" s="25">
        <v>96204.24</v>
      </c>
      <c r="H23" s="185"/>
      <c r="I23" s="25">
        <f>+F23+H23</f>
        <v>0</v>
      </c>
    </row>
    <row r="24" spans="1:9" s="26" customFormat="1" ht="24">
      <c r="A24" s="21" t="s">
        <v>388</v>
      </c>
      <c r="B24" s="22">
        <v>636</v>
      </c>
      <c r="C24" s="23" t="s">
        <v>18</v>
      </c>
      <c r="D24" s="24">
        <v>7169500</v>
      </c>
      <c r="E24" s="47"/>
      <c r="F24" s="84">
        <f>SUM(D24:E24)</f>
        <v>7169500</v>
      </c>
      <c r="G24" s="25">
        <v>3843345.17</v>
      </c>
      <c r="H24" s="185"/>
      <c r="I24" s="25">
        <f>+F24+H24</f>
        <v>7169500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599750.19999999995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1805</v>
      </c>
      <c r="B28" s="22">
        <v>638</v>
      </c>
      <c r="C28" s="23" t="s">
        <v>20</v>
      </c>
      <c r="D28" s="24"/>
      <c r="E28" s="47"/>
      <c r="F28" s="84">
        <f>SUM(D28:E28)</f>
        <v>0</v>
      </c>
      <c r="G28" s="25">
        <v>599750.19999999995</v>
      </c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/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5000</v>
      </c>
      <c r="E33" s="19">
        <f t="shared" ref="E33:I33" si="9">SUM(E34:E35)</f>
        <v>0</v>
      </c>
      <c r="F33" s="59">
        <f t="shared" si="9"/>
        <v>5000</v>
      </c>
      <c r="G33" s="20">
        <f t="shared" si="9"/>
        <v>1396.12</v>
      </c>
      <c r="H33" s="230">
        <f t="shared" si="9"/>
        <v>0</v>
      </c>
      <c r="I33" s="20">
        <f t="shared" si="9"/>
        <v>5000</v>
      </c>
    </row>
    <row r="34" spans="1:9" s="26" customFormat="1" ht="12">
      <c r="A34" s="21" t="s">
        <v>389</v>
      </c>
      <c r="B34" s="22">
        <v>721</v>
      </c>
      <c r="C34" s="23" t="s">
        <v>22</v>
      </c>
      <c r="D34" s="24">
        <v>5000</v>
      </c>
      <c r="E34" s="47"/>
      <c r="F34" s="84">
        <f>SUM(D34:E34)</f>
        <v>5000</v>
      </c>
      <c r="G34" s="25">
        <v>1396.12</v>
      </c>
      <c r="H34" s="185"/>
      <c r="I34" s="25">
        <f>+F34+H34</f>
        <v>5000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UČENIČKI DOM, SPLIT</v>
      </c>
      <c r="C39" s="260"/>
      <c r="D39" s="38">
        <f>SUM(D40)</f>
        <v>12646020</v>
      </c>
      <c r="E39" s="38">
        <f t="shared" ref="E39:I41" si="11">SUM(E40)</f>
        <v>0</v>
      </c>
      <c r="F39" s="81">
        <f t="shared" si="11"/>
        <v>12646020</v>
      </c>
      <c r="G39" s="168">
        <f t="shared" si="11"/>
        <v>5656168.7199999997</v>
      </c>
      <c r="H39" s="93">
        <f t="shared" si="11"/>
        <v>0</v>
      </c>
      <c r="I39" s="147">
        <f t="shared" si="11"/>
        <v>12646020</v>
      </c>
    </row>
    <row r="40" spans="1:9" ht="24.75">
      <c r="A40" s="261" t="s">
        <v>108</v>
      </c>
      <c r="B40" s="262"/>
      <c r="C40" s="15" t="s">
        <v>109</v>
      </c>
      <c r="D40" s="16">
        <f>SUM(D41)</f>
        <v>12646020</v>
      </c>
      <c r="E40" s="16">
        <f t="shared" si="11"/>
        <v>0</v>
      </c>
      <c r="F40" s="82">
        <f t="shared" si="11"/>
        <v>12646020</v>
      </c>
      <c r="G40" s="169">
        <f t="shared" si="11"/>
        <v>5656168.7199999997</v>
      </c>
      <c r="H40" s="78">
        <f t="shared" si="11"/>
        <v>0</v>
      </c>
      <c r="I40" s="17">
        <f t="shared" si="11"/>
        <v>12646020</v>
      </c>
    </row>
    <row r="41" spans="1:9">
      <c r="A41" s="261" t="s">
        <v>25</v>
      </c>
      <c r="B41" s="262"/>
      <c r="C41" s="15" t="s">
        <v>26</v>
      </c>
      <c r="D41" s="16">
        <f>SUM(D42)</f>
        <v>12646020</v>
      </c>
      <c r="E41" s="16">
        <f t="shared" si="11"/>
        <v>0</v>
      </c>
      <c r="F41" s="16">
        <f t="shared" si="11"/>
        <v>12646020</v>
      </c>
      <c r="G41" s="170">
        <f t="shared" si="11"/>
        <v>5656168.7199999997</v>
      </c>
      <c r="H41" s="78">
        <f t="shared" si="11"/>
        <v>0</v>
      </c>
      <c r="I41" s="17">
        <f t="shared" si="11"/>
        <v>12646020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12646020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12646020</v>
      </c>
      <c r="G42" s="104">
        <f t="shared" si="12"/>
        <v>5656168.7199999997</v>
      </c>
      <c r="H42" s="104">
        <f t="shared" si="12"/>
        <v>0</v>
      </c>
      <c r="I42" s="104">
        <f t="shared" si="12"/>
        <v>12646020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6406220</v>
      </c>
      <c r="E43" s="40">
        <f t="shared" ref="E43:I43" si="13">SUM(E44,E57,E64,E77,E90,E102)</f>
        <v>0</v>
      </c>
      <c r="F43" s="83">
        <f t="shared" si="13"/>
        <v>6406220</v>
      </c>
      <c r="G43" s="171">
        <f t="shared" si="13"/>
        <v>3316029.84</v>
      </c>
      <c r="H43" s="88">
        <f t="shared" si="13"/>
        <v>0</v>
      </c>
      <c r="I43" s="41">
        <f t="shared" si="13"/>
        <v>6406220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100000</v>
      </c>
      <c r="E44" s="19">
        <f t="shared" ref="E44:I44" si="14">SUM(E45:E56)</f>
        <v>0</v>
      </c>
      <c r="F44" s="59">
        <f t="shared" si="14"/>
        <v>100000</v>
      </c>
      <c r="G44" s="174">
        <f t="shared" si="14"/>
        <v>0</v>
      </c>
      <c r="H44" s="79">
        <f t="shared" si="14"/>
        <v>0</v>
      </c>
      <c r="I44" s="20">
        <f t="shared" si="14"/>
        <v>100000</v>
      </c>
    </row>
    <row r="45" spans="1:9">
      <c r="A45" s="21" t="s">
        <v>1478</v>
      </c>
      <c r="B45" s="22">
        <v>311</v>
      </c>
      <c r="C45" s="23" t="s">
        <v>35</v>
      </c>
      <c r="D45" s="24">
        <v>100000</v>
      </c>
      <c r="E45" s="47"/>
      <c r="F45" s="84">
        <f t="shared" ref="F45:F56" si="15">SUM(D45:E45)</f>
        <v>100000</v>
      </c>
      <c r="G45" s="172"/>
      <c r="H45" s="94"/>
      <c r="I45" s="25">
        <f>+F45+H45</f>
        <v>100000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161220</v>
      </c>
      <c r="E57" s="43">
        <f t="shared" ref="E57:I57" si="18">SUM(E58:E63)</f>
        <v>0</v>
      </c>
      <c r="F57" s="58">
        <f t="shared" si="18"/>
        <v>161220</v>
      </c>
      <c r="G57" s="173">
        <f t="shared" si="18"/>
        <v>66833</v>
      </c>
      <c r="H57" s="89">
        <f t="shared" si="18"/>
        <v>0</v>
      </c>
      <c r="I57" s="56">
        <f t="shared" si="18"/>
        <v>161220</v>
      </c>
    </row>
    <row r="58" spans="1:10" ht="22.5" customHeight="1">
      <c r="A58" s="21" t="s">
        <v>1479</v>
      </c>
      <c r="B58" s="22">
        <v>321</v>
      </c>
      <c r="C58" s="23" t="s">
        <v>33</v>
      </c>
      <c r="D58" s="24">
        <v>147220</v>
      </c>
      <c r="E58" s="47"/>
      <c r="F58" s="84">
        <f t="shared" ref="F58:F63" si="19">SUM(D58:E58)</f>
        <v>147220</v>
      </c>
      <c r="G58" s="172">
        <v>66833</v>
      </c>
      <c r="H58" s="94"/>
      <c r="I58" s="25">
        <f>+F58+H58</f>
        <v>147220</v>
      </c>
      <c r="J58" s="49"/>
    </row>
    <row r="59" spans="1:10" s="26" customFormat="1" ht="12">
      <c r="A59" s="21"/>
      <c r="B59" s="22">
        <v>322</v>
      </c>
      <c r="C59" s="23" t="s">
        <v>34</v>
      </c>
      <c r="D59" s="24"/>
      <c r="E59" s="47"/>
      <c r="F59" s="84">
        <f t="shared" si="19"/>
        <v>0</v>
      </c>
      <c r="G59" s="172"/>
      <c r="H59" s="94"/>
      <c r="I59" s="25">
        <f t="shared" ref="I59:I63" si="20">+F59+H59</f>
        <v>0</v>
      </c>
    </row>
    <row r="60" spans="1:10" s="26" customFormat="1" ht="12">
      <c r="A60" s="21" t="s">
        <v>1480</v>
      </c>
      <c r="B60" s="22">
        <v>323</v>
      </c>
      <c r="C60" s="23" t="s">
        <v>28</v>
      </c>
      <c r="D60" s="24">
        <v>14000</v>
      </c>
      <c r="E60" s="47"/>
      <c r="F60" s="84">
        <f t="shared" si="19"/>
        <v>14000</v>
      </c>
      <c r="G60" s="172"/>
      <c r="H60" s="94"/>
      <c r="I60" s="25">
        <f t="shared" si="20"/>
        <v>14000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/>
      <c r="B62" s="22">
        <v>329</v>
      </c>
      <c r="C62" s="23" t="s">
        <v>38</v>
      </c>
      <c r="D62" s="24"/>
      <c r="E62" s="47"/>
      <c r="F62" s="84">
        <f t="shared" si="19"/>
        <v>0</v>
      </c>
      <c r="G62" s="172"/>
      <c r="H62" s="94"/>
      <c r="I62" s="25">
        <f t="shared" si="20"/>
        <v>0</v>
      </c>
    </row>
    <row r="63" spans="1:10" s="26" customFormat="1" ht="12">
      <c r="A63" s="21"/>
      <c r="B63" s="22">
        <v>343</v>
      </c>
      <c r="C63" s="23" t="s">
        <v>39</v>
      </c>
      <c r="D63" s="24"/>
      <c r="E63" s="47"/>
      <c r="F63" s="84">
        <f t="shared" si="19"/>
        <v>0</v>
      </c>
      <c r="G63" s="172"/>
      <c r="H63" s="94"/>
      <c r="I63" s="25">
        <f t="shared" si="20"/>
        <v>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875000</v>
      </c>
      <c r="E77" s="19">
        <f t="shared" ref="E77:I77" si="25">SUM(E78:E89)</f>
        <v>0</v>
      </c>
      <c r="F77" s="59">
        <f t="shared" si="25"/>
        <v>875000</v>
      </c>
      <c r="G77" s="174">
        <f t="shared" si="25"/>
        <v>408904.08000000007</v>
      </c>
      <c r="H77" s="79">
        <f t="shared" si="25"/>
        <v>0</v>
      </c>
      <c r="I77" s="20">
        <f t="shared" si="25"/>
        <v>875000</v>
      </c>
    </row>
    <row r="78" spans="1:11">
      <c r="A78" s="21" t="s">
        <v>1481</v>
      </c>
      <c r="B78" s="22">
        <v>311</v>
      </c>
      <c r="C78" s="23" t="s">
        <v>35</v>
      </c>
      <c r="D78" s="24">
        <v>705000</v>
      </c>
      <c r="E78" s="47"/>
      <c r="F78" s="84">
        <f t="shared" ref="F78:F89" si="26">SUM(D78:E78)</f>
        <v>705000</v>
      </c>
      <c r="G78" s="172">
        <v>345554.09</v>
      </c>
      <c r="H78" s="94"/>
      <c r="I78" s="25">
        <f>+F78+H78</f>
        <v>705000</v>
      </c>
    </row>
    <row r="79" spans="1:11" s="26" customFormat="1" ht="12">
      <c r="A79" s="21" t="s">
        <v>1482</v>
      </c>
      <c r="B79" s="22">
        <v>312</v>
      </c>
      <c r="C79" s="23" t="s">
        <v>44</v>
      </c>
      <c r="D79" s="24">
        <v>50000</v>
      </c>
      <c r="E79" s="47"/>
      <c r="F79" s="84">
        <f t="shared" si="26"/>
        <v>50000</v>
      </c>
      <c r="G79" s="172">
        <v>3000</v>
      </c>
      <c r="H79" s="94"/>
      <c r="I79" s="25">
        <f t="shared" ref="I79:I89" si="27">+F79+H79</f>
        <v>50000</v>
      </c>
    </row>
    <row r="80" spans="1:11" s="26" customFormat="1" ht="12">
      <c r="A80" s="21" t="s">
        <v>1483</v>
      </c>
      <c r="B80" s="22">
        <v>313</v>
      </c>
      <c r="C80" s="23" t="s">
        <v>36</v>
      </c>
      <c r="D80" s="24">
        <v>120000</v>
      </c>
      <c r="E80" s="47"/>
      <c r="F80" s="84">
        <f t="shared" si="26"/>
        <v>120000</v>
      </c>
      <c r="G80" s="172">
        <v>57016.65</v>
      </c>
      <c r="H80" s="94"/>
      <c r="I80" s="25">
        <f t="shared" si="27"/>
        <v>120000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>
        <f t="shared" si="26"/>
        <v>0</v>
      </c>
      <c r="G89" s="172">
        <v>3333.34</v>
      </c>
      <c r="H89" s="94"/>
      <c r="I89" s="25">
        <f t="shared" si="27"/>
        <v>0</v>
      </c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5270000</v>
      </c>
      <c r="E90" s="19">
        <f t="shared" ref="E90:I90" si="29">SUM(E91:E101)</f>
        <v>0</v>
      </c>
      <c r="F90" s="59">
        <f t="shared" si="29"/>
        <v>5270000</v>
      </c>
      <c r="G90" s="174">
        <f t="shared" si="29"/>
        <v>2840292.76</v>
      </c>
      <c r="H90" s="79">
        <f t="shared" si="29"/>
        <v>0</v>
      </c>
      <c r="I90" s="20">
        <f t="shared" si="29"/>
        <v>5270000</v>
      </c>
    </row>
    <row r="91" spans="1:9">
      <c r="A91" s="21" t="s">
        <v>1484</v>
      </c>
      <c r="B91" s="22">
        <v>311</v>
      </c>
      <c r="C91" s="23" t="s">
        <v>35</v>
      </c>
      <c r="D91" s="24">
        <v>4300000</v>
      </c>
      <c r="E91" s="47"/>
      <c r="F91" s="84">
        <f t="shared" ref="F91:F101" si="30">SUM(D91:E91)</f>
        <v>4300000</v>
      </c>
      <c r="G91" s="172">
        <v>2353340.02</v>
      </c>
      <c r="H91" s="94"/>
      <c r="I91" s="25">
        <f>+F91+H91</f>
        <v>4300000</v>
      </c>
    </row>
    <row r="92" spans="1:9" s="26" customFormat="1" ht="12">
      <c r="A92" s="21" t="s">
        <v>1485</v>
      </c>
      <c r="B92" s="22">
        <v>312</v>
      </c>
      <c r="C92" s="23" t="s">
        <v>44</v>
      </c>
      <c r="D92" s="24">
        <v>220000</v>
      </c>
      <c r="E92" s="47"/>
      <c r="F92" s="84">
        <f t="shared" si="30"/>
        <v>220000</v>
      </c>
      <c r="G92" s="172">
        <v>107100</v>
      </c>
      <c r="H92" s="94"/>
      <c r="I92" s="25">
        <f t="shared" ref="I92:I101" si="31">+F92+H92</f>
        <v>220000</v>
      </c>
    </row>
    <row r="93" spans="1:9" s="26" customFormat="1" ht="12">
      <c r="A93" s="21" t="s">
        <v>1486</v>
      </c>
      <c r="B93" s="22">
        <v>313</v>
      </c>
      <c r="C93" s="23" t="s">
        <v>36</v>
      </c>
      <c r="D93" s="24">
        <v>750000</v>
      </c>
      <c r="E93" s="47"/>
      <c r="F93" s="84">
        <f t="shared" si="30"/>
        <v>750000</v>
      </c>
      <c r="G93" s="172">
        <v>379852.74</v>
      </c>
      <c r="H93" s="94"/>
      <c r="I93" s="25">
        <f t="shared" si="31"/>
        <v>750000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5684800</v>
      </c>
      <c r="E114" s="40">
        <f t="shared" ref="E114:I114" si="36">SUM(E115,E121,E127,E133)</f>
        <v>0</v>
      </c>
      <c r="F114" s="83">
        <f t="shared" si="36"/>
        <v>5684800</v>
      </c>
      <c r="G114" s="171">
        <f t="shared" si="36"/>
        <v>1887821.74</v>
      </c>
      <c r="H114" s="88">
        <f t="shared" si="36"/>
        <v>0</v>
      </c>
      <c r="I114" s="41">
        <f t="shared" si="36"/>
        <v>5684800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200000</v>
      </c>
      <c r="E115" s="19">
        <f t="shared" ref="E115:I115" si="37">SUM(E116:E120)</f>
        <v>0</v>
      </c>
      <c r="F115" s="59">
        <f t="shared" si="37"/>
        <v>200000</v>
      </c>
      <c r="G115" s="174">
        <f t="shared" si="37"/>
        <v>0</v>
      </c>
      <c r="H115" s="79">
        <f t="shared" si="37"/>
        <v>0</v>
      </c>
      <c r="I115" s="20">
        <f t="shared" si="37"/>
        <v>200000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 t="s">
        <v>1487</v>
      </c>
      <c r="B117" s="22">
        <v>322</v>
      </c>
      <c r="C117" s="23" t="s">
        <v>34</v>
      </c>
      <c r="D117" s="24">
        <v>120000</v>
      </c>
      <c r="E117" s="47"/>
      <c r="F117" s="84">
        <f>SUM(D117:E117)</f>
        <v>120000</v>
      </c>
      <c r="G117" s="172"/>
      <c r="H117" s="94"/>
      <c r="I117" s="25">
        <f t="shared" ref="I117:I120" si="38">+F117+H117</f>
        <v>120000</v>
      </c>
    </row>
    <row r="118" spans="1:10" s="26" customFormat="1" ht="12">
      <c r="A118" s="21" t="s">
        <v>1488</v>
      </c>
      <c r="B118" s="22">
        <v>323</v>
      </c>
      <c r="C118" s="23" t="s">
        <v>28</v>
      </c>
      <c r="D118" s="24">
        <v>80000</v>
      </c>
      <c r="E118" s="47"/>
      <c r="F118" s="84">
        <f>SUM(D118:E118)</f>
        <v>80000</v>
      </c>
      <c r="G118" s="172"/>
      <c r="H118" s="94"/>
      <c r="I118" s="25">
        <f t="shared" si="38"/>
        <v>80000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1770300</v>
      </c>
      <c r="E121" s="43">
        <f t="shared" si="39"/>
        <v>0</v>
      </c>
      <c r="F121" s="58">
        <f t="shared" si="39"/>
        <v>1770300</v>
      </c>
      <c r="G121" s="173">
        <f t="shared" si="39"/>
        <v>588963.57999999996</v>
      </c>
      <c r="H121" s="89">
        <f t="shared" si="39"/>
        <v>0</v>
      </c>
      <c r="I121" s="56">
        <f t="shared" si="39"/>
        <v>1770300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 t="s">
        <v>1489</v>
      </c>
      <c r="B123" s="22">
        <v>322</v>
      </c>
      <c r="C123" s="23" t="s">
        <v>34</v>
      </c>
      <c r="D123" s="24">
        <v>1580300</v>
      </c>
      <c r="E123" s="47"/>
      <c r="F123" s="84">
        <f>SUM(D123:E123)</f>
        <v>1580300</v>
      </c>
      <c r="G123" s="172">
        <v>518325.3</v>
      </c>
      <c r="H123" s="94"/>
      <c r="I123" s="25">
        <f t="shared" ref="I123:I126" si="40">+F123+H123</f>
        <v>1580300</v>
      </c>
    </row>
    <row r="124" spans="1:10" s="26" customFormat="1" ht="12">
      <c r="A124" s="21" t="s">
        <v>1490</v>
      </c>
      <c r="B124" s="22">
        <v>323</v>
      </c>
      <c r="C124" s="23" t="s">
        <v>28</v>
      </c>
      <c r="D124" s="24">
        <v>190000</v>
      </c>
      <c r="E124" s="47"/>
      <c r="F124" s="84">
        <f>SUM(D124:E124)</f>
        <v>190000</v>
      </c>
      <c r="G124" s="172">
        <v>70638.28</v>
      </c>
      <c r="H124" s="94"/>
      <c r="I124" s="25">
        <f t="shared" si="40"/>
        <v>190000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1815000</v>
      </c>
      <c r="E127" s="19">
        <f t="shared" ref="E127:I127" si="41">SUM(E128:E132)</f>
        <v>0</v>
      </c>
      <c r="F127" s="59">
        <f t="shared" si="41"/>
        <v>1815000</v>
      </c>
      <c r="G127" s="174">
        <f t="shared" si="41"/>
        <v>332170.19999999995</v>
      </c>
      <c r="H127" s="79">
        <f t="shared" si="41"/>
        <v>0</v>
      </c>
      <c r="I127" s="20">
        <f t="shared" si="41"/>
        <v>1815000</v>
      </c>
    </row>
    <row r="128" spans="1:10" s="26" customFormat="1" ht="12">
      <c r="A128" s="21" t="s">
        <v>1491</v>
      </c>
      <c r="B128" s="22">
        <v>321</v>
      </c>
      <c r="C128" s="23" t="s">
        <v>33</v>
      </c>
      <c r="D128" s="24">
        <v>210000</v>
      </c>
      <c r="E128" s="47"/>
      <c r="F128" s="84">
        <f>SUM(D128:E128)</f>
        <v>210000</v>
      </c>
      <c r="G128" s="172">
        <v>27125</v>
      </c>
      <c r="H128" s="94"/>
      <c r="I128" s="25">
        <f>+F128+H128</f>
        <v>210000</v>
      </c>
    </row>
    <row r="129" spans="1:9" s="26" customFormat="1" ht="12">
      <c r="A129" s="21" t="s">
        <v>1492</v>
      </c>
      <c r="B129" s="22">
        <v>322</v>
      </c>
      <c r="C129" s="23" t="s">
        <v>34</v>
      </c>
      <c r="D129" s="24">
        <v>920000</v>
      </c>
      <c r="E129" s="47"/>
      <c r="F129" s="84">
        <f>SUM(D129:E129)</f>
        <v>920000</v>
      </c>
      <c r="G129" s="172">
        <v>109477.16</v>
      </c>
      <c r="H129" s="94"/>
      <c r="I129" s="25">
        <f t="shared" ref="I129:I132" si="42">+F129+H129</f>
        <v>920000</v>
      </c>
    </row>
    <row r="130" spans="1:9" s="26" customFormat="1" ht="12">
      <c r="A130" s="21" t="s">
        <v>1493</v>
      </c>
      <c r="B130" s="22">
        <v>323</v>
      </c>
      <c r="C130" s="23" t="s">
        <v>28</v>
      </c>
      <c r="D130" s="24">
        <v>605000</v>
      </c>
      <c r="E130" s="47"/>
      <c r="F130" s="84">
        <f>SUM(D130:E130)</f>
        <v>605000</v>
      </c>
      <c r="G130" s="172">
        <v>170412.33</v>
      </c>
      <c r="H130" s="94"/>
      <c r="I130" s="25">
        <f t="shared" si="42"/>
        <v>605000</v>
      </c>
    </row>
    <row r="131" spans="1:9" s="26" customFormat="1" ht="12">
      <c r="A131" s="21" t="s">
        <v>1494</v>
      </c>
      <c r="B131" s="22">
        <v>329</v>
      </c>
      <c r="C131" s="23" t="s">
        <v>38</v>
      </c>
      <c r="D131" s="24">
        <v>55000</v>
      </c>
      <c r="E131" s="47"/>
      <c r="F131" s="84">
        <f>SUM(D131:E131)</f>
        <v>55000</v>
      </c>
      <c r="G131" s="172">
        <v>16956.97</v>
      </c>
      <c r="H131" s="94"/>
      <c r="I131" s="25">
        <f t="shared" si="42"/>
        <v>55000</v>
      </c>
    </row>
    <row r="132" spans="1:9" s="26" customFormat="1" ht="12">
      <c r="A132" s="21" t="s">
        <v>1495</v>
      </c>
      <c r="B132" s="22">
        <v>343</v>
      </c>
      <c r="C132" s="23" t="s">
        <v>39</v>
      </c>
      <c r="D132" s="24">
        <v>25000</v>
      </c>
      <c r="E132" s="47"/>
      <c r="F132" s="84">
        <f>SUM(D132:E132)</f>
        <v>25000</v>
      </c>
      <c r="G132" s="172">
        <v>8198.74</v>
      </c>
      <c r="H132" s="94"/>
      <c r="I132" s="25">
        <f t="shared" si="42"/>
        <v>25000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1899500</v>
      </c>
      <c r="E133" s="19">
        <f t="shared" ref="E133:I133" si="43">SUM(E134:E138)</f>
        <v>0</v>
      </c>
      <c r="F133" s="59">
        <f t="shared" si="43"/>
        <v>1899500</v>
      </c>
      <c r="G133" s="174">
        <f t="shared" si="43"/>
        <v>966687.96000000008</v>
      </c>
      <c r="H133" s="79">
        <f t="shared" si="43"/>
        <v>0</v>
      </c>
      <c r="I133" s="20">
        <f t="shared" si="43"/>
        <v>1899500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 t="s">
        <v>1496</v>
      </c>
      <c r="B135" s="22">
        <v>322</v>
      </c>
      <c r="C135" s="23" t="s">
        <v>34</v>
      </c>
      <c r="D135" s="24">
        <v>1500000</v>
      </c>
      <c r="E135" s="47"/>
      <c r="F135" s="84">
        <f>SUM(D135:E135)</f>
        <v>1500000</v>
      </c>
      <c r="G135" s="172">
        <v>819893.93</v>
      </c>
      <c r="H135" s="94"/>
      <c r="I135" s="25">
        <f t="shared" ref="I135:I138" si="44">+F135+H135</f>
        <v>1500000</v>
      </c>
    </row>
    <row r="136" spans="1:9" s="26" customFormat="1" ht="12">
      <c r="A136" s="21" t="s">
        <v>1497</v>
      </c>
      <c r="B136" s="22">
        <v>323</v>
      </c>
      <c r="C136" s="23" t="s">
        <v>28</v>
      </c>
      <c r="D136" s="24">
        <v>368000</v>
      </c>
      <c r="E136" s="47"/>
      <c r="F136" s="84">
        <f>SUM(D136:E136)</f>
        <v>368000</v>
      </c>
      <c r="G136" s="172">
        <v>130312.6</v>
      </c>
      <c r="H136" s="94"/>
      <c r="I136" s="25">
        <f t="shared" si="44"/>
        <v>368000</v>
      </c>
    </row>
    <row r="137" spans="1:9" s="26" customFormat="1" ht="12">
      <c r="A137" s="21" t="s">
        <v>1498</v>
      </c>
      <c r="B137" s="22">
        <v>329</v>
      </c>
      <c r="C137" s="23" t="s">
        <v>38</v>
      </c>
      <c r="D137" s="24">
        <v>25500</v>
      </c>
      <c r="E137" s="47"/>
      <c r="F137" s="84">
        <f>SUM(D137:E137)</f>
        <v>25500</v>
      </c>
      <c r="G137" s="172">
        <v>15095</v>
      </c>
      <c r="H137" s="94"/>
      <c r="I137" s="25">
        <f t="shared" si="44"/>
        <v>25500</v>
      </c>
    </row>
    <row r="138" spans="1:9" s="26" customFormat="1" ht="12">
      <c r="A138" s="21" t="s">
        <v>1499</v>
      </c>
      <c r="B138" s="22">
        <v>343</v>
      </c>
      <c r="C138" s="23" t="s">
        <v>39</v>
      </c>
      <c r="D138" s="24">
        <v>6000</v>
      </c>
      <c r="E138" s="47"/>
      <c r="F138" s="84">
        <f>SUM(D138:E138)</f>
        <v>6000</v>
      </c>
      <c r="G138" s="172">
        <v>1386.43</v>
      </c>
      <c r="H138" s="94"/>
      <c r="I138" s="25">
        <f t="shared" si="44"/>
        <v>6000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555000</v>
      </c>
      <c r="E139" s="40">
        <f t="shared" ref="E139:I139" si="45">SUM(E140,E148,E152,E167,E177,E191,E204,E206,E220,E233)</f>
        <v>0</v>
      </c>
      <c r="F139" s="40">
        <f t="shared" si="45"/>
        <v>555000</v>
      </c>
      <c r="G139" s="40">
        <f t="shared" si="45"/>
        <v>452317.14</v>
      </c>
      <c r="H139" s="40">
        <f t="shared" si="45"/>
        <v>0</v>
      </c>
      <c r="I139" s="41">
        <f t="shared" si="45"/>
        <v>555000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150000</v>
      </c>
      <c r="E152" s="19">
        <f t="shared" ref="E152:I152" si="51">SUM(E153:E166)</f>
        <v>0</v>
      </c>
      <c r="F152" s="59">
        <f t="shared" si="51"/>
        <v>150000</v>
      </c>
      <c r="G152" s="174">
        <f t="shared" si="51"/>
        <v>35991.449999999997</v>
      </c>
      <c r="H152" s="79">
        <f t="shared" si="51"/>
        <v>0</v>
      </c>
      <c r="I152" s="20">
        <f t="shared" si="51"/>
        <v>150000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1500</v>
      </c>
      <c r="B158" s="22">
        <v>422</v>
      </c>
      <c r="C158" s="23" t="s">
        <v>29</v>
      </c>
      <c r="D158" s="24">
        <v>150000</v>
      </c>
      <c r="E158" s="47"/>
      <c r="F158" s="84">
        <f t="shared" si="52"/>
        <v>150000</v>
      </c>
      <c r="G158" s="172">
        <v>35991.449999999997</v>
      </c>
      <c r="H158" s="94"/>
      <c r="I158" s="25">
        <f t="shared" si="53"/>
        <v>150000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400000</v>
      </c>
      <c r="E191" s="19">
        <f t="shared" ref="E191:I191" si="63">SUM(E192:E203)</f>
        <v>0</v>
      </c>
      <c r="F191" s="59">
        <f t="shared" si="63"/>
        <v>400000</v>
      </c>
      <c r="G191" s="174">
        <f t="shared" si="63"/>
        <v>416325.69</v>
      </c>
      <c r="H191" s="79">
        <f t="shared" si="63"/>
        <v>0</v>
      </c>
      <c r="I191" s="20">
        <f t="shared" si="63"/>
        <v>400000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1501</v>
      </c>
      <c r="B196" s="22">
        <v>422</v>
      </c>
      <c r="C196" s="23" t="s">
        <v>29</v>
      </c>
      <c r="D196" s="24">
        <v>250000</v>
      </c>
      <c r="E196" s="47"/>
      <c r="F196" s="84">
        <f t="shared" si="64"/>
        <v>250000</v>
      </c>
      <c r="G196" s="172">
        <v>16791.939999999999</v>
      </c>
      <c r="H196" s="94"/>
      <c r="I196" s="25">
        <f t="shared" si="65"/>
        <v>250000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 t="s">
        <v>1502</v>
      </c>
      <c r="B200" s="22">
        <v>451</v>
      </c>
      <c r="C200" s="23" t="s">
        <v>31</v>
      </c>
      <c r="D200" s="24">
        <v>150000</v>
      </c>
      <c r="E200" s="47"/>
      <c r="F200" s="84">
        <f t="shared" si="64"/>
        <v>150000</v>
      </c>
      <c r="G200" s="172">
        <v>399533.75</v>
      </c>
      <c r="H200" s="94"/>
      <c r="I200" s="25">
        <f t="shared" si="65"/>
        <v>150000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5000</v>
      </c>
      <c r="E233" s="19">
        <f t="shared" ref="E233:I233" si="75">SUM(E234:E241)</f>
        <v>0</v>
      </c>
      <c r="F233" s="59">
        <f t="shared" si="75"/>
        <v>5000</v>
      </c>
      <c r="G233" s="174">
        <f t="shared" si="75"/>
        <v>0</v>
      </c>
      <c r="H233" s="79">
        <f t="shared" si="75"/>
        <v>0</v>
      </c>
      <c r="I233" s="20">
        <f t="shared" si="75"/>
        <v>5000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 t="s">
        <v>1503</v>
      </c>
      <c r="B238" s="22">
        <v>451</v>
      </c>
      <c r="C238" s="23" t="s">
        <v>31</v>
      </c>
      <c r="D238" s="24">
        <v>5000</v>
      </c>
      <c r="E238" s="47"/>
      <c r="F238" s="84">
        <f t="shared" si="76"/>
        <v>5000</v>
      </c>
      <c r="G238" s="172"/>
      <c r="H238" s="94"/>
      <c r="I238" s="25">
        <f t="shared" si="77"/>
        <v>5000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 t="s">
        <v>173</v>
      </c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 t="s">
        <v>174</v>
      </c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72"/>
      <c r="B339" s="67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72"/>
      <c r="B340" s="67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150"/>
      <c r="B341" s="67">
        <v>426</v>
      </c>
      <c r="C341" s="23" t="s">
        <v>30</v>
      </c>
      <c r="D341" s="148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141"/>
      <c r="B347" s="22">
        <v>426</v>
      </c>
      <c r="C347" s="23" t="s">
        <v>30</v>
      </c>
      <c r="D347" s="148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67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67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141"/>
      <c r="B365" s="22">
        <v>426</v>
      </c>
      <c r="C365" s="23" t="s">
        <v>30</v>
      </c>
      <c r="D365" s="148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67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67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141"/>
      <c r="B380" s="22">
        <v>426</v>
      </c>
      <c r="C380" s="23" t="s">
        <v>30</v>
      </c>
      <c r="D380" s="148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67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141"/>
      <c r="B393" s="22">
        <v>426</v>
      </c>
      <c r="C393" s="23" t="s">
        <v>30</v>
      </c>
      <c r="D393" s="148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67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67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141"/>
      <c r="B418" s="22">
        <v>426</v>
      </c>
      <c r="C418" s="23" t="s">
        <v>30</v>
      </c>
      <c r="D418" s="148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67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141"/>
      <c r="B431" s="22">
        <v>426</v>
      </c>
      <c r="C431" s="23" t="s">
        <v>30</v>
      </c>
      <c r="D431" s="148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67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141"/>
      <c r="B443" s="22">
        <v>426</v>
      </c>
      <c r="C443" s="23" t="s">
        <v>30</v>
      </c>
      <c r="D443" s="148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67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141"/>
      <c r="B455" s="22">
        <v>426</v>
      </c>
      <c r="C455" s="23" t="s">
        <v>30</v>
      </c>
      <c r="D455" s="148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67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141"/>
      <c r="B468" s="22">
        <v>426</v>
      </c>
      <c r="C468" s="23" t="s">
        <v>30</v>
      </c>
      <c r="D468" s="148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67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141"/>
      <c r="B480" s="22">
        <v>426</v>
      </c>
      <c r="C480" s="23" t="s">
        <v>30</v>
      </c>
      <c r="D480" s="148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67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141"/>
      <c r="B492" s="22">
        <v>426</v>
      </c>
      <c r="C492" s="23" t="s">
        <v>30</v>
      </c>
      <c r="D492" s="148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0</v>
      </c>
      <c r="E533" s="40">
        <f t="shared" ref="E533:I533" si="190">SUM(E534,E538)</f>
        <v>0</v>
      </c>
      <c r="F533" s="83">
        <f t="shared" si="190"/>
        <v>0</v>
      </c>
      <c r="G533" s="171">
        <f t="shared" si="190"/>
        <v>0</v>
      </c>
      <c r="H533" s="88">
        <f t="shared" si="190"/>
        <v>0</v>
      </c>
      <c r="I533" s="41">
        <f t="shared" si="190"/>
        <v>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21"/>
      <c r="B535" s="22">
        <v>311</v>
      </c>
      <c r="C535" s="23" t="s">
        <v>35</v>
      </c>
      <c r="D535" s="24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:F537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1931520</v>
      </c>
      <c r="E911" s="42">
        <f t="shared" si="349"/>
        <v>0</v>
      </c>
      <c r="F911" s="42">
        <f t="shared" si="349"/>
        <v>1931520</v>
      </c>
      <c r="G911" s="42">
        <f t="shared" si="349"/>
        <v>655796.57999999996</v>
      </c>
      <c r="H911" s="42">
        <f t="shared" si="349"/>
        <v>0</v>
      </c>
      <c r="I911" s="42">
        <f t="shared" si="349"/>
        <v>1931520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0</v>
      </c>
      <c r="E912" s="43">
        <f t="shared" ref="E912:I912" si="350">SUM(E140,E243,E297,E318,E495,E498,E508,E521,E534)</f>
        <v>0</v>
      </c>
      <c r="F912" s="43">
        <f t="shared" si="350"/>
        <v>0</v>
      </c>
      <c r="G912" s="43">
        <f t="shared" si="350"/>
        <v>0</v>
      </c>
      <c r="H912" s="43">
        <f t="shared" si="350"/>
        <v>0</v>
      </c>
      <c r="I912" s="43">
        <f t="shared" si="350"/>
        <v>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1931520</v>
      </c>
      <c r="E915" s="43">
        <f t="shared" ref="E915:I915" si="353">SUM(E57,E121,E167,E328,E538)</f>
        <v>0</v>
      </c>
      <c r="F915" s="43">
        <f t="shared" si="353"/>
        <v>1931520</v>
      </c>
      <c r="G915" s="43">
        <f t="shared" si="353"/>
        <v>655796.57999999996</v>
      </c>
      <c r="H915" s="43">
        <f t="shared" si="353"/>
        <v>0</v>
      </c>
      <c r="I915" s="43">
        <f t="shared" si="353"/>
        <v>1931520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10714500</v>
      </c>
      <c r="E918" s="43">
        <f t="shared" ref="E918:I918" si="357">SUM(E919:E925)</f>
        <v>0</v>
      </c>
      <c r="F918" s="43">
        <f t="shared" si="357"/>
        <v>10714500</v>
      </c>
      <c r="G918" s="43">
        <f t="shared" si="357"/>
        <v>5000372.1399999997</v>
      </c>
      <c r="H918" s="43">
        <f t="shared" si="357"/>
        <v>0</v>
      </c>
      <c r="I918" s="43">
        <f t="shared" si="357"/>
        <v>10714500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450000</v>
      </c>
      <c r="E919" s="19">
        <f t="shared" ref="E919:I919" si="358">SUM(E44,E115,E152,E253,E541)</f>
        <v>0</v>
      </c>
      <c r="F919" s="19">
        <f t="shared" si="358"/>
        <v>450000</v>
      </c>
      <c r="G919" s="19">
        <f t="shared" si="358"/>
        <v>35991.449999999997</v>
      </c>
      <c r="H919" s="19">
        <f t="shared" si="358"/>
        <v>0</v>
      </c>
      <c r="I919" s="19">
        <f t="shared" si="358"/>
        <v>450000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3090000</v>
      </c>
      <c r="E921" s="19">
        <f t="shared" ref="E921:I921" si="360">SUM(E77,E127,E191,E269,E306)</f>
        <v>0</v>
      </c>
      <c r="F921" s="19">
        <f t="shared" si="360"/>
        <v>3090000</v>
      </c>
      <c r="G921" s="19">
        <f t="shared" si="360"/>
        <v>1157399.97</v>
      </c>
      <c r="H921" s="19">
        <f t="shared" si="360"/>
        <v>0</v>
      </c>
      <c r="I921" s="19">
        <f t="shared" si="360"/>
        <v>3090000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7169500</v>
      </c>
      <c r="E922" s="19">
        <f t="shared" ref="E922:I922" si="361">SUM(E90,E133,E206,E308,E277,E294,E591,E337,E350,E395,E853,E894,E433,E470)</f>
        <v>0</v>
      </c>
      <c r="F922" s="19">
        <f t="shared" si="361"/>
        <v>7169500</v>
      </c>
      <c r="G922" s="19">
        <f t="shared" si="361"/>
        <v>3806980.7199999997</v>
      </c>
      <c r="H922" s="19">
        <f t="shared" si="361"/>
        <v>0</v>
      </c>
      <c r="I922" s="19">
        <f t="shared" si="361"/>
        <v>7169500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5000</v>
      </c>
      <c r="E925" s="19">
        <f t="shared" ref="E925:I925" si="364">SUM(E233)</f>
        <v>0</v>
      </c>
      <c r="F925" s="19">
        <f t="shared" si="364"/>
        <v>5000</v>
      </c>
      <c r="G925" s="19">
        <f t="shared" si="364"/>
        <v>0</v>
      </c>
      <c r="H925" s="19">
        <f t="shared" si="364"/>
        <v>0</v>
      </c>
      <c r="I925" s="19">
        <f t="shared" si="364"/>
        <v>5000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12646020</v>
      </c>
      <c r="E926" s="44">
        <f t="shared" si="365"/>
        <v>0</v>
      </c>
      <c r="F926" s="44">
        <f t="shared" si="365"/>
        <v>12646020</v>
      </c>
      <c r="G926" s="44">
        <f t="shared" si="365"/>
        <v>5656168.7199999997</v>
      </c>
      <c r="H926" s="44">
        <f t="shared" si="365"/>
        <v>0</v>
      </c>
      <c r="I926" s="44">
        <f t="shared" si="365"/>
        <v>12646020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84:B584"/>
    <mergeCell ref="A589:B589"/>
    <mergeCell ref="A299:B299"/>
    <mergeCell ref="A343:B343"/>
    <mergeCell ref="A337:B337"/>
    <mergeCell ref="A552:B552"/>
    <mergeCell ref="A563:B563"/>
    <mergeCell ref="A317:B317"/>
    <mergeCell ref="A497:B497"/>
    <mergeCell ref="A333:B333"/>
    <mergeCell ref="A498:B498"/>
    <mergeCell ref="A349:B349"/>
    <mergeCell ref="A367:B367"/>
    <mergeCell ref="A508:B508"/>
    <mergeCell ref="A533:B533"/>
    <mergeCell ref="A541:B541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925:B925"/>
    <mergeCell ref="A912:B912"/>
    <mergeCell ref="A913:B913"/>
    <mergeCell ref="A921:B921"/>
    <mergeCell ref="A916:B916"/>
    <mergeCell ref="A679:B679"/>
    <mergeCell ref="A745:B745"/>
    <mergeCell ref="A538:B538"/>
    <mergeCell ref="A789:B789"/>
    <mergeCell ref="A790:B790"/>
    <mergeCell ref="A800:B800"/>
    <mergeCell ref="A765:B765"/>
    <mergeCell ref="A591:B591"/>
    <mergeCell ref="A606:B606"/>
    <mergeCell ref="A777:B777"/>
    <mergeCell ref="A595:B595"/>
    <mergeCell ref="A646:B646"/>
    <mergeCell ref="A626:B626"/>
    <mergeCell ref="A657:B657"/>
    <mergeCell ref="A680:B680"/>
    <mergeCell ref="A616:B616"/>
    <mergeCell ref="A540:B540"/>
    <mergeCell ref="A596:B596"/>
    <mergeCell ref="A724:B724"/>
    <mergeCell ref="A585:B585"/>
    <mergeCell ref="A920:B920"/>
    <mergeCell ref="A924:B924"/>
    <mergeCell ref="A919:B919"/>
    <mergeCell ref="A915:B915"/>
    <mergeCell ref="A637:B637"/>
    <mergeCell ref="A911:C911"/>
    <mergeCell ref="A918:C918"/>
    <mergeCell ref="A703:B703"/>
    <mergeCell ref="A899:B899"/>
    <mergeCell ref="A754:B754"/>
    <mergeCell ref="A917:B917"/>
    <mergeCell ref="A593:B593"/>
    <mergeCell ref="A656:B656"/>
    <mergeCell ref="A702:B702"/>
    <mergeCell ref="A636:B636"/>
    <mergeCell ref="A691:B691"/>
    <mergeCell ref="A668:B668"/>
    <mergeCell ref="A617:B617"/>
    <mergeCell ref="A587:B587"/>
    <mergeCell ref="A894:B894"/>
    <mergeCell ref="A926:C926"/>
    <mergeCell ref="A922:B922"/>
    <mergeCell ref="A923:B923"/>
    <mergeCell ref="A884:B884"/>
    <mergeCell ref="A914:B914"/>
    <mergeCell ref="A819:B819"/>
    <mergeCell ref="A883:B883"/>
    <mergeCell ref="A714:B714"/>
    <mergeCell ref="A725:B725"/>
    <mergeCell ref="A734:B734"/>
    <mergeCell ref="A744:B74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812:B812"/>
    <mergeCell ref="A811:B811"/>
    <mergeCell ref="A764:B764"/>
    <mergeCell ref="A127:B127"/>
    <mergeCell ref="A249:B249"/>
    <mergeCell ref="A328:B328"/>
    <mergeCell ref="A495:B495"/>
    <mergeCell ref="A318:B318"/>
    <mergeCell ref="A323:B323"/>
    <mergeCell ref="A494:B494"/>
    <mergeCell ref="A285:B285"/>
    <mergeCell ref="A269:B269"/>
    <mergeCell ref="A277:B277"/>
    <mergeCell ref="A297:B297"/>
    <mergeCell ref="A296:B296"/>
    <mergeCell ref="A382:B382"/>
    <mergeCell ref="A405:B405"/>
    <mergeCell ref="A305:B305"/>
    <mergeCell ref="A308:B308"/>
    <mergeCell ref="A293:B293"/>
    <mergeCell ref="A294:B294"/>
    <mergeCell ref="A395:B395"/>
    <mergeCell ref="A306:B306"/>
    <mergeCell ref="A311:B311"/>
    <mergeCell ref="A312:B312"/>
    <mergeCell ref="A433:B433"/>
    <mergeCell ref="A470:B470"/>
    <mergeCell ref="A44:B44"/>
    <mergeCell ref="A102:B102"/>
    <mergeCell ref="A57:B57"/>
    <mergeCell ref="A77:B77"/>
    <mergeCell ref="A90:B90"/>
    <mergeCell ref="A133:B133"/>
    <mergeCell ref="A261:B261"/>
    <mergeCell ref="A253:B253"/>
    <mergeCell ref="A242:B242"/>
    <mergeCell ref="A167:B167"/>
    <mergeCell ref="A204:B204"/>
    <mergeCell ref="A191:B191"/>
    <mergeCell ref="A206:B206"/>
    <mergeCell ref="A177:B177"/>
    <mergeCell ref="A220:B220"/>
    <mergeCell ref="A121:B121"/>
    <mergeCell ref="A152:B152"/>
    <mergeCell ref="A233:B233"/>
    <mergeCell ref="A115:B115"/>
    <mergeCell ref="A114:B114"/>
    <mergeCell ref="A243:B243"/>
    <mergeCell ref="A140:B140"/>
    <mergeCell ref="A148:B148"/>
    <mergeCell ref="A139:B139"/>
    <mergeCell ref="A520:B520"/>
    <mergeCell ref="A521:B521"/>
    <mergeCell ref="A527:B527"/>
    <mergeCell ref="A574:B574"/>
    <mergeCell ref="A514:B514"/>
    <mergeCell ref="A534:B534"/>
    <mergeCell ref="A507:B507"/>
    <mergeCell ref="A1:C1"/>
    <mergeCell ref="B3:F3"/>
    <mergeCell ref="B39:C39"/>
    <mergeCell ref="A40:B40"/>
    <mergeCell ref="B7:C7"/>
    <mergeCell ref="A8:B8"/>
    <mergeCell ref="A9:B9"/>
    <mergeCell ref="A10:B10"/>
    <mergeCell ref="A26:B26"/>
    <mergeCell ref="A30:B30"/>
    <mergeCell ref="A18:B18"/>
    <mergeCell ref="A22:B22"/>
    <mergeCell ref="A33:B33"/>
    <mergeCell ref="A64:B64"/>
    <mergeCell ref="A41:B41"/>
    <mergeCell ref="A42:B42"/>
    <mergeCell ref="A43:B4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dimension ref="A1:K927"/>
  <sheetViews>
    <sheetView topLeftCell="A658" zoomScale="125" workbookViewId="0">
      <selection activeCell="B3" sqref="B3:F3"/>
    </sheetView>
  </sheetViews>
  <sheetFormatPr defaultRowHeight="15"/>
  <cols>
    <col min="1" max="1" width="5.57031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" bestFit="1" customWidth="1"/>
    <col min="7" max="7" width="14.5703125" customWidth="1"/>
    <col min="8" max="8" width="12.5703125" customWidth="1"/>
    <col min="9" max="9" width="13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107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GLAZBENA ŠKOLA JOSIPA HATZEA, SPLIT</v>
      </c>
      <c r="C7" s="260"/>
      <c r="D7" s="13">
        <f>SUM(D8)</f>
        <v>16411411</v>
      </c>
      <c r="E7" s="13">
        <f t="shared" ref="E7:I8" si="0">SUM(E8)</f>
        <v>0</v>
      </c>
      <c r="F7" s="164">
        <f t="shared" si="0"/>
        <v>16411411</v>
      </c>
      <c r="G7" s="14">
        <f t="shared" si="0"/>
        <v>9487532.6099999994</v>
      </c>
      <c r="H7" s="229">
        <f t="shared" si="0"/>
        <v>0</v>
      </c>
      <c r="I7" s="77">
        <f t="shared" si="0"/>
        <v>16411411</v>
      </c>
    </row>
    <row r="8" spans="1:9">
      <c r="A8" s="261" t="s">
        <v>7</v>
      </c>
      <c r="B8" s="262"/>
      <c r="C8" s="15" t="s">
        <v>8</v>
      </c>
      <c r="D8" s="16">
        <f>SUM(D9)</f>
        <v>16411411</v>
      </c>
      <c r="E8" s="16">
        <f t="shared" si="0"/>
        <v>0</v>
      </c>
      <c r="F8" s="82">
        <f t="shared" si="0"/>
        <v>16411411</v>
      </c>
      <c r="G8" s="17">
        <f t="shared" si="0"/>
        <v>9487532.6099999994</v>
      </c>
      <c r="H8" s="170">
        <f t="shared" si="0"/>
        <v>0</v>
      </c>
      <c r="I8" s="17">
        <f t="shared" si="0"/>
        <v>16411411</v>
      </c>
    </row>
    <row r="9" spans="1:9">
      <c r="A9" s="261" t="s">
        <v>9</v>
      </c>
      <c r="B9" s="262"/>
      <c r="C9" s="15" t="s">
        <v>10</v>
      </c>
      <c r="D9" s="16">
        <f>SUM(D10,D18,D22,D26,D30,D33)</f>
        <v>16411411</v>
      </c>
      <c r="E9" s="16">
        <f t="shared" ref="E9:I9" si="1">SUM(E10,E18,E22,E26,E30,E33)</f>
        <v>0</v>
      </c>
      <c r="F9" s="82">
        <f t="shared" si="1"/>
        <v>16411411</v>
      </c>
      <c r="G9" s="17">
        <f t="shared" si="1"/>
        <v>9487532.6099999994</v>
      </c>
      <c r="H9" s="170">
        <f t="shared" si="1"/>
        <v>0</v>
      </c>
      <c r="I9" s="17">
        <f t="shared" si="1"/>
        <v>16411411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150</v>
      </c>
      <c r="E10" s="19">
        <f t="shared" ref="E10:I10" si="2">SUM(E11:E17)</f>
        <v>0</v>
      </c>
      <c r="F10" s="59">
        <f t="shared" si="2"/>
        <v>150</v>
      </c>
      <c r="G10" s="20">
        <f t="shared" si="2"/>
        <v>70.67</v>
      </c>
      <c r="H10" s="230">
        <f t="shared" si="2"/>
        <v>0</v>
      </c>
      <c r="I10" s="20">
        <f t="shared" si="2"/>
        <v>150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390</v>
      </c>
      <c r="B13" s="22">
        <v>641</v>
      </c>
      <c r="C13" s="23" t="s">
        <v>12</v>
      </c>
      <c r="D13" s="24">
        <v>150</v>
      </c>
      <c r="E13" s="47"/>
      <c r="F13" s="84">
        <f>SUM(D13:E13)</f>
        <v>150</v>
      </c>
      <c r="G13" s="25">
        <v>70.67</v>
      </c>
      <c r="H13" s="185"/>
      <c r="I13" s="25">
        <f t="shared" si="4"/>
        <v>150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1700000</v>
      </c>
      <c r="E18" s="19">
        <f t="shared" ref="E18:I18" si="5">SUM(E19:E21)</f>
        <v>0</v>
      </c>
      <c r="F18" s="59">
        <f t="shared" si="5"/>
        <v>1700000</v>
      </c>
      <c r="G18" s="20">
        <f t="shared" si="5"/>
        <v>950778.6</v>
      </c>
      <c r="H18" s="230">
        <f t="shared" si="5"/>
        <v>0</v>
      </c>
      <c r="I18" s="20">
        <f t="shared" si="5"/>
        <v>1700000</v>
      </c>
    </row>
    <row r="19" spans="1:9" s="196" customFormat="1">
      <c r="A19" s="194" t="s">
        <v>1796</v>
      </c>
      <c r="B19" s="158">
        <v>642</v>
      </c>
      <c r="C19" s="159"/>
      <c r="D19" s="160"/>
      <c r="E19" s="160"/>
      <c r="F19" s="161">
        <f>SUM(D19:E19)</f>
        <v>0</v>
      </c>
      <c r="G19" s="195">
        <v>4000</v>
      </c>
      <c r="H19" s="233"/>
      <c r="I19" s="195">
        <f>+F19+H19</f>
        <v>0</v>
      </c>
    </row>
    <row r="20" spans="1:9" s="26" customFormat="1" ht="12">
      <c r="A20" s="21" t="s">
        <v>391</v>
      </c>
      <c r="B20" s="22">
        <v>652</v>
      </c>
      <c r="C20" s="23" t="s">
        <v>14</v>
      </c>
      <c r="D20" s="24">
        <v>1700000</v>
      </c>
      <c r="E20" s="47"/>
      <c r="F20" s="84">
        <f>SUM(D20:E20)</f>
        <v>1700000</v>
      </c>
      <c r="G20" s="25">
        <v>946778.6</v>
      </c>
      <c r="H20" s="185"/>
      <c r="I20" s="25">
        <f>+F20+H20</f>
        <v>1700000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14700000</v>
      </c>
      <c r="E22" s="19">
        <f t="shared" ref="E22:I22" si="6">SUM(E23:E25)</f>
        <v>0</v>
      </c>
      <c r="F22" s="59">
        <f t="shared" si="6"/>
        <v>14700000</v>
      </c>
      <c r="G22" s="20">
        <f t="shared" si="6"/>
        <v>8534883.3399999999</v>
      </c>
      <c r="H22" s="230">
        <f t="shared" si="6"/>
        <v>0</v>
      </c>
      <c r="I22" s="20">
        <f t="shared" si="6"/>
        <v>14700000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392</v>
      </c>
      <c r="B24" s="22">
        <v>636</v>
      </c>
      <c r="C24" s="23" t="s">
        <v>18</v>
      </c>
      <c r="D24" s="24">
        <v>14700000</v>
      </c>
      <c r="E24" s="47"/>
      <c r="F24" s="84">
        <f>SUM(D24:E24)</f>
        <v>14700000</v>
      </c>
      <c r="G24" s="25">
        <v>8534883.3399999999</v>
      </c>
      <c r="H24" s="185"/>
      <c r="I24" s="25">
        <f>+F24+H24</f>
        <v>14700000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10000</v>
      </c>
      <c r="E30" s="19">
        <f t="shared" ref="E30:I30" si="8">SUM(E31:E32)</f>
        <v>0</v>
      </c>
      <c r="F30" s="59">
        <f t="shared" si="8"/>
        <v>10000</v>
      </c>
      <c r="G30" s="20">
        <f t="shared" si="8"/>
        <v>0</v>
      </c>
      <c r="H30" s="230">
        <f t="shared" si="8"/>
        <v>0</v>
      </c>
      <c r="I30" s="20">
        <f t="shared" si="8"/>
        <v>10000</v>
      </c>
    </row>
    <row r="31" spans="1:9" s="26" customFormat="1" ht="24">
      <c r="A31" s="21" t="s">
        <v>393</v>
      </c>
      <c r="B31" s="22">
        <v>663</v>
      </c>
      <c r="C31" s="23" t="s">
        <v>21</v>
      </c>
      <c r="D31" s="24">
        <v>10000</v>
      </c>
      <c r="E31" s="47"/>
      <c r="F31" s="84">
        <f>SUM(D31:E31)</f>
        <v>10000</v>
      </c>
      <c r="G31" s="25"/>
      <c r="H31" s="185"/>
      <c r="I31" s="25">
        <f>+F31+H31</f>
        <v>10000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1261</v>
      </c>
      <c r="E33" s="19">
        <f t="shared" ref="E33:I33" si="9">SUM(E34:E35)</f>
        <v>0</v>
      </c>
      <c r="F33" s="59">
        <f t="shared" si="9"/>
        <v>1261</v>
      </c>
      <c r="G33" s="20">
        <f t="shared" si="9"/>
        <v>1800</v>
      </c>
      <c r="H33" s="230">
        <f t="shared" si="9"/>
        <v>0</v>
      </c>
      <c r="I33" s="20">
        <f t="shared" si="9"/>
        <v>1261</v>
      </c>
    </row>
    <row r="34" spans="1:9" s="26" customFormat="1" ht="12">
      <c r="A34" s="21" t="s">
        <v>394</v>
      </c>
      <c r="B34" s="22">
        <v>721</v>
      </c>
      <c r="C34" s="23" t="s">
        <v>22</v>
      </c>
      <c r="D34" s="24">
        <v>1261</v>
      </c>
      <c r="E34" s="47"/>
      <c r="F34" s="84">
        <f>SUM(D34:E34)</f>
        <v>1261</v>
      </c>
      <c r="G34" s="25">
        <v>1800</v>
      </c>
      <c r="H34" s="185"/>
      <c r="I34" s="25">
        <f>+F34+H34</f>
        <v>1261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GLAZBENA ŠKOLA JOSIPA HATZEA, SPLIT</v>
      </c>
      <c r="C39" s="260"/>
      <c r="D39" s="38">
        <f>SUM(D40)</f>
        <v>17383158</v>
      </c>
      <c r="E39" s="38">
        <f t="shared" ref="E39:I41" si="11">SUM(E40)</f>
        <v>0</v>
      </c>
      <c r="F39" s="81">
        <f t="shared" si="11"/>
        <v>17383158</v>
      </c>
      <c r="G39" s="168">
        <f t="shared" si="11"/>
        <v>9697095.5899999999</v>
      </c>
      <c r="H39" s="93">
        <f t="shared" si="11"/>
        <v>0</v>
      </c>
      <c r="I39" s="147">
        <f t="shared" si="11"/>
        <v>17383158</v>
      </c>
    </row>
    <row r="40" spans="1:9" ht="24.75">
      <c r="A40" s="261" t="s">
        <v>108</v>
      </c>
      <c r="B40" s="262"/>
      <c r="C40" s="15" t="s">
        <v>109</v>
      </c>
      <c r="D40" s="16">
        <f>SUM(D41)</f>
        <v>17383158</v>
      </c>
      <c r="E40" s="16">
        <f t="shared" si="11"/>
        <v>0</v>
      </c>
      <c r="F40" s="82">
        <f t="shared" si="11"/>
        <v>17383158</v>
      </c>
      <c r="G40" s="169">
        <f t="shared" si="11"/>
        <v>9697095.5899999999</v>
      </c>
      <c r="H40" s="78">
        <f t="shared" si="11"/>
        <v>0</v>
      </c>
      <c r="I40" s="17">
        <f t="shared" si="11"/>
        <v>17383158</v>
      </c>
    </row>
    <row r="41" spans="1:9">
      <c r="A41" s="261" t="s">
        <v>25</v>
      </c>
      <c r="B41" s="262"/>
      <c r="C41" s="15" t="s">
        <v>26</v>
      </c>
      <c r="D41" s="16">
        <f>SUM(D42)</f>
        <v>17383158</v>
      </c>
      <c r="E41" s="16">
        <f t="shared" si="11"/>
        <v>0</v>
      </c>
      <c r="F41" s="16">
        <f t="shared" si="11"/>
        <v>17383158</v>
      </c>
      <c r="G41" s="170">
        <f t="shared" si="11"/>
        <v>9697095.5899999999</v>
      </c>
      <c r="H41" s="78">
        <f t="shared" si="11"/>
        <v>0</v>
      </c>
      <c r="I41" s="17">
        <f t="shared" si="11"/>
        <v>17383158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17383158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17383158</v>
      </c>
      <c r="G42" s="104">
        <f t="shared" si="12"/>
        <v>9697095.5899999999</v>
      </c>
      <c r="H42" s="104">
        <f t="shared" si="12"/>
        <v>0</v>
      </c>
      <c r="I42" s="104">
        <f t="shared" si="12"/>
        <v>17383158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16996897</v>
      </c>
      <c r="E43" s="40">
        <f t="shared" ref="E43:I43" si="13">SUM(E44,E57,E64,E77,E90,E102)</f>
        <v>0</v>
      </c>
      <c r="F43" s="83">
        <f t="shared" si="13"/>
        <v>16996897</v>
      </c>
      <c r="G43" s="171">
        <f t="shared" si="13"/>
        <v>9621299.6600000001</v>
      </c>
      <c r="H43" s="88">
        <f t="shared" si="13"/>
        <v>0</v>
      </c>
      <c r="I43" s="41">
        <f t="shared" si="13"/>
        <v>16996897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150</v>
      </c>
      <c r="E44" s="19">
        <f t="shared" ref="E44:I44" si="14">SUM(E45:E56)</f>
        <v>0</v>
      </c>
      <c r="F44" s="59">
        <f t="shared" si="14"/>
        <v>150</v>
      </c>
      <c r="G44" s="174">
        <f t="shared" si="14"/>
        <v>70.67</v>
      </c>
      <c r="H44" s="79">
        <f t="shared" si="14"/>
        <v>0</v>
      </c>
      <c r="I44" s="20">
        <f t="shared" si="14"/>
        <v>150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 t="s">
        <v>1504</v>
      </c>
      <c r="B50" s="22">
        <v>323</v>
      </c>
      <c r="C50" s="23" t="s">
        <v>28</v>
      </c>
      <c r="D50" s="24">
        <v>150</v>
      </c>
      <c r="E50" s="47"/>
      <c r="F50" s="84">
        <f t="shared" si="15"/>
        <v>150</v>
      </c>
      <c r="G50" s="172">
        <v>70.67</v>
      </c>
      <c r="H50" s="94"/>
      <c r="I50" s="25">
        <f t="shared" si="16"/>
        <v>150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966747</v>
      </c>
      <c r="E57" s="43">
        <f t="shared" ref="E57:I57" si="18">SUM(E58:E63)</f>
        <v>0</v>
      </c>
      <c r="F57" s="58">
        <f t="shared" si="18"/>
        <v>966747</v>
      </c>
      <c r="G57" s="173">
        <f t="shared" si="18"/>
        <v>329628.17</v>
      </c>
      <c r="H57" s="89">
        <f t="shared" si="18"/>
        <v>0</v>
      </c>
      <c r="I57" s="56">
        <f t="shared" si="18"/>
        <v>966747</v>
      </c>
    </row>
    <row r="58" spans="1:10" ht="22.5" customHeight="1">
      <c r="A58" s="21" t="s">
        <v>1505</v>
      </c>
      <c r="B58" s="22">
        <v>321</v>
      </c>
      <c r="C58" s="23" t="s">
        <v>33</v>
      </c>
      <c r="D58" s="24">
        <v>340000</v>
      </c>
      <c r="E58" s="47"/>
      <c r="F58" s="84">
        <f t="shared" ref="F58:F63" si="19">SUM(D58:E58)</f>
        <v>340000</v>
      </c>
      <c r="G58" s="172">
        <v>78504.5</v>
      </c>
      <c r="H58" s="94"/>
      <c r="I58" s="25">
        <f>+F58+H58</f>
        <v>340000</v>
      </c>
      <c r="J58" s="49"/>
    </row>
    <row r="59" spans="1:10" s="26" customFormat="1" ht="12">
      <c r="A59" s="21" t="s">
        <v>1506</v>
      </c>
      <c r="B59" s="22">
        <v>322</v>
      </c>
      <c r="C59" s="23" t="s">
        <v>34</v>
      </c>
      <c r="D59" s="24">
        <v>240000</v>
      </c>
      <c r="E59" s="47"/>
      <c r="F59" s="84">
        <f t="shared" si="19"/>
        <v>240000</v>
      </c>
      <c r="G59" s="172">
        <v>84708.73</v>
      </c>
      <c r="H59" s="94"/>
      <c r="I59" s="25">
        <f t="shared" ref="I59:I63" si="20">+F59+H59</f>
        <v>240000</v>
      </c>
    </row>
    <row r="60" spans="1:10" s="26" customFormat="1" ht="12">
      <c r="A60" s="21" t="s">
        <v>1507</v>
      </c>
      <c r="B60" s="22">
        <v>323</v>
      </c>
      <c r="C60" s="23" t="s">
        <v>28</v>
      </c>
      <c r="D60" s="24">
        <v>283747</v>
      </c>
      <c r="E60" s="47"/>
      <c r="F60" s="84">
        <f t="shared" si="19"/>
        <v>283747</v>
      </c>
      <c r="G60" s="172">
        <v>156871.14000000001</v>
      </c>
      <c r="H60" s="94"/>
      <c r="I60" s="25">
        <f t="shared" si="20"/>
        <v>283747</v>
      </c>
    </row>
    <row r="61" spans="1:10" s="26" customFormat="1" ht="24">
      <c r="A61" s="21" t="s">
        <v>1508</v>
      </c>
      <c r="B61" s="22">
        <v>324</v>
      </c>
      <c r="C61" s="23" t="s">
        <v>37</v>
      </c>
      <c r="D61" s="24">
        <v>89000</v>
      </c>
      <c r="E61" s="47"/>
      <c r="F61" s="84">
        <f t="shared" si="19"/>
        <v>89000</v>
      </c>
      <c r="G61" s="172">
        <v>3366</v>
      </c>
      <c r="H61" s="94"/>
      <c r="I61" s="25">
        <f t="shared" si="20"/>
        <v>89000</v>
      </c>
    </row>
    <row r="62" spans="1:10" s="26" customFormat="1" ht="12">
      <c r="A62" s="21" t="s">
        <v>1509</v>
      </c>
      <c r="B62" s="22">
        <v>329</v>
      </c>
      <c r="C62" s="23" t="s">
        <v>38</v>
      </c>
      <c r="D62" s="24">
        <v>8000</v>
      </c>
      <c r="E62" s="47"/>
      <c r="F62" s="84">
        <f t="shared" si="19"/>
        <v>8000</v>
      </c>
      <c r="G62" s="172">
        <v>4012.5</v>
      </c>
      <c r="H62" s="94"/>
      <c r="I62" s="25">
        <f t="shared" si="20"/>
        <v>8000</v>
      </c>
    </row>
    <row r="63" spans="1:10" s="26" customFormat="1" ht="12">
      <c r="A63" s="21" t="s">
        <v>1510</v>
      </c>
      <c r="B63" s="22">
        <v>343</v>
      </c>
      <c r="C63" s="23" t="s">
        <v>39</v>
      </c>
      <c r="D63" s="24">
        <v>6000</v>
      </c>
      <c r="E63" s="47"/>
      <c r="F63" s="84">
        <f t="shared" si="19"/>
        <v>6000</v>
      </c>
      <c r="G63" s="172">
        <v>2165.3000000000002</v>
      </c>
      <c r="H63" s="94"/>
      <c r="I63" s="25">
        <f t="shared" si="20"/>
        <v>6000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1320000</v>
      </c>
      <c r="E77" s="19">
        <f t="shared" ref="E77:I77" si="25">SUM(E78:E89)</f>
        <v>0</v>
      </c>
      <c r="F77" s="59">
        <f t="shared" si="25"/>
        <v>1320000</v>
      </c>
      <c r="G77" s="174">
        <f t="shared" si="25"/>
        <v>804412.64</v>
      </c>
      <c r="H77" s="79">
        <f t="shared" si="25"/>
        <v>0</v>
      </c>
      <c r="I77" s="20">
        <f t="shared" si="25"/>
        <v>1320000</v>
      </c>
    </row>
    <row r="78" spans="1:11">
      <c r="A78" s="21" t="s">
        <v>1511</v>
      </c>
      <c r="B78" s="22">
        <v>311</v>
      </c>
      <c r="C78" s="23" t="s">
        <v>35</v>
      </c>
      <c r="D78" s="24">
        <v>200000</v>
      </c>
      <c r="E78" s="47"/>
      <c r="F78" s="84">
        <f t="shared" ref="F78:F88" si="26">SUM(D78:E78)</f>
        <v>200000</v>
      </c>
      <c r="G78" s="172">
        <v>155671.29</v>
      </c>
      <c r="H78" s="94"/>
      <c r="I78" s="25">
        <f>+F78+H78</f>
        <v>200000</v>
      </c>
    </row>
    <row r="79" spans="1:11" s="26" customFormat="1" ht="12">
      <c r="A79" s="21" t="s">
        <v>1512</v>
      </c>
      <c r="B79" s="22">
        <v>312</v>
      </c>
      <c r="C79" s="23" t="s">
        <v>44</v>
      </c>
      <c r="D79" s="24">
        <v>180000</v>
      </c>
      <c r="E79" s="47"/>
      <c r="F79" s="84">
        <f t="shared" si="26"/>
        <v>180000</v>
      </c>
      <c r="G79" s="172">
        <v>3000</v>
      </c>
      <c r="H79" s="94"/>
      <c r="I79" s="25">
        <f t="shared" ref="I79:I88" si="27">+F79+H79</f>
        <v>180000</v>
      </c>
    </row>
    <row r="80" spans="1:11" s="26" customFormat="1" ht="12">
      <c r="A80" s="21" t="s">
        <v>1513</v>
      </c>
      <c r="B80" s="22">
        <v>313</v>
      </c>
      <c r="C80" s="23" t="s">
        <v>36</v>
      </c>
      <c r="D80" s="24">
        <v>30000</v>
      </c>
      <c r="E80" s="47"/>
      <c r="F80" s="84">
        <f t="shared" si="26"/>
        <v>30000</v>
      </c>
      <c r="G80" s="172">
        <v>25862.83</v>
      </c>
      <c r="H80" s="94"/>
      <c r="I80" s="25">
        <f t="shared" si="27"/>
        <v>30000</v>
      </c>
    </row>
    <row r="81" spans="1:9" s="26" customFormat="1" ht="12">
      <c r="A81" s="21" t="s">
        <v>1514</v>
      </c>
      <c r="B81" s="22">
        <v>321</v>
      </c>
      <c r="C81" s="23" t="s">
        <v>33</v>
      </c>
      <c r="D81" s="24">
        <v>120000</v>
      </c>
      <c r="E81" s="47"/>
      <c r="F81" s="84">
        <f t="shared" si="26"/>
        <v>120000</v>
      </c>
      <c r="G81" s="172">
        <v>197080.54</v>
      </c>
      <c r="H81" s="94"/>
      <c r="I81" s="25">
        <f t="shared" si="27"/>
        <v>120000</v>
      </c>
    </row>
    <row r="82" spans="1:9" s="26" customFormat="1" ht="12">
      <c r="A82" s="21" t="s">
        <v>1515</v>
      </c>
      <c r="B82" s="22">
        <v>322</v>
      </c>
      <c r="C82" s="23" t="s">
        <v>34</v>
      </c>
      <c r="D82" s="24">
        <v>160000</v>
      </c>
      <c r="E82" s="47"/>
      <c r="F82" s="84">
        <f t="shared" si="26"/>
        <v>160000</v>
      </c>
      <c r="G82" s="172">
        <v>62133.11</v>
      </c>
      <c r="H82" s="94"/>
      <c r="I82" s="25">
        <f t="shared" si="27"/>
        <v>160000</v>
      </c>
    </row>
    <row r="83" spans="1:9" s="26" customFormat="1" ht="12">
      <c r="A83" s="21" t="s">
        <v>1516</v>
      </c>
      <c r="B83" s="22">
        <v>323</v>
      </c>
      <c r="C83" s="23" t="s">
        <v>28</v>
      </c>
      <c r="D83" s="24">
        <v>500000</v>
      </c>
      <c r="E83" s="47"/>
      <c r="F83" s="84">
        <f t="shared" si="26"/>
        <v>500000</v>
      </c>
      <c r="G83" s="172">
        <v>315920.21000000002</v>
      </c>
      <c r="H83" s="94"/>
      <c r="I83" s="25">
        <f t="shared" si="27"/>
        <v>500000</v>
      </c>
    </row>
    <row r="84" spans="1:9" s="26" customFormat="1" ht="24">
      <c r="A84" s="21" t="s">
        <v>1517</v>
      </c>
      <c r="B84" s="22">
        <v>324</v>
      </c>
      <c r="C84" s="23" t="s">
        <v>37</v>
      </c>
      <c r="D84" s="24">
        <v>100000</v>
      </c>
      <c r="E84" s="47"/>
      <c r="F84" s="84">
        <f t="shared" si="26"/>
        <v>100000</v>
      </c>
      <c r="G84" s="172">
        <v>6520</v>
      </c>
      <c r="H84" s="94"/>
      <c r="I84" s="25">
        <f t="shared" si="27"/>
        <v>100000</v>
      </c>
    </row>
    <row r="85" spans="1:9" s="26" customFormat="1" ht="12">
      <c r="A85" s="21" t="s">
        <v>1518</v>
      </c>
      <c r="B85" s="22">
        <v>329</v>
      </c>
      <c r="C85" s="23" t="s">
        <v>38</v>
      </c>
      <c r="D85" s="24">
        <v>25000</v>
      </c>
      <c r="E85" s="47"/>
      <c r="F85" s="84">
        <f t="shared" si="26"/>
        <v>25000</v>
      </c>
      <c r="G85" s="172">
        <v>16110.8</v>
      </c>
      <c r="H85" s="94"/>
      <c r="I85" s="25">
        <f t="shared" si="27"/>
        <v>25000</v>
      </c>
    </row>
    <row r="86" spans="1:9" s="26" customFormat="1" ht="12">
      <c r="A86" s="21" t="s">
        <v>1519</v>
      </c>
      <c r="B86" s="22">
        <v>343</v>
      </c>
      <c r="C86" s="23" t="s">
        <v>39</v>
      </c>
      <c r="D86" s="24">
        <v>5000</v>
      </c>
      <c r="E86" s="47"/>
      <c r="F86" s="84">
        <f t="shared" si="26"/>
        <v>5000</v>
      </c>
      <c r="G86" s="172">
        <v>2113.86</v>
      </c>
      <c r="H86" s="94"/>
      <c r="I86" s="25">
        <f t="shared" si="27"/>
        <v>5000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 t="s">
        <v>1797</v>
      </c>
      <c r="B88" s="22">
        <v>381</v>
      </c>
      <c r="C88" s="23" t="s">
        <v>58</v>
      </c>
      <c r="D88" s="24"/>
      <c r="E88" s="47"/>
      <c r="F88" s="84">
        <f t="shared" si="26"/>
        <v>0</v>
      </c>
      <c r="G88" s="172">
        <v>20000</v>
      </c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14700000</v>
      </c>
      <c r="E90" s="19">
        <f t="shared" ref="E90:I90" si="29">SUM(E91:E101)</f>
        <v>0</v>
      </c>
      <c r="F90" s="59">
        <f t="shared" si="29"/>
        <v>14700000</v>
      </c>
      <c r="G90" s="174">
        <f t="shared" si="29"/>
        <v>8487188.1799999997</v>
      </c>
      <c r="H90" s="79">
        <f t="shared" si="29"/>
        <v>0</v>
      </c>
      <c r="I90" s="20">
        <f t="shared" si="29"/>
        <v>14700000</v>
      </c>
    </row>
    <row r="91" spans="1:9">
      <c r="A91" s="21" t="s">
        <v>1520</v>
      </c>
      <c r="B91" s="22">
        <v>311</v>
      </c>
      <c r="C91" s="23" t="s">
        <v>35</v>
      </c>
      <c r="D91" s="24">
        <v>12100000</v>
      </c>
      <c r="E91" s="47"/>
      <c r="F91" s="84">
        <f t="shared" ref="F91:F101" si="30">SUM(D91:E91)</f>
        <v>12100000</v>
      </c>
      <c r="G91" s="172">
        <v>6980093.3899999997</v>
      </c>
      <c r="H91" s="94"/>
      <c r="I91" s="25">
        <f>+F91+H91</f>
        <v>12100000</v>
      </c>
    </row>
    <row r="92" spans="1:9" s="26" customFormat="1" ht="12">
      <c r="A92" s="21" t="s">
        <v>1521</v>
      </c>
      <c r="B92" s="22">
        <v>312</v>
      </c>
      <c r="C92" s="23" t="s">
        <v>44</v>
      </c>
      <c r="D92" s="24">
        <v>380000</v>
      </c>
      <c r="E92" s="47"/>
      <c r="F92" s="84">
        <f t="shared" si="30"/>
        <v>380000</v>
      </c>
      <c r="G92" s="172">
        <v>211628.55</v>
      </c>
      <c r="H92" s="94"/>
      <c r="I92" s="25">
        <f t="shared" ref="I92:I101" si="31">+F92+H92</f>
        <v>380000</v>
      </c>
    </row>
    <row r="93" spans="1:9" s="26" customFormat="1" ht="12">
      <c r="A93" s="21" t="s">
        <v>1522</v>
      </c>
      <c r="B93" s="22">
        <v>313</v>
      </c>
      <c r="C93" s="23" t="s">
        <v>36</v>
      </c>
      <c r="D93" s="24">
        <v>2000000</v>
      </c>
      <c r="E93" s="47"/>
      <c r="F93" s="84">
        <f t="shared" si="30"/>
        <v>2000000</v>
      </c>
      <c r="G93" s="172">
        <v>1149698.4099999999</v>
      </c>
      <c r="H93" s="94"/>
      <c r="I93" s="25">
        <f t="shared" si="31"/>
        <v>2000000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1523</v>
      </c>
      <c r="B96" s="22">
        <v>323</v>
      </c>
      <c r="C96" s="23" t="s">
        <v>28</v>
      </c>
      <c r="D96" s="24">
        <v>220000</v>
      </c>
      <c r="E96" s="47"/>
      <c r="F96" s="84">
        <f t="shared" si="30"/>
        <v>220000</v>
      </c>
      <c r="G96" s="172">
        <v>137342.82999999999</v>
      </c>
      <c r="H96" s="94"/>
      <c r="I96" s="25">
        <f t="shared" si="31"/>
        <v>220000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1798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8425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10000</v>
      </c>
      <c r="E102" s="19">
        <f t="shared" ref="E102:I102" si="32">SUM(E103:E113)</f>
        <v>0</v>
      </c>
      <c r="F102" s="59">
        <f t="shared" si="32"/>
        <v>10000</v>
      </c>
      <c r="G102" s="174">
        <f t="shared" si="32"/>
        <v>0</v>
      </c>
      <c r="H102" s="79">
        <f t="shared" si="32"/>
        <v>0</v>
      </c>
      <c r="I102" s="20">
        <f t="shared" si="32"/>
        <v>10000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 t="s">
        <v>1524</v>
      </c>
      <c r="B108" s="22">
        <v>323</v>
      </c>
      <c r="C108" s="23" t="s">
        <v>28</v>
      </c>
      <c r="D108" s="24">
        <v>10000</v>
      </c>
      <c r="E108" s="47"/>
      <c r="F108" s="84">
        <f t="shared" si="33"/>
        <v>10000</v>
      </c>
      <c r="G108" s="172"/>
      <c r="H108" s="94"/>
      <c r="I108" s="25">
        <f t="shared" si="34"/>
        <v>10000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281261</v>
      </c>
      <c r="E139" s="40">
        <f t="shared" ref="E139:I139" si="45">SUM(E140,E148,E152,E167,E177,E191,E204,E206,E220,E233)</f>
        <v>0</v>
      </c>
      <c r="F139" s="40">
        <f t="shared" si="45"/>
        <v>281261</v>
      </c>
      <c r="G139" s="40">
        <f t="shared" si="45"/>
        <v>72795.929999999993</v>
      </c>
      <c r="H139" s="40">
        <f t="shared" si="45"/>
        <v>0</v>
      </c>
      <c r="I139" s="41">
        <f t="shared" si="45"/>
        <v>281261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280000</v>
      </c>
      <c r="E191" s="19">
        <f t="shared" ref="E191:I191" si="63">SUM(E192:E203)</f>
        <v>0</v>
      </c>
      <c r="F191" s="59">
        <f t="shared" si="63"/>
        <v>280000</v>
      </c>
      <c r="G191" s="174">
        <f t="shared" si="63"/>
        <v>72795.929999999993</v>
      </c>
      <c r="H191" s="79">
        <f t="shared" si="63"/>
        <v>0</v>
      </c>
      <c r="I191" s="20">
        <f t="shared" si="63"/>
        <v>280000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1525</v>
      </c>
      <c r="B196" s="22">
        <v>422</v>
      </c>
      <c r="C196" s="23" t="s">
        <v>29</v>
      </c>
      <c r="D196" s="24">
        <v>280000</v>
      </c>
      <c r="E196" s="47"/>
      <c r="F196" s="84">
        <f t="shared" si="64"/>
        <v>280000</v>
      </c>
      <c r="G196" s="172">
        <v>72795.929999999993</v>
      </c>
      <c r="H196" s="94"/>
      <c r="I196" s="25">
        <f t="shared" si="65"/>
        <v>280000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1261</v>
      </c>
      <c r="E233" s="19">
        <f t="shared" ref="E233:I233" si="75">SUM(E234:E241)</f>
        <v>0</v>
      </c>
      <c r="F233" s="59">
        <f t="shared" si="75"/>
        <v>1261</v>
      </c>
      <c r="G233" s="174">
        <f t="shared" si="75"/>
        <v>0</v>
      </c>
      <c r="H233" s="79">
        <f t="shared" si="75"/>
        <v>0</v>
      </c>
      <c r="I233" s="20">
        <f t="shared" si="75"/>
        <v>1261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 t="s">
        <v>1526</v>
      </c>
      <c r="B236" s="22">
        <v>422</v>
      </c>
      <c r="C236" s="23" t="s">
        <v>29</v>
      </c>
      <c r="D236" s="24">
        <v>1261</v>
      </c>
      <c r="E236" s="47"/>
      <c r="F236" s="84">
        <f t="shared" si="76"/>
        <v>1261</v>
      </c>
      <c r="G236" s="172"/>
      <c r="H236" s="94"/>
      <c r="I236" s="25">
        <f t="shared" si="77"/>
        <v>1261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100000</v>
      </c>
      <c r="E242" s="40">
        <f t="shared" ref="E242:I242" si="78">SUM(E243,E261,E253,E269,E277,E285,E249)</f>
        <v>0</v>
      </c>
      <c r="F242" s="83">
        <f t="shared" si="78"/>
        <v>100000</v>
      </c>
      <c r="G242" s="171">
        <f t="shared" si="78"/>
        <v>0</v>
      </c>
      <c r="H242" s="88">
        <f t="shared" si="78"/>
        <v>0</v>
      </c>
      <c r="I242" s="41">
        <f t="shared" si="78"/>
        <v>100000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100000</v>
      </c>
      <c r="E269" s="19">
        <f t="shared" ref="E269:I269" si="90">SUM(E270:E276)</f>
        <v>0</v>
      </c>
      <c r="F269" s="59">
        <f t="shared" si="90"/>
        <v>100000</v>
      </c>
      <c r="G269" s="174">
        <f t="shared" si="90"/>
        <v>0</v>
      </c>
      <c r="H269" s="79">
        <f t="shared" si="90"/>
        <v>0</v>
      </c>
      <c r="I269" s="20">
        <f t="shared" si="90"/>
        <v>100000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 t="s">
        <v>1527</v>
      </c>
      <c r="B272" s="22">
        <v>323</v>
      </c>
      <c r="C272" s="23" t="s">
        <v>28</v>
      </c>
      <c r="D272" s="24">
        <v>100000</v>
      </c>
      <c r="E272" s="47"/>
      <c r="F272" s="84">
        <f>SUM(D272:E272)</f>
        <v>100000</v>
      </c>
      <c r="G272" s="172"/>
      <c r="H272" s="94"/>
      <c r="I272" s="25">
        <f t="shared" si="91"/>
        <v>100000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141"/>
      <c r="B313" s="216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141"/>
      <c r="B314" s="216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141"/>
      <c r="B315" s="216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141"/>
      <c r="B316" s="216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63" t="s">
        <v>149</v>
      </c>
      <c r="B317" s="264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63" t="s">
        <v>148</v>
      </c>
      <c r="B349" s="264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63" t="s">
        <v>150</v>
      </c>
      <c r="B382" s="264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63" t="s">
        <v>184</v>
      </c>
      <c r="B420" s="264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63" t="s">
        <v>186</v>
      </c>
      <c r="B457" s="264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1528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1529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971747</v>
      </c>
      <c r="E911" s="42">
        <f t="shared" si="349"/>
        <v>0</v>
      </c>
      <c r="F911" s="42">
        <f t="shared" si="349"/>
        <v>971747</v>
      </c>
      <c r="G911" s="42">
        <f t="shared" si="349"/>
        <v>332628.17</v>
      </c>
      <c r="H911" s="42">
        <f t="shared" si="349"/>
        <v>0</v>
      </c>
      <c r="I911" s="42">
        <f t="shared" si="349"/>
        <v>971747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5000</v>
      </c>
      <c r="E912" s="43">
        <f t="shared" ref="E912:I912" si="350">SUM(E140,E243,E297,E318,E495,E498,E508,E521,E534)</f>
        <v>0</v>
      </c>
      <c r="F912" s="43">
        <f t="shared" si="350"/>
        <v>5000</v>
      </c>
      <c r="G912" s="43">
        <f t="shared" si="350"/>
        <v>3000</v>
      </c>
      <c r="H912" s="43">
        <f t="shared" si="350"/>
        <v>0</v>
      </c>
      <c r="I912" s="43">
        <f t="shared" si="350"/>
        <v>5000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966747</v>
      </c>
      <c r="E915" s="43">
        <f t="shared" ref="E915:I915" si="353">SUM(E57,E121,E167,E328,E538)</f>
        <v>0</v>
      </c>
      <c r="F915" s="43">
        <f t="shared" si="353"/>
        <v>966747</v>
      </c>
      <c r="G915" s="43">
        <f t="shared" si="353"/>
        <v>329628.17</v>
      </c>
      <c r="H915" s="43">
        <f t="shared" si="353"/>
        <v>0</v>
      </c>
      <c r="I915" s="43">
        <f t="shared" si="353"/>
        <v>966747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0</v>
      </c>
      <c r="E917" s="43">
        <f t="shared" ref="E917:I917" si="355">SUM(E514,E527,E333,E587)</f>
        <v>0</v>
      </c>
      <c r="F917" s="43">
        <f t="shared" si="355"/>
        <v>0</v>
      </c>
      <c r="G917" s="43">
        <f t="shared" si="355"/>
        <v>0</v>
      </c>
      <c r="H917" s="43">
        <f t="shared" si="355"/>
        <v>0</v>
      </c>
      <c r="I917" s="43">
        <f t="shared" si="355"/>
        <v>0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16411411</v>
      </c>
      <c r="E918" s="43">
        <f t="shared" ref="E918:I918" si="357">SUM(E919:E925)</f>
        <v>0</v>
      </c>
      <c r="F918" s="43">
        <f t="shared" si="357"/>
        <v>16411411</v>
      </c>
      <c r="G918" s="43">
        <f t="shared" si="357"/>
        <v>9364467.4199999999</v>
      </c>
      <c r="H918" s="43">
        <f t="shared" si="357"/>
        <v>0</v>
      </c>
      <c r="I918" s="43">
        <f t="shared" si="357"/>
        <v>16411411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150</v>
      </c>
      <c r="E919" s="19">
        <f t="shared" ref="E919:I919" si="358">SUM(E44,E115,E152,E253,E541)</f>
        <v>0</v>
      </c>
      <c r="F919" s="19">
        <f t="shared" si="358"/>
        <v>150</v>
      </c>
      <c r="G919" s="19">
        <f t="shared" si="358"/>
        <v>70.67</v>
      </c>
      <c r="H919" s="19">
        <f t="shared" si="358"/>
        <v>0</v>
      </c>
      <c r="I919" s="19">
        <f t="shared" si="358"/>
        <v>150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1700000</v>
      </c>
      <c r="E921" s="19">
        <f t="shared" ref="E921:I921" si="360">SUM(E77,E127,E191,E269,E306)</f>
        <v>0</v>
      </c>
      <c r="F921" s="19">
        <f t="shared" si="360"/>
        <v>1700000</v>
      </c>
      <c r="G921" s="19">
        <f t="shared" si="360"/>
        <v>877208.57000000007</v>
      </c>
      <c r="H921" s="19">
        <f t="shared" si="360"/>
        <v>0</v>
      </c>
      <c r="I921" s="19">
        <f t="shared" si="360"/>
        <v>1700000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14700000</v>
      </c>
      <c r="E922" s="19">
        <f t="shared" ref="E922:I922" si="361">SUM(E90,E133,E206,E308,E277,E294,E591,E337,E350,E395,E853,E894,E433,E470)</f>
        <v>0</v>
      </c>
      <c r="F922" s="19">
        <f t="shared" si="361"/>
        <v>14700000</v>
      </c>
      <c r="G922" s="19">
        <f t="shared" si="361"/>
        <v>8487188.1799999997</v>
      </c>
      <c r="H922" s="19">
        <f t="shared" si="361"/>
        <v>0</v>
      </c>
      <c r="I922" s="19">
        <f t="shared" si="361"/>
        <v>14700000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10000</v>
      </c>
      <c r="E924" s="19">
        <f t="shared" ref="E924:I924" si="363">SUM(E102,E220,E285,E574)</f>
        <v>0</v>
      </c>
      <c r="F924" s="19">
        <f t="shared" si="363"/>
        <v>10000</v>
      </c>
      <c r="G924" s="19">
        <f t="shared" si="363"/>
        <v>0</v>
      </c>
      <c r="H924" s="19">
        <f t="shared" si="363"/>
        <v>0</v>
      </c>
      <c r="I924" s="19">
        <f t="shared" si="363"/>
        <v>10000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1261</v>
      </c>
      <c r="E925" s="19">
        <f t="shared" ref="E925:I925" si="364">SUM(E233)</f>
        <v>0</v>
      </c>
      <c r="F925" s="19">
        <f t="shared" si="364"/>
        <v>1261</v>
      </c>
      <c r="G925" s="19">
        <f t="shared" si="364"/>
        <v>0</v>
      </c>
      <c r="H925" s="19">
        <f t="shared" si="364"/>
        <v>0</v>
      </c>
      <c r="I925" s="19">
        <f t="shared" si="364"/>
        <v>1261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17383158</v>
      </c>
      <c r="E926" s="44">
        <f t="shared" si="365"/>
        <v>0</v>
      </c>
      <c r="F926" s="44">
        <f t="shared" si="365"/>
        <v>17383158</v>
      </c>
      <c r="G926" s="44">
        <f t="shared" si="365"/>
        <v>9697095.5899999999</v>
      </c>
      <c r="H926" s="44">
        <f t="shared" si="365"/>
        <v>0</v>
      </c>
      <c r="I926" s="44">
        <f t="shared" si="365"/>
        <v>17383158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861:B861"/>
    <mergeCell ref="A862:B862"/>
    <mergeCell ref="A800:B800"/>
    <mergeCell ref="A765:B765"/>
    <mergeCell ref="A725:B725"/>
    <mergeCell ref="A777:B777"/>
    <mergeCell ref="A826:B826"/>
    <mergeCell ref="A827:B827"/>
    <mergeCell ref="A837:B837"/>
    <mergeCell ref="A848:B848"/>
    <mergeCell ref="A849:B849"/>
    <mergeCell ref="A857:B857"/>
    <mergeCell ref="A853:B853"/>
    <mergeCell ref="A926:C926"/>
    <mergeCell ref="A922:B922"/>
    <mergeCell ref="A923:B923"/>
    <mergeCell ref="A918:C918"/>
    <mergeCell ref="A921:B921"/>
    <mergeCell ref="A894:B894"/>
    <mergeCell ref="A917:B917"/>
    <mergeCell ref="A915:B915"/>
    <mergeCell ref="A911:C911"/>
    <mergeCell ref="A916:B916"/>
    <mergeCell ref="A925:B925"/>
    <mergeCell ref="A912:B912"/>
    <mergeCell ref="A913:B913"/>
    <mergeCell ref="A899:B899"/>
    <mergeCell ref="A646:B646"/>
    <mergeCell ref="A920:B920"/>
    <mergeCell ref="A919:B919"/>
    <mergeCell ref="A924:B924"/>
    <mergeCell ref="A668:B668"/>
    <mergeCell ref="A819:B819"/>
    <mergeCell ref="A811:B811"/>
    <mergeCell ref="A914:B914"/>
    <mergeCell ref="A657:B657"/>
    <mergeCell ref="A724:B724"/>
    <mergeCell ref="A872:B872"/>
    <mergeCell ref="A789:B789"/>
    <mergeCell ref="A790:B790"/>
    <mergeCell ref="A703:B703"/>
    <mergeCell ref="A714:B714"/>
    <mergeCell ref="A679:B679"/>
    <mergeCell ref="A702:B702"/>
    <mergeCell ref="A680:B680"/>
    <mergeCell ref="A734:B734"/>
    <mergeCell ref="A883:B883"/>
    <mergeCell ref="A691:B691"/>
    <mergeCell ref="A884:B884"/>
    <mergeCell ref="A812:B812"/>
    <mergeCell ref="A745:B745"/>
    <mergeCell ref="A507:B507"/>
    <mergeCell ref="A495:B495"/>
    <mergeCell ref="A534:B534"/>
    <mergeCell ref="A533:B533"/>
    <mergeCell ref="A541:B541"/>
    <mergeCell ref="A591:B591"/>
    <mergeCell ref="A538:B538"/>
    <mergeCell ref="A656:B656"/>
    <mergeCell ref="A587:B587"/>
    <mergeCell ref="A596:B596"/>
    <mergeCell ref="A593:B593"/>
    <mergeCell ref="A636:B636"/>
    <mergeCell ref="A637:B637"/>
    <mergeCell ref="A563:B563"/>
    <mergeCell ref="A520:B520"/>
    <mergeCell ref="A521:B521"/>
    <mergeCell ref="A595:B595"/>
    <mergeCell ref="A584:B584"/>
    <mergeCell ref="A585:B585"/>
    <mergeCell ref="A617:B617"/>
    <mergeCell ref="A616:B616"/>
    <mergeCell ref="A606:B606"/>
    <mergeCell ref="A497:B497"/>
    <mergeCell ref="A626:B626"/>
    <mergeCell ref="A44:B44"/>
    <mergeCell ref="A57:B57"/>
    <mergeCell ref="A297:B297"/>
    <mergeCell ref="A589:B589"/>
    <mergeCell ref="A318:B318"/>
    <mergeCell ref="A64:B64"/>
    <mergeCell ref="A77:B77"/>
    <mergeCell ref="A90:B90"/>
    <mergeCell ref="A133:B133"/>
    <mergeCell ref="A285:B285"/>
    <mergeCell ref="A243:B243"/>
    <mergeCell ref="A177:B177"/>
    <mergeCell ref="A127:B127"/>
    <mergeCell ref="A328:B328"/>
    <mergeCell ref="A277:B277"/>
    <mergeCell ref="A323:B323"/>
    <mergeCell ref="A540:B540"/>
    <mergeCell ref="A337:B337"/>
    <mergeCell ref="A343:B343"/>
    <mergeCell ref="A498:B498"/>
    <mergeCell ref="A508:B508"/>
    <mergeCell ref="A349:B349"/>
    <mergeCell ref="A333:B333"/>
    <mergeCell ref="A514:B514"/>
    <mergeCell ref="A148:B148"/>
    <mergeCell ref="A114:B114"/>
    <mergeCell ref="A191:B191"/>
    <mergeCell ref="A167:B167"/>
    <mergeCell ref="A139:B139"/>
    <mergeCell ref="A115:B115"/>
    <mergeCell ref="A305:B305"/>
    <mergeCell ref="A293:B293"/>
    <mergeCell ref="A294:B294"/>
    <mergeCell ref="A269:B269"/>
    <mergeCell ref="A261:B261"/>
    <mergeCell ref="A296:B296"/>
    <mergeCell ref="A299:B299"/>
    <mergeCell ref="A43:B43"/>
    <mergeCell ref="A41:B41"/>
    <mergeCell ref="A42:B42"/>
    <mergeCell ref="A1:C1"/>
    <mergeCell ref="B3:F3"/>
    <mergeCell ref="B39:C39"/>
    <mergeCell ref="A40:B40"/>
    <mergeCell ref="B7:C7"/>
    <mergeCell ref="A8:B8"/>
    <mergeCell ref="A33:B33"/>
    <mergeCell ref="A9:B9"/>
    <mergeCell ref="A10:B10"/>
    <mergeCell ref="A26:B26"/>
    <mergeCell ref="A30:B30"/>
    <mergeCell ref="A18:B18"/>
    <mergeCell ref="A22:B22"/>
    <mergeCell ref="A102:B102"/>
    <mergeCell ref="A121:B121"/>
    <mergeCell ref="A140:B140"/>
    <mergeCell ref="A233:B233"/>
    <mergeCell ref="A527:B527"/>
    <mergeCell ref="A764:B764"/>
    <mergeCell ref="A744:B744"/>
    <mergeCell ref="A754:B754"/>
    <mergeCell ref="A552:B552"/>
    <mergeCell ref="A306:B306"/>
    <mergeCell ref="A249:B249"/>
    <mergeCell ref="A311:B311"/>
    <mergeCell ref="A312:B312"/>
    <mergeCell ref="A383:B383"/>
    <mergeCell ref="A421:B421"/>
    <mergeCell ref="A458:B458"/>
    <mergeCell ref="A574:B574"/>
    <mergeCell ref="A494:B494"/>
    <mergeCell ref="A367:B367"/>
    <mergeCell ref="A382:B382"/>
    <mergeCell ref="A405:B405"/>
    <mergeCell ref="A204:B204"/>
    <mergeCell ref="A206:B206"/>
    <mergeCell ref="A152:B152"/>
    <mergeCell ref="A482:B482"/>
    <mergeCell ref="A350:B350"/>
    <mergeCell ref="A470:B470"/>
    <mergeCell ref="A308:B308"/>
    <mergeCell ref="A317:B317"/>
    <mergeCell ref="A433:B433"/>
    <mergeCell ref="A220:B220"/>
    <mergeCell ref="A253:B253"/>
    <mergeCell ref="A242:B242"/>
    <mergeCell ref="A395:B395"/>
    <mergeCell ref="A420:B420"/>
    <mergeCell ref="A445:B445"/>
    <mergeCell ref="A457:B457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dimension ref="A1:R927"/>
  <sheetViews>
    <sheetView zoomScale="110" zoomScaleNormal="110" workbookViewId="0">
      <selection activeCell="G18" sqref="G18"/>
    </sheetView>
  </sheetViews>
  <sheetFormatPr defaultRowHeight="15"/>
  <cols>
    <col min="1" max="1" width="9.5703125" customWidth="1"/>
    <col min="2" max="2" width="5.42578125" customWidth="1"/>
    <col min="3" max="3" width="38" customWidth="1"/>
    <col min="4" max="4" width="15.28515625" customWidth="1"/>
    <col min="5" max="5" width="14" customWidth="1"/>
    <col min="6" max="6" width="14" bestFit="1" customWidth="1"/>
    <col min="7" max="7" width="14.5703125" customWidth="1"/>
    <col min="8" max="8" width="12.5703125" customWidth="1"/>
    <col min="9" max="9" width="14" bestFit="1" customWidth="1"/>
    <col min="10" max="10" width="10.85546875" bestFit="1" customWidth="1"/>
    <col min="11" max="11" width="18" customWidth="1"/>
    <col min="16" max="16" width="15.28515625" customWidth="1"/>
  </cols>
  <sheetData>
    <row r="1" spans="1:18" ht="20.25" thickBot="1">
      <c r="A1" s="258" t="s">
        <v>1836</v>
      </c>
      <c r="B1" s="258"/>
      <c r="C1" s="258"/>
    </row>
    <row r="2" spans="1:18" ht="19.5" thickTop="1">
      <c r="B2" s="1"/>
    </row>
    <row r="3" spans="1:18" ht="18.75">
      <c r="A3" s="2" t="s">
        <v>0</v>
      </c>
      <c r="B3" s="259"/>
      <c r="C3" s="259"/>
      <c r="D3" s="259"/>
      <c r="E3" s="259"/>
      <c r="F3" s="259"/>
      <c r="G3" s="74"/>
      <c r="H3" s="74"/>
      <c r="I3" s="74"/>
      <c r="P3" t="s">
        <v>1530</v>
      </c>
    </row>
    <row r="5" spans="1:18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6" t="s">
        <v>177</v>
      </c>
      <c r="G5" s="91" t="s">
        <v>1531</v>
      </c>
      <c r="H5" s="4" t="s">
        <v>4</v>
      </c>
      <c r="I5" s="6" t="s">
        <v>178</v>
      </c>
      <c r="P5" s="4" t="s">
        <v>176</v>
      </c>
      <c r="Q5" s="98"/>
    </row>
    <row r="6" spans="1:18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0" t="s">
        <v>5</v>
      </c>
      <c r="G6" s="163">
        <v>7</v>
      </c>
      <c r="H6" s="9">
        <v>8</v>
      </c>
      <c r="I6" s="37" t="s">
        <v>1532</v>
      </c>
      <c r="P6" s="9">
        <v>4</v>
      </c>
    </row>
    <row r="7" spans="1:18" ht="15.75" customHeight="1" thickTop="1">
      <c r="A7" s="12" t="s">
        <v>6</v>
      </c>
      <c r="B7" s="260">
        <f>+B3</f>
        <v>0</v>
      </c>
      <c r="C7" s="260"/>
      <c r="D7" s="13">
        <f t="shared" ref="D7:I8" si="0">SUM(D8)</f>
        <v>415529050.45999998</v>
      </c>
      <c r="E7" s="13">
        <f t="shared" si="0"/>
        <v>0</v>
      </c>
      <c r="F7" s="14">
        <f t="shared" si="0"/>
        <v>415529050.45999998</v>
      </c>
      <c r="G7" s="164">
        <f t="shared" si="0"/>
        <v>190572840.96999997</v>
      </c>
      <c r="H7" s="13">
        <f t="shared" si="0"/>
        <v>223593</v>
      </c>
      <c r="I7" s="77">
        <f t="shared" si="0"/>
        <v>415752643.45999998</v>
      </c>
      <c r="P7" s="13">
        <f t="shared" ref="P7:P8" si="1">SUM(P8)</f>
        <v>0</v>
      </c>
      <c r="R7" s="53"/>
    </row>
    <row r="8" spans="1:18">
      <c r="A8" s="261" t="s">
        <v>7</v>
      </c>
      <c r="B8" s="262"/>
      <c r="C8" s="15" t="s">
        <v>8</v>
      </c>
      <c r="D8" s="16">
        <f t="shared" si="0"/>
        <v>415529050.45999998</v>
      </c>
      <c r="E8" s="16">
        <f t="shared" si="0"/>
        <v>0</v>
      </c>
      <c r="F8" s="17">
        <f t="shared" si="0"/>
        <v>415529050.45999998</v>
      </c>
      <c r="G8" s="82">
        <f t="shared" si="0"/>
        <v>190572840.96999997</v>
      </c>
      <c r="H8" s="16">
        <f t="shared" si="0"/>
        <v>223593</v>
      </c>
      <c r="I8" s="17">
        <f t="shared" si="0"/>
        <v>415752643.45999998</v>
      </c>
      <c r="P8" s="16">
        <f t="shared" si="1"/>
        <v>0</v>
      </c>
      <c r="R8" s="53"/>
    </row>
    <row r="9" spans="1:18">
      <c r="A9" s="261" t="s">
        <v>9</v>
      </c>
      <c r="B9" s="262"/>
      <c r="C9" s="15" t="s">
        <v>10</v>
      </c>
      <c r="D9" s="16">
        <f t="shared" ref="D9:I9" si="2">SUM(D10,D18,D22,D26,D30,D33)</f>
        <v>415529050.45999998</v>
      </c>
      <c r="E9" s="16">
        <f t="shared" si="2"/>
        <v>0</v>
      </c>
      <c r="F9" s="17">
        <f t="shared" si="2"/>
        <v>415529050.45999998</v>
      </c>
      <c r="G9" s="82">
        <f t="shared" si="2"/>
        <v>190572840.96999997</v>
      </c>
      <c r="H9" s="16">
        <f t="shared" si="2"/>
        <v>223593</v>
      </c>
      <c r="I9" s="17">
        <f t="shared" si="2"/>
        <v>415752643.45999998</v>
      </c>
      <c r="P9" s="16">
        <f>SUM(P10,P18,P22,P26,P30,P33)</f>
        <v>0</v>
      </c>
      <c r="R9" s="53"/>
    </row>
    <row r="10" spans="1:18" ht="24.75">
      <c r="A10" s="236" t="s">
        <v>11</v>
      </c>
      <c r="B10" s="237"/>
      <c r="C10" s="18" t="s">
        <v>110</v>
      </c>
      <c r="D10" s="19">
        <f>SUM(D11:D17)</f>
        <v>5439690</v>
      </c>
      <c r="E10" s="19">
        <f t="shared" ref="E10:I10" si="3">SUM(E11:E17)</f>
        <v>0</v>
      </c>
      <c r="F10" s="20">
        <f t="shared" si="3"/>
        <v>5439690</v>
      </c>
      <c r="G10" s="59">
        <f t="shared" ref="G10" si="4">SUM(G11:G17)</f>
        <v>1768190.0399999998</v>
      </c>
      <c r="H10" s="19">
        <f t="shared" si="3"/>
        <v>5</v>
      </c>
      <c r="I10" s="20">
        <f t="shared" si="3"/>
        <v>5439695</v>
      </c>
      <c r="P10" s="19">
        <f>SUM(P11:P17)</f>
        <v>0</v>
      </c>
      <c r="R10" s="53"/>
    </row>
    <row r="11" spans="1:18" ht="24.75">
      <c r="A11" s="21"/>
      <c r="B11" s="22">
        <v>636</v>
      </c>
      <c r="C11" s="23" t="s">
        <v>179</v>
      </c>
      <c r="D11" s="57">
        <f>SUM('GŠ DR.FRA I.GLIBOTIĆ:GLAZBENA J.HATZE'!D11)</f>
        <v>0</v>
      </c>
      <c r="E11" s="57">
        <f>SUM('GŠ DR.FRA I.GLIBOTIĆ:GLAZBENA J.HATZE'!E11)</f>
        <v>0</v>
      </c>
      <c r="F11" s="57">
        <f>SUM('GŠ DR.FRA I.GLIBOTIĆ:GLAZBENA J.HATZE'!F11)</f>
        <v>0</v>
      </c>
      <c r="G11" s="57">
        <f>SUM('GŠ DR.FRA I.GLIBOTIĆ:GLAZBENA J.HATZE'!G11)</f>
        <v>0</v>
      </c>
      <c r="H11" s="47">
        <f>SUM('GŠ DR.FRA I.GLIBOTIĆ:GLAZBENA J.HATZE'!H11)</f>
        <v>0</v>
      </c>
      <c r="I11" s="25">
        <f>+F11+H11</f>
        <v>0</v>
      </c>
      <c r="P11" s="57">
        <f>SUM('GŠ DR.FRA I.GLIBOTIĆ:GLAZBENA J.HATZE'!P11)</f>
        <v>0</v>
      </c>
      <c r="R11" s="53"/>
    </row>
    <row r="12" spans="1:18" ht="24.75">
      <c r="A12" s="21"/>
      <c r="B12" s="22">
        <v>639</v>
      </c>
      <c r="C12" s="23" t="s">
        <v>133</v>
      </c>
      <c r="D12" s="57">
        <f>SUM('GŠ DR.FRA I.GLIBOTIĆ:GLAZBENA J.HATZE'!D12)</f>
        <v>0</v>
      </c>
      <c r="E12" s="57">
        <f>SUM('GŠ DR.FRA I.GLIBOTIĆ:GLAZBENA J.HATZE'!E12)</f>
        <v>0</v>
      </c>
      <c r="F12" s="57">
        <f>SUM('GŠ DR.FRA I.GLIBOTIĆ:GLAZBENA J.HATZE'!F12)</f>
        <v>0</v>
      </c>
      <c r="G12" s="57">
        <f>SUM('GŠ DR.FRA I.GLIBOTIĆ:GLAZBENA J.HATZE'!G12)</f>
        <v>0</v>
      </c>
      <c r="H12" s="47">
        <f>SUM('GŠ DR.FRA I.GLIBOTIĆ:GLAZBENA J.HATZE'!H12)</f>
        <v>0</v>
      </c>
      <c r="I12" s="25">
        <f t="shared" ref="I12:I17" si="5">+F12+H12</f>
        <v>0</v>
      </c>
      <c r="P12" s="57">
        <f>SUM('GŠ DR.FRA I.GLIBOTIĆ:GLAZBENA J.HATZE'!P12)</f>
        <v>0</v>
      </c>
      <c r="R12" s="53"/>
    </row>
    <row r="13" spans="1:18" s="26" customFormat="1">
      <c r="A13" s="21"/>
      <c r="B13" s="22">
        <v>641</v>
      </c>
      <c r="C13" s="23" t="s">
        <v>12</v>
      </c>
      <c r="D13" s="57">
        <f>SUM('GŠ DR.FRA I.GLIBOTIĆ:GLAZBENA J.HATZE'!D13)</f>
        <v>3350</v>
      </c>
      <c r="E13" s="57">
        <f>SUM('GŠ DR.FRA I.GLIBOTIĆ:GLAZBENA J.HATZE'!E13)</f>
        <v>0</v>
      </c>
      <c r="F13" s="57">
        <f>SUM('GŠ DR.FRA I.GLIBOTIĆ:GLAZBENA J.HATZE'!F13)</f>
        <v>3350</v>
      </c>
      <c r="G13" s="57">
        <f>SUM('GŠ DR.FRA I.GLIBOTIĆ:GLAZBENA J.HATZE'!G13)</f>
        <v>650.92999999999995</v>
      </c>
      <c r="H13" s="47">
        <f>SUM('GŠ DR.FRA I.GLIBOTIĆ:GLAZBENA J.HATZE'!H13)</f>
        <v>5</v>
      </c>
      <c r="I13" s="25">
        <f t="shared" si="5"/>
        <v>3355</v>
      </c>
      <c r="P13" s="57">
        <f>SUM('GŠ DR.FRA I.GLIBOTIĆ:GLAZBENA J.HATZE'!P13)</f>
        <v>0</v>
      </c>
      <c r="R13" s="53"/>
    </row>
    <row r="14" spans="1:18" s="26" customFormat="1">
      <c r="A14" s="21"/>
      <c r="B14" s="22">
        <v>642</v>
      </c>
      <c r="C14" s="23" t="s">
        <v>13</v>
      </c>
      <c r="D14" s="57">
        <f>SUM('GŠ DR.FRA I.GLIBOTIĆ:GLAZBENA J.HATZE'!D14)</f>
        <v>4000</v>
      </c>
      <c r="E14" s="57">
        <f>SUM('GŠ DR.FRA I.GLIBOTIĆ:GLAZBENA J.HATZE'!E14)</f>
        <v>0</v>
      </c>
      <c r="F14" s="57">
        <f>SUM('GŠ DR.FRA I.GLIBOTIĆ:GLAZBENA J.HATZE'!F14)</f>
        <v>4000</v>
      </c>
      <c r="G14" s="57">
        <f>SUM('GŠ DR.FRA I.GLIBOTIĆ:GLAZBENA J.HATZE'!G14)</f>
        <v>0</v>
      </c>
      <c r="H14" s="47">
        <f>SUM('GŠ DR.FRA I.GLIBOTIĆ:GLAZBENA J.HATZE'!H14)</f>
        <v>0</v>
      </c>
      <c r="I14" s="25">
        <f t="shared" si="5"/>
        <v>4000</v>
      </c>
      <c r="P14" s="57">
        <f>SUM('GŠ DR.FRA I.GLIBOTIĆ:GLAZBENA J.HATZE'!P14)</f>
        <v>0</v>
      </c>
      <c r="R14" s="53"/>
    </row>
    <row r="15" spans="1:18" s="26" customFormat="1" ht="24.75">
      <c r="A15" s="21"/>
      <c r="B15" s="22">
        <v>661</v>
      </c>
      <c r="C15" s="23" t="s">
        <v>15</v>
      </c>
      <c r="D15" s="57">
        <f>SUM('GŠ DR.FRA I.GLIBOTIĆ:GLAZBENA J.HATZE'!D15)</f>
        <v>5432340</v>
      </c>
      <c r="E15" s="57">
        <f>SUM('GŠ DR.FRA I.GLIBOTIĆ:GLAZBENA J.HATZE'!E15)</f>
        <v>0</v>
      </c>
      <c r="F15" s="57">
        <f>SUM('GŠ DR.FRA I.GLIBOTIĆ:GLAZBENA J.HATZE'!F15)</f>
        <v>5432340</v>
      </c>
      <c r="G15" s="57">
        <f>SUM('GŠ DR.FRA I.GLIBOTIĆ:GLAZBENA J.HATZE'!G15)</f>
        <v>1767539.1099999999</v>
      </c>
      <c r="H15" s="47">
        <f>SUM('GŠ DR.FRA I.GLIBOTIĆ:GLAZBENA J.HATZE'!H15)</f>
        <v>0</v>
      </c>
      <c r="I15" s="25">
        <f t="shared" si="5"/>
        <v>5432340</v>
      </c>
      <c r="P15" s="57">
        <f>SUM('GŠ DR.FRA I.GLIBOTIĆ:GLAZBENA J.HATZE'!P15)</f>
        <v>0</v>
      </c>
      <c r="R15" s="53"/>
    </row>
    <row r="16" spans="1:18" s="26" customFormat="1">
      <c r="A16" s="21"/>
      <c r="B16" s="22">
        <v>681</v>
      </c>
      <c r="C16" s="23" t="s">
        <v>180</v>
      </c>
      <c r="D16" s="57">
        <f>SUM('GŠ DR.FRA I.GLIBOTIĆ:GLAZBENA J.HATZE'!D16)</f>
        <v>0</v>
      </c>
      <c r="E16" s="57">
        <f>SUM('GŠ DR.FRA I.GLIBOTIĆ:GLAZBENA J.HATZE'!E16)</f>
        <v>0</v>
      </c>
      <c r="F16" s="57">
        <f>SUM('GŠ DR.FRA I.GLIBOTIĆ:GLAZBENA J.HATZE'!F16)</f>
        <v>0</v>
      </c>
      <c r="G16" s="57">
        <f>SUM('GŠ DR.FRA I.GLIBOTIĆ:GLAZBENA J.HATZE'!G16)</f>
        <v>0</v>
      </c>
      <c r="H16" s="47">
        <f>SUM('GŠ DR.FRA I.GLIBOTIĆ:GLAZBENA J.HATZE'!H16)</f>
        <v>0</v>
      </c>
      <c r="I16" s="25">
        <f t="shared" si="5"/>
        <v>0</v>
      </c>
      <c r="P16" s="57">
        <f>SUM('GŠ DR.FRA I.GLIBOTIĆ:GLAZBENA J.HATZE'!P16)</f>
        <v>0</v>
      </c>
      <c r="R16" s="53"/>
    </row>
    <row r="17" spans="1:18" s="26" customFormat="1">
      <c r="A17" s="21"/>
      <c r="B17" s="22">
        <v>683</v>
      </c>
      <c r="C17" s="23" t="s">
        <v>16</v>
      </c>
      <c r="D17" s="57">
        <f>SUM('GŠ DR.FRA I.GLIBOTIĆ:GLAZBENA J.HATZE'!D17)</f>
        <v>0</v>
      </c>
      <c r="E17" s="57">
        <f>SUM('GŠ DR.FRA I.GLIBOTIĆ:GLAZBENA J.HATZE'!E17)</f>
        <v>0</v>
      </c>
      <c r="F17" s="57">
        <f>SUM('GŠ DR.FRA I.GLIBOTIĆ:GLAZBENA J.HATZE'!F17)</f>
        <v>0</v>
      </c>
      <c r="G17" s="57">
        <f>SUM('GŠ DR.FRA I.GLIBOTIĆ:GLAZBENA J.HATZE'!G17)</f>
        <v>0</v>
      </c>
      <c r="H17" s="47">
        <f>SUM('GŠ DR.FRA I.GLIBOTIĆ:GLAZBENA J.HATZE'!H17)</f>
        <v>0</v>
      </c>
      <c r="I17" s="25">
        <f t="shared" si="5"/>
        <v>0</v>
      </c>
      <c r="P17" s="57">
        <f>SUM('GŠ DR.FRA I.GLIBOTIĆ:GLAZBENA J.HATZE'!P17)</f>
        <v>0</v>
      </c>
      <c r="R17" s="53"/>
    </row>
    <row r="18" spans="1:18" ht="24.75">
      <c r="A18" s="236" t="s">
        <v>11</v>
      </c>
      <c r="B18" s="237"/>
      <c r="C18" s="18" t="s">
        <v>113</v>
      </c>
      <c r="D18" s="19">
        <f t="shared" ref="D18:I18" si="6">SUM(D20:D21)</f>
        <v>8409130</v>
      </c>
      <c r="E18" s="19">
        <f t="shared" si="6"/>
        <v>0</v>
      </c>
      <c r="F18" s="20">
        <f t="shared" si="6"/>
        <v>8409130</v>
      </c>
      <c r="G18" s="59">
        <f>SUM(G19:G21)</f>
        <v>3164669.7800000003</v>
      </c>
      <c r="H18" s="19">
        <f t="shared" si="6"/>
        <v>-1100</v>
      </c>
      <c r="I18" s="20">
        <f t="shared" si="6"/>
        <v>8408030</v>
      </c>
      <c r="P18" s="19">
        <f>SUM(P20:P21)</f>
        <v>0</v>
      </c>
      <c r="R18" s="53"/>
    </row>
    <row r="19" spans="1:18" s="192" customFormat="1">
      <c r="A19" s="186"/>
      <c r="B19" s="158">
        <v>642</v>
      </c>
      <c r="C19" s="188"/>
      <c r="D19" s="160">
        <f>SUM('GŠ DR.FRA I.GLIBOTIĆ:GLAZBENA J.HATZE'!D19)</f>
        <v>0</v>
      </c>
      <c r="E19" s="160">
        <f>SUM('GŠ DR.FRA I.GLIBOTIĆ:GLAZBENA J.HATZE'!E19)</f>
        <v>0</v>
      </c>
      <c r="F19" s="160">
        <f>SUM('GŠ DR.FRA I.GLIBOTIĆ:GLAZBENA J.HATZE'!F19)</f>
        <v>0</v>
      </c>
      <c r="G19" s="160">
        <f>SUM('GŠ DR.FRA I.GLIBOTIĆ:GLAZBENA J.HATZE'!G19)</f>
        <v>4000</v>
      </c>
      <c r="H19" s="160">
        <f>SUM('GŠ DR.FRA I.GLIBOTIĆ:GLAZBENA J.HATZE'!H19)</f>
        <v>0</v>
      </c>
      <c r="I19" s="160">
        <f>SUM('GŠ DR.FRA I.GLIBOTIĆ:GLAZBENA J.HATZE'!I19)</f>
        <v>0</v>
      </c>
      <c r="P19" s="189"/>
      <c r="R19" s="193"/>
    </row>
    <row r="20" spans="1:18" s="26" customFormat="1">
      <c r="A20" s="21"/>
      <c r="B20" s="22">
        <v>652</v>
      </c>
      <c r="C20" s="23" t="s">
        <v>14</v>
      </c>
      <c r="D20" s="160">
        <f>SUM('GŠ DR.FRA I.GLIBOTIĆ:GLAZBENA J.HATZE'!D20)</f>
        <v>8409130</v>
      </c>
      <c r="E20" s="160">
        <f>SUM('GŠ DR.FRA I.GLIBOTIĆ:GLAZBENA J.HATZE'!E20)</f>
        <v>0</v>
      </c>
      <c r="F20" s="160">
        <f>SUM('GŠ DR.FRA I.GLIBOTIĆ:GLAZBENA J.HATZE'!F20)</f>
        <v>8409130</v>
      </c>
      <c r="G20" s="177">
        <f>SUM('GŠ DR.FRA I.GLIBOTIĆ:GLAZBENA J.HATZE'!G20)</f>
        <v>3150203.66</v>
      </c>
      <c r="H20" s="47">
        <f>SUM('GŠ DR.FRA I.GLIBOTIĆ:GLAZBENA J.HATZE'!H20)</f>
        <v>-1100</v>
      </c>
      <c r="I20" s="25">
        <f>+F20+H20</f>
        <v>8408030</v>
      </c>
      <c r="P20" s="57">
        <f>SUM('GŠ DR.FRA I.GLIBOTIĆ:GLAZBENA J.HATZE'!P20)</f>
        <v>0</v>
      </c>
      <c r="R20" s="53"/>
    </row>
    <row r="21" spans="1:18" s="26" customFormat="1">
      <c r="A21" s="21"/>
      <c r="B21" s="22">
        <v>683</v>
      </c>
      <c r="C21" s="23" t="s">
        <v>16</v>
      </c>
      <c r="D21" s="160">
        <f>SUM('GŠ DR.FRA I.GLIBOTIĆ:GLAZBENA J.HATZE'!D21)</f>
        <v>0</v>
      </c>
      <c r="E21" s="160">
        <f>SUM('GŠ DR.FRA I.GLIBOTIĆ:GLAZBENA J.HATZE'!E21)</f>
        <v>0</v>
      </c>
      <c r="F21" s="160">
        <f>SUM('GŠ DR.FRA I.GLIBOTIĆ:GLAZBENA J.HATZE'!F21)</f>
        <v>0</v>
      </c>
      <c r="G21" s="177">
        <f>SUM('GŠ DR.FRA I.GLIBOTIĆ:GLAZBENA J.HATZE'!G21)</f>
        <v>10466.120000000001</v>
      </c>
      <c r="H21" s="47">
        <f>SUM('GŠ DR.FRA I.GLIBOTIĆ:GLAZBENA J.HATZE'!H21)</f>
        <v>0</v>
      </c>
      <c r="I21" s="25">
        <f>+F21+H21</f>
        <v>0</v>
      </c>
      <c r="P21" s="57">
        <f>SUM('GŠ DR.FRA I.GLIBOTIĆ:GLAZBENA J.HATZE'!P21)</f>
        <v>0</v>
      </c>
      <c r="R21" s="53"/>
    </row>
    <row r="22" spans="1:18">
      <c r="A22" s="236" t="s">
        <v>11</v>
      </c>
      <c r="B22" s="237"/>
      <c r="C22" s="18" t="s">
        <v>114</v>
      </c>
      <c r="D22" s="19">
        <f>SUM(D23:D25)</f>
        <v>334684047.25999999</v>
      </c>
      <c r="E22" s="19">
        <f t="shared" ref="E22:I22" si="7">SUM(E23:E25)</f>
        <v>0</v>
      </c>
      <c r="F22" s="20">
        <f t="shared" si="7"/>
        <v>334684047.25999999</v>
      </c>
      <c r="G22" s="59">
        <f t="shared" ref="G22" si="8">SUM(G23:G25)</f>
        <v>180397832.16999999</v>
      </c>
      <c r="H22" s="19">
        <f t="shared" si="7"/>
        <v>450488</v>
      </c>
      <c r="I22" s="20">
        <f t="shared" si="7"/>
        <v>335134535.25999999</v>
      </c>
      <c r="P22" s="19">
        <f>SUM(P23:P25)</f>
        <v>0</v>
      </c>
      <c r="R22" s="53"/>
    </row>
    <row r="23" spans="1:18" s="26" customFormat="1">
      <c r="A23" s="21"/>
      <c r="B23" s="22">
        <v>634</v>
      </c>
      <c r="C23" s="23" t="s">
        <v>17</v>
      </c>
      <c r="D23" s="57">
        <f>SUM('GŠ DR.FRA I.GLIBOTIĆ:GLAZBENA J.HATZE'!D23)</f>
        <v>7000</v>
      </c>
      <c r="E23" s="57">
        <f>SUM('GŠ DR.FRA I.GLIBOTIĆ:GLAZBENA J.HATZE'!E23)</f>
        <v>0</v>
      </c>
      <c r="F23" s="105">
        <f>SUM('GŠ DR.FRA I.GLIBOTIĆ:GLAZBENA J.HATZE'!F23)</f>
        <v>7000</v>
      </c>
      <c r="G23" s="177">
        <f>SUM('GŠ DR.FRA I.GLIBOTIĆ:GLAZBENA J.HATZE'!G23)</f>
        <v>106223.87000000001</v>
      </c>
      <c r="H23" s="47">
        <f>SUM('GŠ DR.FRA I.GLIBOTIĆ:GLAZBENA J.HATZE'!H23)</f>
        <v>0</v>
      </c>
      <c r="I23" s="25">
        <f>+F23+H23</f>
        <v>7000</v>
      </c>
      <c r="P23" s="57">
        <f>SUM('GŠ DR.FRA I.GLIBOTIĆ:GLAZBENA J.HATZE'!P23)</f>
        <v>0</v>
      </c>
      <c r="R23" s="53"/>
    </row>
    <row r="24" spans="1:18" s="26" customFormat="1" ht="24.75">
      <c r="A24" s="21"/>
      <c r="B24" s="22">
        <v>636</v>
      </c>
      <c r="C24" s="23" t="s">
        <v>18</v>
      </c>
      <c r="D24" s="57">
        <f>SUM('GŠ DR.FRA I.GLIBOTIĆ:GLAZBENA J.HATZE'!D24)</f>
        <v>334677047.25999999</v>
      </c>
      <c r="E24" s="57">
        <f>SUM('GŠ DR.FRA I.GLIBOTIĆ:GLAZBENA J.HATZE'!E24)</f>
        <v>0</v>
      </c>
      <c r="F24" s="105">
        <f>SUM('GŠ DR.FRA I.GLIBOTIĆ:GLAZBENA J.HATZE'!F24)</f>
        <v>334677047.25999999</v>
      </c>
      <c r="G24" s="177">
        <f>SUM('GŠ DR.FRA I.GLIBOTIĆ:GLAZBENA J.HATZE'!G24)</f>
        <v>180266608.29999998</v>
      </c>
      <c r="H24" s="47">
        <f>SUM('GŠ DR.FRA I.GLIBOTIĆ:GLAZBENA J.HATZE'!H24)</f>
        <v>447988</v>
      </c>
      <c r="I24" s="25">
        <f>+F24+H24</f>
        <v>335125035.25999999</v>
      </c>
      <c r="P24" s="57">
        <f>SUM('GŠ DR.FRA I.GLIBOTIĆ:GLAZBENA J.HATZE'!P24)</f>
        <v>0</v>
      </c>
      <c r="R24" s="53"/>
    </row>
    <row r="25" spans="1:18" s="26" customFormat="1" ht="24.75">
      <c r="A25" s="21"/>
      <c r="B25" s="22">
        <v>639</v>
      </c>
      <c r="C25" s="23" t="s">
        <v>133</v>
      </c>
      <c r="D25" s="57">
        <f>SUM('GŠ DR.FRA I.GLIBOTIĆ:GLAZBENA J.HATZE'!D25)</f>
        <v>0</v>
      </c>
      <c r="E25" s="57">
        <f>SUM('GŠ DR.FRA I.GLIBOTIĆ:GLAZBENA J.HATZE'!E25)</f>
        <v>0</v>
      </c>
      <c r="F25" s="105">
        <f>SUM('GŠ DR.FRA I.GLIBOTIĆ:GLAZBENA J.HATZE'!F25)</f>
        <v>0</v>
      </c>
      <c r="G25" s="177">
        <f>SUM('GŠ DR.FRA I.GLIBOTIĆ:GLAZBENA J.HATZE'!G25)</f>
        <v>25000</v>
      </c>
      <c r="H25" s="47">
        <f>SUM('GŠ DR.FRA I.GLIBOTIĆ:GLAZBENA J.HATZE'!H25)</f>
        <v>2500</v>
      </c>
      <c r="I25" s="25">
        <f>+F25+H25</f>
        <v>2500</v>
      </c>
      <c r="P25" s="57">
        <f>SUM('GŠ DR.FRA I.GLIBOTIĆ:GLAZBENA J.HATZE'!P25)</f>
        <v>0</v>
      </c>
      <c r="R25" s="53"/>
    </row>
    <row r="26" spans="1:18" ht="24.75">
      <c r="A26" s="236" t="s">
        <v>11</v>
      </c>
      <c r="B26" s="237"/>
      <c r="C26" s="18" t="s">
        <v>115</v>
      </c>
      <c r="D26" s="19">
        <f>SUM(D27:D29)</f>
        <v>65966420.199999996</v>
      </c>
      <c r="E26" s="19">
        <f t="shared" ref="E26:I26" si="9">SUM(E27:E29)</f>
        <v>0</v>
      </c>
      <c r="F26" s="20">
        <f t="shared" si="9"/>
        <v>65966420.199999996</v>
      </c>
      <c r="G26" s="59">
        <f t="shared" ref="G26" si="10">SUM(G27:G29)</f>
        <v>5070546.8599999994</v>
      </c>
      <c r="H26" s="19">
        <f t="shared" si="9"/>
        <v>-225000</v>
      </c>
      <c r="I26" s="20">
        <f t="shared" si="9"/>
        <v>65741420.199999996</v>
      </c>
      <c r="P26" s="19">
        <f>SUM(P27:P29)</f>
        <v>0</v>
      </c>
      <c r="R26" s="53"/>
    </row>
    <row r="27" spans="1:18" s="26" customFormat="1" ht="24.75">
      <c r="A27" s="21"/>
      <c r="B27" s="22">
        <v>632</v>
      </c>
      <c r="C27" s="23" t="s">
        <v>19</v>
      </c>
      <c r="D27" s="57">
        <f>SUM('GŠ DR.FRA I.GLIBOTIĆ:GLAZBENA J.HATZE'!D27)</f>
        <v>0</v>
      </c>
      <c r="E27" s="57">
        <f>SUM('GŠ DR.FRA I.GLIBOTIĆ:GLAZBENA J.HATZE'!E27)</f>
        <v>0</v>
      </c>
      <c r="F27" s="57">
        <f>SUM('GŠ DR.FRA I.GLIBOTIĆ:GLAZBENA J.HATZE'!F27)</f>
        <v>0</v>
      </c>
      <c r="G27" s="57">
        <f>SUM('GŠ DR.FRA I.GLIBOTIĆ:GLAZBENA J.HATZE'!G27)</f>
        <v>71641.509999999995</v>
      </c>
      <c r="H27" s="47">
        <f>SUM('GŠ DR.FRA I.GLIBOTIĆ:GLAZBENA J.HATZE'!H27)</f>
        <v>0</v>
      </c>
      <c r="I27" s="25">
        <f>+F27+H27</f>
        <v>0</v>
      </c>
      <c r="P27" s="57">
        <f>SUM('GŠ DR.FRA I.GLIBOTIĆ:GLAZBENA J.HATZE'!P27)</f>
        <v>0</v>
      </c>
      <c r="R27" s="53"/>
    </row>
    <row r="28" spans="1:18" s="26" customFormat="1" ht="24.75">
      <c r="A28" s="21"/>
      <c r="B28" s="22">
        <v>638</v>
      </c>
      <c r="C28" s="23" t="s">
        <v>20</v>
      </c>
      <c r="D28" s="57">
        <f>SUM('GŠ DR.FRA I.GLIBOTIĆ:GLAZBENA J.HATZE'!D28)</f>
        <v>60783542.299999997</v>
      </c>
      <c r="E28" s="57">
        <f>SUM('GŠ DR.FRA I.GLIBOTIĆ:GLAZBENA J.HATZE'!E28)</f>
        <v>0</v>
      </c>
      <c r="F28" s="57">
        <f>SUM('GŠ DR.FRA I.GLIBOTIĆ:GLAZBENA J.HATZE'!F28)</f>
        <v>60783542.299999997</v>
      </c>
      <c r="G28" s="57">
        <f>SUM('GŠ DR.FRA I.GLIBOTIĆ:GLAZBENA J.HATZE'!G28)</f>
        <v>4998905.3499999996</v>
      </c>
      <c r="H28" s="47">
        <f>SUM('GŠ DR.FRA I.GLIBOTIĆ:GLAZBENA J.HATZE'!H28)</f>
        <v>-225000</v>
      </c>
      <c r="I28" s="25">
        <f>+F28+H28</f>
        <v>60558542.299999997</v>
      </c>
      <c r="P28" s="57">
        <f>SUM('GŠ DR.FRA I.GLIBOTIĆ:GLAZBENA J.HATZE'!P28)</f>
        <v>0</v>
      </c>
      <c r="R28" s="53"/>
    </row>
    <row r="29" spans="1:18" s="26" customFormat="1" ht="24.75">
      <c r="A29" s="21"/>
      <c r="B29" s="22">
        <v>639</v>
      </c>
      <c r="C29" s="23" t="s">
        <v>133</v>
      </c>
      <c r="D29" s="57">
        <f>SUM('GŠ DR.FRA I.GLIBOTIĆ:GLAZBENA J.HATZE'!D29)</f>
        <v>5182877.9000000004</v>
      </c>
      <c r="E29" s="57">
        <f>SUM('GŠ DR.FRA I.GLIBOTIĆ:GLAZBENA J.HATZE'!E29)</f>
        <v>0</v>
      </c>
      <c r="F29" s="57">
        <f>SUM('GŠ DR.FRA I.GLIBOTIĆ:GLAZBENA J.HATZE'!F29)</f>
        <v>5182877.9000000004</v>
      </c>
      <c r="G29" s="57">
        <f>SUM('GŠ DR.FRA I.GLIBOTIĆ:GLAZBENA J.HATZE'!G29)</f>
        <v>0</v>
      </c>
      <c r="H29" s="47">
        <f>SUM('GŠ DR.FRA I.GLIBOTIĆ:GLAZBENA J.HATZE'!H29)</f>
        <v>0</v>
      </c>
      <c r="I29" s="25">
        <f>+F29+H29</f>
        <v>5182877.9000000004</v>
      </c>
      <c r="P29" s="57">
        <f>SUM('GŠ DR.FRA I.GLIBOTIĆ:GLAZBENA J.HATZE'!P29)</f>
        <v>0</v>
      </c>
      <c r="R29" s="53"/>
    </row>
    <row r="30" spans="1:18">
      <c r="A30" s="236" t="s">
        <v>11</v>
      </c>
      <c r="B30" s="237"/>
      <c r="C30" s="18" t="s">
        <v>116</v>
      </c>
      <c r="D30" s="19">
        <f t="shared" ref="D30:I30" si="11">SUM(D31:D32)</f>
        <v>1001280</v>
      </c>
      <c r="E30" s="19">
        <f t="shared" si="11"/>
        <v>0</v>
      </c>
      <c r="F30" s="20">
        <f t="shared" si="11"/>
        <v>1001280</v>
      </c>
      <c r="G30" s="59">
        <f t="shared" si="11"/>
        <v>132138.12</v>
      </c>
      <c r="H30" s="19">
        <f t="shared" si="11"/>
        <v>-800</v>
      </c>
      <c r="I30" s="20">
        <f t="shared" si="11"/>
        <v>1000480</v>
      </c>
      <c r="P30" s="19">
        <f>SUM(P31:P32)</f>
        <v>0</v>
      </c>
      <c r="R30" s="53"/>
    </row>
    <row r="31" spans="1:18" s="26" customFormat="1" ht="24.75">
      <c r="A31" s="21"/>
      <c r="B31" s="22">
        <v>663</v>
      </c>
      <c r="C31" s="23" t="s">
        <v>21</v>
      </c>
      <c r="D31" s="57">
        <f>SUM('GŠ DR.FRA I.GLIBOTIĆ:GLAZBENA J.HATZE'!D31)</f>
        <v>1001280</v>
      </c>
      <c r="E31" s="57">
        <f>SUM('GŠ DR.FRA I.GLIBOTIĆ:GLAZBENA J.HATZE'!E31)</f>
        <v>0</v>
      </c>
      <c r="F31" s="105">
        <f>SUM('GŠ DR.FRA I.GLIBOTIĆ:GLAZBENA J.HATZE'!F31)</f>
        <v>1001280</v>
      </c>
      <c r="G31" s="177">
        <f>SUM('GŠ DR.FRA I.GLIBOTIĆ:GLAZBENA J.HATZE'!G31)</f>
        <v>132138.12</v>
      </c>
      <c r="H31" s="47">
        <f>SUM('GŠ DR.FRA I.GLIBOTIĆ:GLAZBENA J.HATZE'!H31)</f>
        <v>-800</v>
      </c>
      <c r="I31" s="25">
        <f>+F31+H31</f>
        <v>1000480</v>
      </c>
      <c r="P31" s="57">
        <f>SUM('GŠ DR.FRA I.GLIBOTIĆ:GLAZBENA J.HATZE'!P31)</f>
        <v>0</v>
      </c>
      <c r="R31" s="53"/>
    </row>
    <row r="32" spans="1:18" s="26" customFormat="1">
      <c r="A32" s="21"/>
      <c r="B32" s="22">
        <v>683</v>
      </c>
      <c r="C32" s="23" t="s">
        <v>16</v>
      </c>
      <c r="D32" s="57">
        <f>SUM('GŠ DR.FRA I.GLIBOTIĆ:GLAZBENA J.HATZE'!D32)</f>
        <v>0</v>
      </c>
      <c r="E32" s="57">
        <f>SUM('GŠ DR.FRA I.GLIBOTIĆ:GLAZBENA J.HATZE'!E32)</f>
        <v>0</v>
      </c>
      <c r="F32" s="105">
        <f>SUM('GŠ DR.FRA I.GLIBOTIĆ:GLAZBENA J.HATZE'!F32)</f>
        <v>0</v>
      </c>
      <c r="G32" s="177">
        <f>SUM('GŠ DR.FRA I.GLIBOTIĆ:GLAZBENA J.HATZE'!G32)</f>
        <v>0</v>
      </c>
      <c r="H32" s="47">
        <f>SUM('GŠ DR.FRA I.GLIBOTIĆ:GLAZBENA J.HATZE'!H32)</f>
        <v>0</v>
      </c>
      <c r="I32" s="25">
        <f>+F32+H32</f>
        <v>0</v>
      </c>
      <c r="P32" s="57">
        <f>SUM('GŠ DR.FRA I.GLIBOTIĆ:GLAZBENA J.HATZE'!P32)</f>
        <v>0</v>
      </c>
      <c r="R32" s="53"/>
    </row>
    <row r="33" spans="1:18" ht="24.75">
      <c r="A33" s="236" t="s">
        <v>11</v>
      </c>
      <c r="B33" s="237"/>
      <c r="C33" s="18" t="s">
        <v>119</v>
      </c>
      <c r="D33" s="19">
        <f t="shared" ref="D33:I33" si="12">SUM(D34:D35)</f>
        <v>28483</v>
      </c>
      <c r="E33" s="19">
        <f t="shared" si="12"/>
        <v>0</v>
      </c>
      <c r="F33" s="20">
        <f t="shared" si="12"/>
        <v>28483</v>
      </c>
      <c r="G33" s="59">
        <f t="shared" si="12"/>
        <v>39464</v>
      </c>
      <c r="H33" s="19">
        <f t="shared" si="12"/>
        <v>0</v>
      </c>
      <c r="I33" s="20">
        <f t="shared" si="12"/>
        <v>28483</v>
      </c>
      <c r="P33" s="19">
        <f>SUM(P34:P35)</f>
        <v>0</v>
      </c>
      <c r="R33" s="53"/>
    </row>
    <row r="34" spans="1:18" s="26" customFormat="1">
      <c r="A34" s="21"/>
      <c r="B34" s="22">
        <v>721</v>
      </c>
      <c r="C34" s="23" t="s">
        <v>22</v>
      </c>
      <c r="D34" s="57">
        <f>SUM('GŠ DR.FRA I.GLIBOTIĆ:GLAZBENA J.HATZE'!D34)</f>
        <v>28483</v>
      </c>
      <c r="E34" s="57">
        <f>SUM('GŠ DR.FRA I.GLIBOTIĆ:GLAZBENA J.HATZE'!E34)</f>
        <v>0</v>
      </c>
      <c r="F34" s="105">
        <f>SUM('GŠ DR.FRA I.GLIBOTIĆ:GLAZBENA J.HATZE'!F34)</f>
        <v>28483</v>
      </c>
      <c r="G34" s="177">
        <f>SUM('GŠ DR.FRA I.GLIBOTIĆ:GLAZBENA J.HATZE'!G34)</f>
        <v>21253.999999999996</v>
      </c>
      <c r="H34" s="47">
        <f>SUM('GŠ DR.FRA I.GLIBOTIĆ:GLAZBENA J.HATZE'!H34)</f>
        <v>0</v>
      </c>
      <c r="I34" s="25">
        <f>+F34+H34</f>
        <v>28483</v>
      </c>
      <c r="P34" s="57">
        <f>SUM('GŠ DR.FRA I.GLIBOTIĆ:GLAZBENA J.HATZE'!P34)</f>
        <v>0</v>
      </c>
      <c r="R34" s="53"/>
    </row>
    <row r="35" spans="1:18" s="26" customFormat="1">
      <c r="A35" s="27"/>
      <c r="B35" s="28">
        <v>722</v>
      </c>
      <c r="C35" s="29" t="s">
        <v>23</v>
      </c>
      <c r="D35" s="57">
        <f>SUM('GŠ DR.FRA I.GLIBOTIĆ:GLAZBENA J.HATZE'!D35)</f>
        <v>0</v>
      </c>
      <c r="E35" s="57">
        <f>SUM('GŠ DR.FRA I.GLIBOTIĆ:GLAZBENA J.HATZE'!E35)</f>
        <v>0</v>
      </c>
      <c r="F35" s="105">
        <f>SUM('GŠ DR.FRA I.GLIBOTIĆ:GLAZBENA J.HATZE'!F35)</f>
        <v>0</v>
      </c>
      <c r="G35" s="177">
        <f>SUM('GŠ DR.FRA I.GLIBOTIĆ:GLAZBENA J.HATZE'!G35)</f>
        <v>18210</v>
      </c>
      <c r="H35" s="47">
        <f>SUM('GŠ DR.FRA I.GLIBOTIĆ:GLAZBENA J.HATZE'!H35)</f>
        <v>0</v>
      </c>
      <c r="I35" s="25">
        <f>+F35+H35</f>
        <v>0</v>
      </c>
      <c r="P35" s="57">
        <f>SUM('GŠ DR.FRA I.GLIBOTIĆ:GLAZBENA J.HATZE'!P35)</f>
        <v>0</v>
      </c>
      <c r="R35" s="53"/>
    </row>
    <row r="36" spans="1:18" s="26" customFormat="1">
      <c r="A36" s="32"/>
      <c r="B36" s="33"/>
      <c r="C36" s="32"/>
      <c r="D36" s="34"/>
      <c r="E36" s="34"/>
      <c r="F36" s="34"/>
      <c r="G36" s="34"/>
      <c r="H36" s="34"/>
      <c r="I36" s="75"/>
      <c r="P36" s="34"/>
      <c r="R36" s="53"/>
    </row>
    <row r="37" spans="1:18" s="7" customFormat="1" ht="36">
      <c r="A37" s="3" t="s">
        <v>1</v>
      </c>
      <c r="B37" s="4" t="s">
        <v>2</v>
      </c>
      <c r="C37" s="5" t="s">
        <v>24</v>
      </c>
      <c r="D37" s="4" t="str">
        <f>+D5</f>
        <v>PLAN 2021.</v>
      </c>
      <c r="E37" s="4" t="s">
        <v>4</v>
      </c>
      <c r="F37" s="6" t="str">
        <f>+F5</f>
        <v>1. REBALANS 2021.</v>
      </c>
      <c r="G37" s="166" t="s">
        <v>4</v>
      </c>
      <c r="H37" s="76" t="str">
        <f>+H5</f>
        <v>Iznos promjene</v>
      </c>
      <c r="I37" s="6" t="str">
        <f>+I5</f>
        <v>2. REBALANS 2021.</v>
      </c>
      <c r="P37" s="4" t="str">
        <f>+P5</f>
        <v>PLAN 2021.</v>
      </c>
      <c r="R37" s="53"/>
    </row>
    <row r="38" spans="1:18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37" t="s">
        <v>5</v>
      </c>
      <c r="G38" s="167">
        <v>5</v>
      </c>
      <c r="H38" s="35">
        <v>7</v>
      </c>
      <c r="I38" s="86" t="s">
        <v>130</v>
      </c>
      <c r="P38" s="36">
        <v>4</v>
      </c>
      <c r="R38" s="53"/>
    </row>
    <row r="39" spans="1:18">
      <c r="A39" s="54" t="s">
        <v>6</v>
      </c>
      <c r="B39" s="260">
        <f>+B3</f>
        <v>0</v>
      </c>
      <c r="C39" s="260"/>
      <c r="D39" s="38">
        <f t="shared" ref="D39:I41" si="13">SUM(D40)</f>
        <v>462950125.25</v>
      </c>
      <c r="E39" s="38">
        <f t="shared" si="13"/>
        <v>0</v>
      </c>
      <c r="F39" s="81">
        <f t="shared" si="13"/>
        <v>462950125.25</v>
      </c>
      <c r="G39" s="168">
        <f t="shared" si="13"/>
        <v>201881847.333</v>
      </c>
      <c r="H39" s="93">
        <f t="shared" si="13"/>
        <v>397448.63</v>
      </c>
      <c r="I39" s="87">
        <f t="shared" si="13"/>
        <v>463347573.88</v>
      </c>
      <c r="P39" s="38">
        <f t="shared" ref="P39:P40" si="14">SUM(P40)</f>
        <v>453738.1</v>
      </c>
      <c r="R39" s="53"/>
    </row>
    <row r="40" spans="1:18" ht="24.75">
      <c r="A40" s="261" t="s">
        <v>108</v>
      </c>
      <c r="B40" s="262"/>
      <c r="C40" s="15" t="s">
        <v>109</v>
      </c>
      <c r="D40" s="16">
        <f t="shared" si="13"/>
        <v>462950125.25</v>
      </c>
      <c r="E40" s="16">
        <f t="shared" si="13"/>
        <v>0</v>
      </c>
      <c r="F40" s="82">
        <f t="shared" si="13"/>
        <v>462950125.25</v>
      </c>
      <c r="G40" s="169">
        <f t="shared" si="13"/>
        <v>201881847.333</v>
      </c>
      <c r="H40" s="78">
        <f t="shared" si="13"/>
        <v>397448.63</v>
      </c>
      <c r="I40" s="17">
        <f t="shared" si="13"/>
        <v>463347573.88</v>
      </c>
      <c r="P40" s="16">
        <f t="shared" si="14"/>
        <v>453738.1</v>
      </c>
      <c r="R40" s="53"/>
    </row>
    <row r="41" spans="1:18">
      <c r="A41" s="261" t="s">
        <v>25</v>
      </c>
      <c r="B41" s="262"/>
      <c r="C41" s="15" t="s">
        <v>26</v>
      </c>
      <c r="D41" s="16">
        <f>SUM(D42)</f>
        <v>462950125.25</v>
      </c>
      <c r="E41" s="16">
        <f t="shared" si="13"/>
        <v>0</v>
      </c>
      <c r="F41" s="16">
        <f t="shared" si="13"/>
        <v>462950125.25</v>
      </c>
      <c r="G41" s="170">
        <f t="shared" si="13"/>
        <v>201881847.333</v>
      </c>
      <c r="H41" s="78">
        <f t="shared" si="13"/>
        <v>397448.63</v>
      </c>
      <c r="I41" s="17">
        <f t="shared" si="13"/>
        <v>463347573.88</v>
      </c>
      <c r="P41" s="16">
        <f>SUM(P42)</f>
        <v>453738.1</v>
      </c>
      <c r="R41" s="53"/>
    </row>
    <row r="42" spans="1:18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462950125.25</v>
      </c>
      <c r="E42" s="104">
        <f t="shared" ref="E42:I42" si="15">SUM(E43,E114,E139,E305,E242,E296,E317,E349,E382,E420,E457,E494,E497,E507,E520,E533,E540,E584,E595,E616,E636,E656,E679,E702,E724,E744,E764,E789,E811,E826,E848,E861,E883,E293,E311)</f>
        <v>0</v>
      </c>
      <c r="F42" s="104">
        <f t="shared" si="15"/>
        <v>462950125.25</v>
      </c>
      <c r="G42" s="104">
        <f t="shared" si="15"/>
        <v>201881847.333</v>
      </c>
      <c r="H42" s="104">
        <f t="shared" si="15"/>
        <v>397448.63</v>
      </c>
      <c r="I42" s="104">
        <f t="shared" si="15"/>
        <v>463347573.88</v>
      </c>
      <c r="P42" s="104">
        <f>SUM(P43,P114,P139,P305,P242,P296,P317,P349,P382,P420,P457,P494,P497,P507,P533,P540,P584,P595,P616,P636,P656,P679,P702,P724,P744,P764,P789,P811,P826,P848,P861,P883)</f>
        <v>453738.1</v>
      </c>
      <c r="R42" s="53"/>
    </row>
    <row r="43" spans="1:18" ht="15" customHeight="1">
      <c r="A43" s="238" t="s">
        <v>42</v>
      </c>
      <c r="B43" s="239"/>
      <c r="C43" s="39" t="s">
        <v>43</v>
      </c>
      <c r="D43" s="40">
        <f>SUM(D44,D57,D64,D77,D90,D102)</f>
        <v>373680080.19999993</v>
      </c>
      <c r="E43" s="40">
        <f t="shared" ref="E43:I43" si="16">SUM(E44,E57,E64,E77,E90,E102)</f>
        <v>0</v>
      </c>
      <c r="F43" s="40">
        <f t="shared" si="16"/>
        <v>373680080.19999993</v>
      </c>
      <c r="G43" s="40">
        <f t="shared" si="16"/>
        <v>192089668.36300004</v>
      </c>
      <c r="H43" s="40">
        <f t="shared" si="16"/>
        <v>614713.13</v>
      </c>
      <c r="I43" s="40">
        <f t="shared" si="16"/>
        <v>374294793.32999992</v>
      </c>
      <c r="P43" s="40">
        <f>SUM(P44,P57,P64,P77,P90,P102)</f>
        <v>453738.1</v>
      </c>
      <c r="R43" s="53"/>
    </row>
    <row r="44" spans="1:18" ht="15" customHeight="1">
      <c r="A44" s="236" t="s">
        <v>11</v>
      </c>
      <c r="B44" s="237"/>
      <c r="C44" s="18" t="s">
        <v>110</v>
      </c>
      <c r="D44" s="19">
        <f>SUM(D45:D56)</f>
        <v>4220530</v>
      </c>
      <c r="E44" s="19">
        <f t="shared" ref="E44:I44" si="17">SUM(E45:E56)</f>
        <v>0</v>
      </c>
      <c r="F44" s="59">
        <f t="shared" si="17"/>
        <v>4220530</v>
      </c>
      <c r="G44" s="174">
        <f t="shared" si="17"/>
        <v>1191031.07</v>
      </c>
      <c r="H44" s="79">
        <f t="shared" si="17"/>
        <v>5</v>
      </c>
      <c r="I44" s="20">
        <f t="shared" si="17"/>
        <v>4220535</v>
      </c>
      <c r="P44" s="19">
        <f>SUM(P45:P56)</f>
        <v>453738.1</v>
      </c>
      <c r="R44" s="53"/>
    </row>
    <row r="45" spans="1:18">
      <c r="A45" s="21"/>
      <c r="B45" s="22">
        <v>311</v>
      </c>
      <c r="C45" s="23" t="s">
        <v>35</v>
      </c>
      <c r="D45" s="57">
        <f>SUM('GŠ DR.FRA I.GLIBOTIĆ:GLAZBENA J.HATZE'!D45)</f>
        <v>2111790</v>
      </c>
      <c r="E45" s="57">
        <f>SUM('GŠ DR.FRA I.GLIBOTIĆ:GLAZBENA J.HATZE'!E45)</f>
        <v>0</v>
      </c>
      <c r="F45" s="105">
        <f>SUM('GŠ DR.FRA I.GLIBOTIĆ:GLAZBENA J.HATZE'!F45)</f>
        <v>2111790</v>
      </c>
      <c r="G45" s="177">
        <f>SUM('GŠ DR.FRA I.GLIBOTIĆ:GLAZBENA J.HATZE'!G45)</f>
        <v>436338.1</v>
      </c>
      <c r="H45" s="47">
        <f>SUM('GŠ DR.FRA I.GLIBOTIĆ:GLAZBENA J.HATZE'!H45)</f>
        <v>0</v>
      </c>
      <c r="I45" s="25">
        <f>+F45+H45</f>
        <v>2111790</v>
      </c>
      <c r="P45" s="57">
        <v>436338.1</v>
      </c>
      <c r="R45" s="53"/>
    </row>
    <row r="46" spans="1:18">
      <c r="A46" s="21"/>
      <c r="B46" s="22">
        <v>312</v>
      </c>
      <c r="C46" s="23" t="s">
        <v>44</v>
      </c>
      <c r="D46" s="57">
        <f>SUM('GŠ DR.FRA I.GLIBOTIĆ:GLAZBENA J.HATZE'!D46)</f>
        <v>148200</v>
      </c>
      <c r="E46" s="57">
        <f>SUM('GŠ DR.FRA I.GLIBOTIĆ:GLAZBENA J.HATZE'!E46)</f>
        <v>0</v>
      </c>
      <c r="F46" s="105">
        <f>SUM('GŠ DR.FRA I.GLIBOTIĆ:GLAZBENA J.HATZE'!F46)</f>
        <v>148200</v>
      </c>
      <c r="G46" s="177">
        <f>SUM('GŠ DR.FRA I.GLIBOTIĆ:GLAZBENA J.HATZE'!G46)</f>
        <v>17400</v>
      </c>
      <c r="H46" s="47">
        <f>SUM('GŠ DR.FRA I.GLIBOTIĆ:GLAZBENA J.HATZE'!H46)</f>
        <v>0</v>
      </c>
      <c r="I46" s="25">
        <f t="shared" ref="I46:I56" si="18">+F46+H46</f>
        <v>148200</v>
      </c>
      <c r="P46" s="57">
        <v>17400</v>
      </c>
      <c r="R46" s="53"/>
    </row>
    <row r="47" spans="1:18">
      <c r="A47" s="21"/>
      <c r="B47" s="22">
        <v>313</v>
      </c>
      <c r="C47" s="23" t="s">
        <v>36</v>
      </c>
      <c r="D47" s="57">
        <f>SUM('GŠ DR.FRA I.GLIBOTIĆ:GLAZBENA J.HATZE'!D47)</f>
        <v>351988</v>
      </c>
      <c r="E47" s="57">
        <f>SUM('GŠ DR.FRA I.GLIBOTIĆ:GLAZBENA J.HATZE'!E47)</f>
        <v>0</v>
      </c>
      <c r="F47" s="105">
        <f>SUM('GŠ DR.FRA I.GLIBOTIĆ:GLAZBENA J.HATZE'!F47)</f>
        <v>351988</v>
      </c>
      <c r="G47" s="177">
        <f>SUM('GŠ DR.FRA I.GLIBOTIĆ:GLAZBENA J.HATZE'!G47)</f>
        <v>71706.990000000005</v>
      </c>
      <c r="H47" s="47">
        <f>SUM('GŠ DR.FRA I.GLIBOTIĆ:GLAZBENA J.HATZE'!H47)</f>
        <v>0</v>
      </c>
      <c r="I47" s="25">
        <f t="shared" si="18"/>
        <v>351988</v>
      </c>
      <c r="P47" s="57">
        <f>SUM('GŠ DR.FRA I.GLIBOTIĆ:GLAZBENA J.HATZE'!P47)</f>
        <v>0</v>
      </c>
      <c r="R47" s="53"/>
    </row>
    <row r="48" spans="1:18">
      <c r="A48" s="21"/>
      <c r="B48" s="22">
        <v>321</v>
      </c>
      <c r="C48" s="23" t="s">
        <v>33</v>
      </c>
      <c r="D48" s="57">
        <f>SUM('GŠ DR.FRA I.GLIBOTIĆ:GLAZBENA J.HATZE'!D48)</f>
        <v>189680</v>
      </c>
      <c r="E48" s="57">
        <f>SUM('GŠ DR.FRA I.GLIBOTIĆ:GLAZBENA J.HATZE'!E48)</f>
        <v>0</v>
      </c>
      <c r="F48" s="105">
        <f>SUM('GŠ DR.FRA I.GLIBOTIĆ:GLAZBENA J.HATZE'!F48)</f>
        <v>189680</v>
      </c>
      <c r="G48" s="177">
        <f>SUM('GŠ DR.FRA I.GLIBOTIĆ:GLAZBENA J.HATZE'!G48)</f>
        <v>43444.509999999995</v>
      </c>
      <c r="H48" s="47">
        <f>SUM('GŠ DR.FRA I.GLIBOTIĆ:GLAZBENA J.HATZE'!H48)</f>
        <v>0</v>
      </c>
      <c r="I48" s="25">
        <f t="shared" si="18"/>
        <v>189680</v>
      </c>
      <c r="P48" s="57">
        <f>SUM('GŠ DR.FRA I.GLIBOTIĆ:GLAZBENA J.HATZE'!P48)</f>
        <v>0</v>
      </c>
      <c r="R48" s="53"/>
    </row>
    <row r="49" spans="1:18" s="26" customFormat="1">
      <c r="A49" s="21"/>
      <c r="B49" s="22">
        <v>322</v>
      </c>
      <c r="C49" s="23" t="s">
        <v>34</v>
      </c>
      <c r="D49" s="57">
        <f>SUM('GŠ DR.FRA I.GLIBOTIĆ:GLAZBENA J.HATZE'!D49)</f>
        <v>638746</v>
      </c>
      <c r="E49" s="57">
        <f>SUM('GŠ DR.FRA I.GLIBOTIĆ:GLAZBENA J.HATZE'!E49)</f>
        <v>0</v>
      </c>
      <c r="F49" s="105">
        <f>SUM('GŠ DR.FRA I.GLIBOTIĆ:GLAZBENA J.HATZE'!F49)</f>
        <v>638746</v>
      </c>
      <c r="G49" s="177">
        <f>SUM('GŠ DR.FRA I.GLIBOTIĆ:GLAZBENA J.HATZE'!G49)</f>
        <v>362094.66000000003</v>
      </c>
      <c r="H49" s="47">
        <f>SUM('GŠ DR.FRA I.GLIBOTIĆ:GLAZBENA J.HATZE'!H49)</f>
        <v>5</v>
      </c>
      <c r="I49" s="25">
        <f t="shared" si="18"/>
        <v>638751</v>
      </c>
      <c r="P49" s="57">
        <f>SUM('GŠ DR.FRA I.GLIBOTIĆ:GLAZBENA J.HATZE'!P49)</f>
        <v>0</v>
      </c>
      <c r="R49" s="53"/>
    </row>
    <row r="50" spans="1:18" s="26" customFormat="1">
      <c r="A50" s="21"/>
      <c r="B50" s="22">
        <v>323</v>
      </c>
      <c r="C50" s="23" t="s">
        <v>28</v>
      </c>
      <c r="D50" s="57">
        <f>SUM('GŠ DR.FRA I.GLIBOTIĆ:GLAZBENA J.HATZE'!D50)</f>
        <v>504521</v>
      </c>
      <c r="E50" s="57">
        <f>SUM('GŠ DR.FRA I.GLIBOTIĆ:GLAZBENA J.HATZE'!E50)</f>
        <v>0</v>
      </c>
      <c r="F50" s="105">
        <f>SUM('GŠ DR.FRA I.GLIBOTIĆ:GLAZBENA J.HATZE'!F50)</f>
        <v>504521</v>
      </c>
      <c r="G50" s="177">
        <f>SUM('GŠ DR.FRA I.GLIBOTIĆ:GLAZBENA J.HATZE'!G50)</f>
        <v>187301.13</v>
      </c>
      <c r="H50" s="47">
        <f>SUM('GŠ DR.FRA I.GLIBOTIĆ:GLAZBENA J.HATZE'!H50)</f>
        <v>0</v>
      </c>
      <c r="I50" s="25">
        <f t="shared" si="18"/>
        <v>504521</v>
      </c>
      <c r="P50" s="57">
        <f>SUM('GŠ DR.FRA I.GLIBOTIĆ:GLAZBENA J.HATZE'!P50)</f>
        <v>0</v>
      </c>
      <c r="R50" s="53"/>
    </row>
    <row r="51" spans="1:18" s="26" customFormat="1" ht="24.75">
      <c r="A51" s="21"/>
      <c r="B51" s="22">
        <v>324</v>
      </c>
      <c r="C51" s="23" t="s">
        <v>37</v>
      </c>
      <c r="D51" s="57">
        <f>SUM('GŠ DR.FRA I.GLIBOTIĆ:GLAZBENA J.HATZE'!D51)</f>
        <v>0</v>
      </c>
      <c r="E51" s="57">
        <f>SUM('GŠ DR.FRA I.GLIBOTIĆ:GLAZBENA J.HATZE'!E51)</f>
        <v>0</v>
      </c>
      <c r="F51" s="105">
        <f>SUM('GŠ DR.FRA I.GLIBOTIĆ:GLAZBENA J.HATZE'!F51)</f>
        <v>0</v>
      </c>
      <c r="G51" s="177">
        <f>SUM('GŠ DR.FRA I.GLIBOTIĆ:GLAZBENA J.HATZE'!G51)</f>
        <v>2694.95</v>
      </c>
      <c r="H51" s="47">
        <f>SUM('GŠ DR.FRA I.GLIBOTIĆ:GLAZBENA J.HATZE'!H51)</f>
        <v>0</v>
      </c>
      <c r="I51" s="25">
        <f t="shared" si="18"/>
        <v>0</v>
      </c>
      <c r="P51" s="57">
        <f>SUM('GŠ DR.FRA I.GLIBOTIĆ:GLAZBENA J.HATZE'!P51)</f>
        <v>0</v>
      </c>
      <c r="R51" s="53"/>
    </row>
    <row r="52" spans="1:18" s="26" customFormat="1">
      <c r="A52" s="21"/>
      <c r="B52" s="22">
        <v>329</v>
      </c>
      <c r="C52" s="23" t="s">
        <v>38</v>
      </c>
      <c r="D52" s="57">
        <f>SUM('GŠ DR.FRA I.GLIBOTIĆ:GLAZBENA J.HATZE'!D52)</f>
        <v>242280</v>
      </c>
      <c r="E52" s="57">
        <f>SUM('GŠ DR.FRA I.GLIBOTIĆ:GLAZBENA J.HATZE'!E52)</f>
        <v>0</v>
      </c>
      <c r="F52" s="105">
        <f>SUM('GŠ DR.FRA I.GLIBOTIĆ:GLAZBENA J.HATZE'!F52)</f>
        <v>242280</v>
      </c>
      <c r="G52" s="177">
        <f>SUM('GŠ DR.FRA I.GLIBOTIĆ:GLAZBENA J.HATZE'!G52)</f>
        <v>65914.01999999999</v>
      </c>
      <c r="H52" s="47">
        <f>SUM('GŠ DR.FRA I.GLIBOTIĆ:GLAZBENA J.HATZE'!H52)</f>
        <v>0</v>
      </c>
      <c r="I52" s="25">
        <f t="shared" si="18"/>
        <v>242280</v>
      </c>
      <c r="P52" s="57">
        <f>SUM('GŠ DR.FRA I.GLIBOTIĆ:GLAZBENA J.HATZE'!P52)</f>
        <v>0</v>
      </c>
      <c r="R52" s="53"/>
    </row>
    <row r="53" spans="1:18" s="26" customFormat="1">
      <c r="A53" s="21"/>
      <c r="B53" s="22">
        <v>343</v>
      </c>
      <c r="C53" s="23" t="s">
        <v>39</v>
      </c>
      <c r="D53" s="57">
        <f>SUM('GŠ DR.FRA I.GLIBOTIĆ:GLAZBENA J.HATZE'!D53)</f>
        <v>33325</v>
      </c>
      <c r="E53" s="57">
        <f>SUM('GŠ DR.FRA I.GLIBOTIĆ:GLAZBENA J.HATZE'!E53)</f>
        <v>0</v>
      </c>
      <c r="F53" s="105">
        <f>SUM('GŠ DR.FRA I.GLIBOTIĆ:GLAZBENA J.HATZE'!F53)</f>
        <v>33325</v>
      </c>
      <c r="G53" s="177">
        <f>SUM('GŠ DR.FRA I.GLIBOTIĆ:GLAZBENA J.HATZE'!G53)</f>
        <v>4136.71</v>
      </c>
      <c r="H53" s="47">
        <f>SUM('GŠ DR.FRA I.GLIBOTIĆ:GLAZBENA J.HATZE'!H53)</f>
        <v>0</v>
      </c>
      <c r="I53" s="25">
        <f t="shared" si="18"/>
        <v>33325</v>
      </c>
      <c r="P53" s="57">
        <f>SUM('GŠ DR.FRA I.GLIBOTIĆ:GLAZBENA J.HATZE'!P53)</f>
        <v>0</v>
      </c>
      <c r="R53" s="53"/>
    </row>
    <row r="54" spans="1:18" s="26" customFormat="1" ht="24.75">
      <c r="A54" s="21"/>
      <c r="B54" s="22">
        <v>372</v>
      </c>
      <c r="C54" s="23" t="s">
        <v>46</v>
      </c>
      <c r="D54" s="57">
        <f>SUM('GŠ DR.FRA I.GLIBOTIĆ:GLAZBENA J.HATZE'!D54)</f>
        <v>0</v>
      </c>
      <c r="E54" s="57">
        <f>SUM('GŠ DR.FRA I.GLIBOTIĆ:GLAZBENA J.HATZE'!E54)</f>
        <v>0</v>
      </c>
      <c r="F54" s="105">
        <f>SUM('GŠ DR.FRA I.GLIBOTIĆ:GLAZBENA J.HATZE'!F54)</f>
        <v>0</v>
      </c>
      <c r="G54" s="177">
        <f>SUM('GŠ DR.FRA I.GLIBOTIĆ:GLAZBENA J.HATZE'!G54)</f>
        <v>0</v>
      </c>
      <c r="H54" s="47">
        <f>SUM('GŠ DR.FRA I.GLIBOTIĆ:GLAZBENA J.HATZE'!H54)</f>
        <v>0</v>
      </c>
      <c r="I54" s="25">
        <f t="shared" si="18"/>
        <v>0</v>
      </c>
      <c r="P54" s="57">
        <f>SUM('GŠ DR.FRA I.GLIBOTIĆ:GLAZBENA J.HATZE'!P54)</f>
        <v>0</v>
      </c>
      <c r="R54" s="53"/>
    </row>
    <row r="55" spans="1:18" s="26" customFormat="1">
      <c r="A55" s="21"/>
      <c r="B55" s="22">
        <v>381</v>
      </c>
      <c r="C55" s="23" t="s">
        <v>58</v>
      </c>
      <c r="D55" s="57">
        <f>SUM('GŠ DR.FRA I.GLIBOTIĆ:GLAZBENA J.HATZE'!D55)</f>
        <v>0</v>
      </c>
      <c r="E55" s="57">
        <f>SUM('GŠ DR.FRA I.GLIBOTIĆ:GLAZBENA J.HATZE'!E55)</f>
        <v>0</v>
      </c>
      <c r="F55" s="105">
        <f>SUM('GŠ DR.FRA I.GLIBOTIĆ:GLAZBENA J.HATZE'!F55)</f>
        <v>0</v>
      </c>
      <c r="G55" s="177">
        <f>SUM('GŠ DR.FRA I.GLIBOTIĆ:GLAZBENA J.HATZE'!G55)</f>
        <v>0</v>
      </c>
      <c r="H55" s="47">
        <f>SUM('GŠ DR.FRA I.GLIBOTIĆ:GLAZBENA J.HATZE'!H55)</f>
        <v>0</v>
      </c>
      <c r="I55" s="25">
        <f t="shared" si="18"/>
        <v>0</v>
      </c>
      <c r="P55" s="57">
        <f>SUM('GŠ DR.FRA I.GLIBOTIĆ:GLAZBENA J.HATZE'!P55)</f>
        <v>0</v>
      </c>
      <c r="R55" s="53"/>
    </row>
    <row r="56" spans="1:18" s="26" customFormat="1">
      <c r="A56" s="21"/>
      <c r="B56" s="22">
        <v>383</v>
      </c>
      <c r="C56" s="23" t="s">
        <v>61</v>
      </c>
      <c r="D56" s="57">
        <f>SUM('GŠ DR.FRA I.GLIBOTIĆ:GLAZBENA J.HATZE'!D56)</f>
        <v>0</v>
      </c>
      <c r="E56" s="57">
        <f>SUM('GŠ DR.FRA I.GLIBOTIĆ:GLAZBENA J.HATZE'!E56)</f>
        <v>0</v>
      </c>
      <c r="F56" s="105">
        <f>SUM('GŠ DR.FRA I.GLIBOTIĆ:GLAZBENA J.HATZE'!F56)</f>
        <v>0</v>
      </c>
      <c r="G56" s="177">
        <f>SUM('GŠ DR.FRA I.GLIBOTIĆ:GLAZBENA J.HATZE'!G56)</f>
        <v>0</v>
      </c>
      <c r="H56" s="47">
        <f>SUM('GŠ DR.FRA I.GLIBOTIĆ:GLAZBENA J.HATZE'!H56)</f>
        <v>0</v>
      </c>
      <c r="I56" s="25">
        <f t="shared" si="18"/>
        <v>0</v>
      </c>
      <c r="P56" s="57">
        <f>SUM('GŠ DR.FRA I.GLIBOTIĆ:GLAZBENA J.HATZE'!P56)</f>
        <v>0</v>
      </c>
      <c r="R56" s="53"/>
    </row>
    <row r="57" spans="1:18" s="26" customFormat="1" ht="24.75">
      <c r="A57" s="246" t="s">
        <v>11</v>
      </c>
      <c r="B57" s="247"/>
      <c r="C57" s="55" t="s">
        <v>111</v>
      </c>
      <c r="D57" s="43">
        <f>SUM(D58:D63)</f>
        <v>33038524</v>
      </c>
      <c r="E57" s="43">
        <f t="shared" ref="E57:I57" si="19">SUM(E58:E63)</f>
        <v>0</v>
      </c>
      <c r="F57" s="58">
        <f t="shared" si="19"/>
        <v>33038524</v>
      </c>
      <c r="G57" s="173">
        <f t="shared" si="19"/>
        <v>12042563.263</v>
      </c>
      <c r="H57" s="89">
        <f t="shared" si="19"/>
        <v>-16359</v>
      </c>
      <c r="I57" s="56">
        <f t="shared" si="19"/>
        <v>33022165</v>
      </c>
      <c r="P57" s="43">
        <f>SUM(P58:P63)</f>
        <v>0</v>
      </c>
      <c r="R57" s="53"/>
    </row>
    <row r="58" spans="1:18" ht="22.5" customHeight="1">
      <c r="A58" s="21"/>
      <c r="B58" s="22">
        <v>321</v>
      </c>
      <c r="C58" s="23" t="s">
        <v>33</v>
      </c>
      <c r="D58" s="57">
        <f>SUM('GŠ DR.FRA I.GLIBOTIĆ:GLAZBENA J.HATZE'!D58)</f>
        <v>9451620.75</v>
      </c>
      <c r="E58" s="57">
        <f>SUM('GŠ DR.FRA I.GLIBOTIĆ:GLAZBENA J.HATZE'!E58)</f>
        <v>0</v>
      </c>
      <c r="F58" s="105">
        <f>SUM('GŠ DR.FRA I.GLIBOTIĆ:GLAZBENA J.HATZE'!F58)</f>
        <v>9451620.75</v>
      </c>
      <c r="G58" s="177">
        <f>SUM('GŠ DR.FRA I.GLIBOTIĆ:GLAZBENA J.HATZE'!G58)</f>
        <v>2977514.77</v>
      </c>
      <c r="H58" s="47">
        <f>SUM('GŠ DR.FRA I.GLIBOTIĆ:GLAZBENA J.HATZE'!H58)</f>
        <v>7745</v>
      </c>
      <c r="I58" s="25">
        <f>+F58+H58</f>
        <v>9459365.75</v>
      </c>
      <c r="P58" s="57">
        <f>SUM('GŠ DR.FRA I.GLIBOTIĆ:GLAZBENA J.HATZE'!P58)</f>
        <v>0</v>
      </c>
      <c r="R58" s="53"/>
    </row>
    <row r="59" spans="1:18" s="26" customFormat="1">
      <c r="A59" s="21"/>
      <c r="B59" s="22">
        <v>322</v>
      </c>
      <c r="C59" s="23" t="s">
        <v>34</v>
      </c>
      <c r="D59" s="57">
        <f>SUM('GŠ DR.FRA I.GLIBOTIĆ:GLAZBENA J.HATZE'!D59)</f>
        <v>13496051.32</v>
      </c>
      <c r="E59" s="57">
        <f>SUM('GŠ DR.FRA I.GLIBOTIĆ:GLAZBENA J.HATZE'!E59)</f>
        <v>0</v>
      </c>
      <c r="F59" s="105">
        <f>SUM('GŠ DR.FRA I.GLIBOTIĆ:GLAZBENA J.HATZE'!F59)</f>
        <v>13496051.32</v>
      </c>
      <c r="G59" s="177">
        <f>SUM('GŠ DR.FRA I.GLIBOTIĆ:GLAZBENA J.HATZE'!G59)</f>
        <v>5106975.67</v>
      </c>
      <c r="H59" s="47">
        <f>SUM('GŠ DR.FRA I.GLIBOTIĆ:GLAZBENA J.HATZE'!H59)</f>
        <v>-61708</v>
      </c>
      <c r="I59" s="25">
        <f t="shared" ref="I59:I63" si="20">+F59+H59</f>
        <v>13434343.32</v>
      </c>
      <c r="P59" s="57">
        <f>SUM('GŠ DR.FRA I.GLIBOTIĆ:GLAZBENA J.HATZE'!P59)</f>
        <v>0</v>
      </c>
      <c r="R59" s="53"/>
    </row>
    <row r="60" spans="1:18" s="26" customFormat="1">
      <c r="A60" s="21"/>
      <c r="B60" s="22">
        <v>323</v>
      </c>
      <c r="C60" s="23" t="s">
        <v>28</v>
      </c>
      <c r="D60" s="57">
        <f>SUM('GŠ DR.FRA I.GLIBOTIĆ:GLAZBENA J.HATZE'!D60)</f>
        <v>8841390.8099999987</v>
      </c>
      <c r="E60" s="57">
        <f>SUM('GŠ DR.FRA I.GLIBOTIĆ:GLAZBENA J.HATZE'!E60)</f>
        <v>0</v>
      </c>
      <c r="F60" s="105">
        <f>SUM('GŠ DR.FRA I.GLIBOTIĆ:GLAZBENA J.HATZE'!F60)</f>
        <v>8841390.8099999987</v>
      </c>
      <c r="G60" s="177">
        <f>SUM('GŠ DR.FRA I.GLIBOTIĆ:GLAZBENA J.HATZE'!G60)</f>
        <v>3647404.2730000005</v>
      </c>
      <c r="H60" s="47">
        <f>SUM('GŠ DR.FRA I.GLIBOTIĆ:GLAZBENA J.HATZE'!H60)</f>
        <v>32704</v>
      </c>
      <c r="I60" s="25">
        <f t="shared" si="20"/>
        <v>8874094.8099999987</v>
      </c>
      <c r="P60" s="57">
        <f>SUM('GŠ DR.FRA I.GLIBOTIĆ:GLAZBENA J.HATZE'!P60)</f>
        <v>0</v>
      </c>
      <c r="R60" s="53"/>
    </row>
    <row r="61" spans="1:18" s="26" customFormat="1" ht="24.75">
      <c r="A61" s="21"/>
      <c r="B61" s="22">
        <v>324</v>
      </c>
      <c r="C61" s="23" t="s">
        <v>37</v>
      </c>
      <c r="D61" s="57">
        <f>SUM('GŠ DR.FRA I.GLIBOTIĆ:GLAZBENA J.HATZE'!D61)</f>
        <v>100000</v>
      </c>
      <c r="E61" s="57">
        <f>SUM('GŠ DR.FRA I.GLIBOTIĆ:GLAZBENA J.HATZE'!E61)</f>
        <v>0</v>
      </c>
      <c r="F61" s="105">
        <f>SUM('GŠ DR.FRA I.GLIBOTIĆ:GLAZBENA J.HATZE'!F61)</f>
        <v>100000</v>
      </c>
      <c r="G61" s="177">
        <f>SUM('GŠ DR.FRA I.GLIBOTIĆ:GLAZBENA J.HATZE'!G61)</f>
        <v>3366</v>
      </c>
      <c r="H61" s="47">
        <f>SUM('GŠ DR.FRA I.GLIBOTIĆ:GLAZBENA J.HATZE'!H61)</f>
        <v>0</v>
      </c>
      <c r="I61" s="25">
        <f t="shared" si="20"/>
        <v>100000</v>
      </c>
      <c r="P61" s="57">
        <f>SUM('GŠ DR.FRA I.GLIBOTIĆ:GLAZBENA J.HATZE'!P61)</f>
        <v>0</v>
      </c>
      <c r="R61" s="53"/>
    </row>
    <row r="62" spans="1:18" s="26" customFormat="1">
      <c r="A62" s="21"/>
      <c r="B62" s="22">
        <v>329</v>
      </c>
      <c r="C62" s="23" t="s">
        <v>38</v>
      </c>
      <c r="D62" s="57">
        <f>SUM('GŠ DR.FRA I.GLIBOTIĆ:GLAZBENA J.HATZE'!D62)</f>
        <v>832312.12</v>
      </c>
      <c r="E62" s="57">
        <f>SUM('GŠ DR.FRA I.GLIBOTIĆ:GLAZBENA J.HATZE'!E62)</f>
        <v>0</v>
      </c>
      <c r="F62" s="105">
        <f>SUM('GŠ DR.FRA I.GLIBOTIĆ:GLAZBENA J.HATZE'!F62)</f>
        <v>832312.12</v>
      </c>
      <c r="G62" s="177">
        <f>SUM('GŠ DR.FRA I.GLIBOTIĆ:GLAZBENA J.HATZE'!G62)</f>
        <v>218900.72000000003</v>
      </c>
      <c r="H62" s="47">
        <f>SUM('GŠ DR.FRA I.GLIBOTIĆ:GLAZBENA J.HATZE'!H62)</f>
        <v>5900</v>
      </c>
      <c r="I62" s="25">
        <f t="shared" si="20"/>
        <v>838212.12</v>
      </c>
      <c r="P62" s="57">
        <f>SUM('GŠ DR.FRA I.GLIBOTIĆ:GLAZBENA J.HATZE'!P62)</f>
        <v>0</v>
      </c>
      <c r="R62" s="53"/>
    </row>
    <row r="63" spans="1:18" s="26" customFormat="1">
      <c r="A63" s="21"/>
      <c r="B63" s="22">
        <v>343</v>
      </c>
      <c r="C63" s="23" t="s">
        <v>39</v>
      </c>
      <c r="D63" s="57">
        <f>SUM('GŠ DR.FRA I.GLIBOTIĆ:GLAZBENA J.HATZE'!D63)</f>
        <v>317149</v>
      </c>
      <c r="E63" s="57">
        <f>SUM('GŠ DR.FRA I.GLIBOTIĆ:GLAZBENA J.HATZE'!E63)</f>
        <v>0</v>
      </c>
      <c r="F63" s="105">
        <f>SUM('GŠ DR.FRA I.GLIBOTIĆ:GLAZBENA J.HATZE'!F63)</f>
        <v>317149</v>
      </c>
      <c r="G63" s="177">
        <f>SUM('GŠ DR.FRA I.GLIBOTIĆ:GLAZBENA J.HATZE'!G63)</f>
        <v>88401.83</v>
      </c>
      <c r="H63" s="47">
        <f>SUM('GŠ DR.FRA I.GLIBOTIĆ:GLAZBENA J.HATZE'!H63)</f>
        <v>-1000</v>
      </c>
      <c r="I63" s="25">
        <f t="shared" si="20"/>
        <v>316149</v>
      </c>
      <c r="P63" s="57">
        <f>SUM('GŠ DR.FRA I.GLIBOTIĆ:GLAZBENA J.HATZE'!P63)</f>
        <v>0</v>
      </c>
      <c r="R63" s="53"/>
    </row>
    <row r="64" spans="1:18" s="26" customFormat="1" ht="24.75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917148.56</v>
      </c>
      <c r="H64" s="79">
        <f t="shared" si="21"/>
        <v>189627.13</v>
      </c>
      <c r="I64" s="20">
        <f t="shared" si="21"/>
        <v>189627.13</v>
      </c>
      <c r="P64" s="19">
        <f>SUM(P65:P76)</f>
        <v>0</v>
      </c>
      <c r="R64" s="53"/>
    </row>
    <row r="65" spans="1:18" ht="26.25" customHeight="1">
      <c r="A65" s="21"/>
      <c r="B65" s="22">
        <v>311</v>
      </c>
      <c r="C65" s="23" t="s">
        <v>35</v>
      </c>
      <c r="D65" s="57">
        <f>SUM('GŠ DR.FRA I.GLIBOTIĆ:GLAZBENA J.HATZE'!D65)</f>
        <v>0</v>
      </c>
      <c r="E65" s="57">
        <f>SUM('GŠ DR.FRA I.GLIBOTIĆ:GLAZBENA J.HATZE'!E65)</f>
        <v>0</v>
      </c>
      <c r="F65" s="105">
        <f>SUM('GŠ DR.FRA I.GLIBOTIĆ:GLAZBENA J.HATZE'!F65)</f>
        <v>0</v>
      </c>
      <c r="G65" s="177">
        <f>SUM('GŠ DR.FRA I.GLIBOTIĆ:GLAZBENA J.HATZE'!G65)</f>
        <v>514434.60000000003</v>
      </c>
      <c r="H65" s="47">
        <f>SUM('GŠ DR.FRA I.GLIBOTIĆ:GLAZBENA J.HATZE'!H65)</f>
        <v>0</v>
      </c>
      <c r="I65" s="25">
        <f>+F65+H65</f>
        <v>0</v>
      </c>
      <c r="K65" s="26"/>
      <c r="P65" s="57">
        <f>SUM('GŠ DR.FRA I.GLIBOTIĆ:GLAZBENA J.HATZE'!P65)</f>
        <v>0</v>
      </c>
      <c r="R65" s="53"/>
    </row>
    <row r="66" spans="1:18" s="26" customFormat="1">
      <c r="A66" s="21"/>
      <c r="B66" s="22">
        <v>312</v>
      </c>
      <c r="C66" s="23" t="s">
        <v>44</v>
      </c>
      <c r="D66" s="57">
        <f>SUM('GŠ DR.FRA I.GLIBOTIĆ:GLAZBENA J.HATZE'!D66)</f>
        <v>0</v>
      </c>
      <c r="E66" s="57">
        <f>SUM('GŠ DR.FRA I.GLIBOTIĆ:GLAZBENA J.HATZE'!E66)</f>
        <v>0</v>
      </c>
      <c r="F66" s="105">
        <f>SUM('GŠ DR.FRA I.GLIBOTIĆ:GLAZBENA J.HATZE'!F66)</f>
        <v>0</v>
      </c>
      <c r="G66" s="177">
        <f>SUM('GŠ DR.FRA I.GLIBOTIĆ:GLAZBENA J.HATZE'!G66)</f>
        <v>33427.72</v>
      </c>
      <c r="H66" s="47">
        <f>SUM('GŠ DR.FRA I.GLIBOTIĆ:GLAZBENA J.HATZE'!H66)</f>
        <v>0</v>
      </c>
      <c r="I66" s="25">
        <f t="shared" ref="I66:I76" si="22">+F66+H66</f>
        <v>0</v>
      </c>
      <c r="P66" s="57">
        <f>SUM('GŠ DR.FRA I.GLIBOTIĆ:GLAZBENA J.HATZE'!P66)</f>
        <v>0</v>
      </c>
      <c r="R66" s="53"/>
    </row>
    <row r="67" spans="1:18" s="26" customFormat="1">
      <c r="A67" s="21"/>
      <c r="B67" s="22">
        <v>313</v>
      </c>
      <c r="C67" s="23" t="s">
        <v>36</v>
      </c>
      <c r="D67" s="57">
        <f>SUM('GŠ DR.FRA I.GLIBOTIĆ:GLAZBENA J.HATZE'!D67)</f>
        <v>0</v>
      </c>
      <c r="E67" s="57">
        <f>SUM('GŠ DR.FRA I.GLIBOTIĆ:GLAZBENA J.HATZE'!E67)</f>
        <v>0</v>
      </c>
      <c r="F67" s="105">
        <f>SUM('GŠ DR.FRA I.GLIBOTIĆ:GLAZBENA J.HATZE'!F67)</f>
        <v>0</v>
      </c>
      <c r="G67" s="177">
        <f>SUM('GŠ DR.FRA I.GLIBOTIĆ:GLAZBENA J.HATZE'!G67)</f>
        <v>84740.3</v>
      </c>
      <c r="H67" s="47">
        <f>SUM('GŠ DR.FRA I.GLIBOTIĆ:GLAZBENA J.HATZE'!H67)</f>
        <v>0</v>
      </c>
      <c r="I67" s="25">
        <f t="shared" si="22"/>
        <v>0</v>
      </c>
      <c r="P67" s="57">
        <f>SUM('GŠ DR.FRA I.GLIBOTIĆ:GLAZBENA J.HATZE'!P67)</f>
        <v>0</v>
      </c>
      <c r="R67" s="53"/>
    </row>
    <row r="68" spans="1:18" s="26" customFormat="1">
      <c r="A68" s="21"/>
      <c r="B68" s="22">
        <v>321</v>
      </c>
      <c r="C68" s="23" t="s">
        <v>33</v>
      </c>
      <c r="D68" s="57">
        <f>SUM('GŠ DR.FRA I.GLIBOTIĆ:GLAZBENA J.HATZE'!D68)</f>
        <v>0</v>
      </c>
      <c r="E68" s="57">
        <f>SUM('GŠ DR.FRA I.GLIBOTIĆ:GLAZBENA J.HATZE'!E68)</f>
        <v>0</v>
      </c>
      <c r="F68" s="105">
        <f>SUM('GŠ DR.FRA I.GLIBOTIĆ:GLAZBENA J.HATZE'!F68)</f>
        <v>0</v>
      </c>
      <c r="G68" s="177">
        <f>SUM('GŠ DR.FRA I.GLIBOTIĆ:GLAZBENA J.HATZE'!G68)</f>
        <v>44645.94</v>
      </c>
      <c r="H68" s="47">
        <f>SUM('GŠ DR.FRA I.GLIBOTIĆ:GLAZBENA J.HATZE'!H68)</f>
        <v>84000</v>
      </c>
      <c r="I68" s="25">
        <f t="shared" si="22"/>
        <v>84000</v>
      </c>
      <c r="P68" s="57">
        <f>SUM('GŠ DR.FRA I.GLIBOTIĆ:GLAZBENA J.HATZE'!P68)</f>
        <v>0</v>
      </c>
      <c r="R68" s="53"/>
    </row>
    <row r="69" spans="1:18" s="26" customFormat="1">
      <c r="A69" s="21"/>
      <c r="B69" s="22">
        <v>322</v>
      </c>
      <c r="C69" s="23" t="s">
        <v>34</v>
      </c>
      <c r="D69" s="57">
        <f>SUM('GŠ DR.FRA I.GLIBOTIĆ:GLAZBENA J.HATZE'!D69)</f>
        <v>0</v>
      </c>
      <c r="E69" s="57">
        <f>SUM('GŠ DR.FRA I.GLIBOTIĆ:GLAZBENA J.HATZE'!E69)</f>
        <v>0</v>
      </c>
      <c r="F69" s="105">
        <f>SUM('GŠ DR.FRA I.GLIBOTIĆ:GLAZBENA J.HATZE'!F69)</f>
        <v>0</v>
      </c>
      <c r="G69" s="177">
        <f>SUM('GŠ DR.FRA I.GLIBOTIĆ:GLAZBENA J.HATZE'!G69)</f>
        <v>68799.459999999992</v>
      </c>
      <c r="H69" s="47">
        <f>SUM('GŠ DR.FRA I.GLIBOTIĆ:GLAZBENA J.HATZE'!H69)</f>
        <v>4500</v>
      </c>
      <c r="I69" s="25">
        <f t="shared" si="22"/>
        <v>4500</v>
      </c>
      <c r="P69" s="57">
        <f>SUM('GŠ DR.FRA I.GLIBOTIĆ:GLAZBENA J.HATZE'!P69)</f>
        <v>0</v>
      </c>
      <c r="R69" s="53"/>
    </row>
    <row r="70" spans="1:18" s="26" customFormat="1">
      <c r="A70" s="21"/>
      <c r="B70" s="22">
        <v>323</v>
      </c>
      <c r="C70" s="23" t="s">
        <v>28</v>
      </c>
      <c r="D70" s="57">
        <f>SUM('GŠ DR.FRA I.GLIBOTIĆ:GLAZBENA J.HATZE'!D70)</f>
        <v>0</v>
      </c>
      <c r="E70" s="57">
        <f>SUM('GŠ DR.FRA I.GLIBOTIĆ:GLAZBENA J.HATZE'!E70)</f>
        <v>0</v>
      </c>
      <c r="F70" s="105">
        <f>SUM('GŠ DR.FRA I.GLIBOTIĆ:GLAZBENA J.HATZE'!F70)</f>
        <v>0</v>
      </c>
      <c r="G70" s="177">
        <f>SUM('GŠ DR.FRA I.GLIBOTIĆ:GLAZBENA J.HATZE'!G70)</f>
        <v>117705.12</v>
      </c>
      <c r="H70" s="47">
        <f>SUM('GŠ DR.FRA I.GLIBOTIĆ:GLAZBENA J.HATZE'!H70)</f>
        <v>91598.9</v>
      </c>
      <c r="I70" s="25">
        <f t="shared" si="22"/>
        <v>91598.9</v>
      </c>
      <c r="P70" s="57">
        <f>SUM('GŠ DR.FRA I.GLIBOTIĆ:GLAZBENA J.HATZE'!P70)</f>
        <v>0</v>
      </c>
      <c r="R70" s="53"/>
    </row>
    <row r="71" spans="1:18" s="26" customFormat="1" ht="24.75">
      <c r="A71" s="21"/>
      <c r="B71" s="22">
        <v>324</v>
      </c>
      <c r="C71" s="23" t="s">
        <v>37</v>
      </c>
      <c r="D71" s="57">
        <f>SUM('GŠ DR.FRA I.GLIBOTIĆ:GLAZBENA J.HATZE'!D71)</f>
        <v>0</v>
      </c>
      <c r="E71" s="57">
        <f>SUM('GŠ DR.FRA I.GLIBOTIĆ:GLAZBENA J.HATZE'!E71)</f>
        <v>0</v>
      </c>
      <c r="F71" s="105">
        <f>SUM('GŠ DR.FRA I.GLIBOTIĆ:GLAZBENA J.HATZE'!F71)</f>
        <v>0</v>
      </c>
      <c r="G71" s="177">
        <f>SUM('GŠ DR.FRA I.GLIBOTIĆ:GLAZBENA J.HATZE'!G71)</f>
        <v>1686</v>
      </c>
      <c r="H71" s="47">
        <f>SUM('GŠ DR.FRA I.GLIBOTIĆ:GLAZBENA J.HATZE'!H71)</f>
        <v>0</v>
      </c>
      <c r="I71" s="25">
        <f t="shared" si="22"/>
        <v>0</v>
      </c>
      <c r="P71" s="57">
        <f>SUM('GŠ DR.FRA I.GLIBOTIĆ:GLAZBENA J.HATZE'!P71)</f>
        <v>0</v>
      </c>
      <c r="R71" s="53"/>
    </row>
    <row r="72" spans="1:18" s="26" customFormat="1">
      <c r="A72" s="21"/>
      <c r="B72" s="22">
        <v>329</v>
      </c>
      <c r="C72" s="23" t="s">
        <v>38</v>
      </c>
      <c r="D72" s="57">
        <f>SUM('GŠ DR.FRA I.GLIBOTIĆ:GLAZBENA J.HATZE'!D72)</f>
        <v>0</v>
      </c>
      <c r="E72" s="57">
        <f>SUM('GŠ DR.FRA I.GLIBOTIĆ:GLAZBENA J.HATZE'!E72)</f>
        <v>0</v>
      </c>
      <c r="F72" s="105">
        <f>SUM('GŠ DR.FRA I.GLIBOTIĆ:GLAZBENA J.HATZE'!F72)</f>
        <v>0</v>
      </c>
      <c r="G72" s="177">
        <f>SUM('GŠ DR.FRA I.GLIBOTIĆ:GLAZBENA J.HATZE'!G72)</f>
        <v>46404.88</v>
      </c>
      <c r="H72" s="47">
        <f>SUM('GŠ DR.FRA I.GLIBOTIĆ:GLAZBENA J.HATZE'!H72)</f>
        <v>9528.23</v>
      </c>
      <c r="I72" s="25">
        <f t="shared" si="22"/>
        <v>9528.23</v>
      </c>
      <c r="P72" s="57">
        <f>SUM('GŠ DR.FRA I.GLIBOTIĆ:GLAZBENA J.HATZE'!P72)</f>
        <v>0</v>
      </c>
      <c r="R72" s="53"/>
    </row>
    <row r="73" spans="1:18" s="26" customFormat="1">
      <c r="A73" s="21"/>
      <c r="B73" s="22">
        <v>343</v>
      </c>
      <c r="C73" s="23" t="s">
        <v>39</v>
      </c>
      <c r="D73" s="57">
        <f>SUM('GŠ DR.FRA I.GLIBOTIĆ:GLAZBENA J.HATZE'!D73)</f>
        <v>0</v>
      </c>
      <c r="E73" s="57">
        <f>SUM('GŠ DR.FRA I.GLIBOTIĆ:GLAZBENA J.HATZE'!E73)</f>
        <v>0</v>
      </c>
      <c r="F73" s="105">
        <f>SUM('GŠ DR.FRA I.GLIBOTIĆ:GLAZBENA J.HATZE'!F73)</f>
        <v>0</v>
      </c>
      <c r="G73" s="177">
        <f>SUM('GŠ DR.FRA I.GLIBOTIĆ:GLAZBENA J.HATZE'!G73)</f>
        <v>148.54000000000002</v>
      </c>
      <c r="H73" s="47">
        <f>SUM('GŠ DR.FRA I.GLIBOTIĆ:GLAZBENA J.HATZE'!H73)</f>
        <v>0</v>
      </c>
      <c r="I73" s="25">
        <f t="shared" si="22"/>
        <v>0</v>
      </c>
      <c r="P73" s="57">
        <f>SUM('GŠ DR.FRA I.GLIBOTIĆ:GLAZBENA J.HATZE'!P73)</f>
        <v>0</v>
      </c>
      <c r="R73" s="53"/>
    </row>
    <row r="74" spans="1:18" s="26" customFormat="1" ht="24.75">
      <c r="A74" s="21"/>
      <c r="B74" s="22">
        <v>372</v>
      </c>
      <c r="C74" s="23" t="s">
        <v>46</v>
      </c>
      <c r="D74" s="57">
        <f>SUM('GŠ DR.FRA I.GLIBOTIĆ:GLAZBENA J.HATZE'!D74)</f>
        <v>0</v>
      </c>
      <c r="E74" s="57">
        <f>SUM('GŠ DR.FRA I.GLIBOTIĆ:GLAZBENA J.HATZE'!E74)</f>
        <v>0</v>
      </c>
      <c r="F74" s="105">
        <f>SUM('GŠ DR.FRA I.GLIBOTIĆ:GLAZBENA J.HATZE'!F74)</f>
        <v>0</v>
      </c>
      <c r="G74" s="177">
        <f>SUM('GŠ DR.FRA I.GLIBOTIĆ:GLAZBENA J.HATZE'!G74)</f>
        <v>5156</v>
      </c>
      <c r="H74" s="47">
        <f>SUM('GŠ DR.FRA I.GLIBOTIĆ:GLAZBENA J.HATZE'!H74)</f>
        <v>0</v>
      </c>
      <c r="I74" s="25">
        <f t="shared" si="22"/>
        <v>0</v>
      </c>
      <c r="P74" s="57">
        <f>SUM('GŠ DR.FRA I.GLIBOTIĆ:GLAZBENA J.HATZE'!P74)</f>
        <v>0</v>
      </c>
      <c r="R74" s="53"/>
    </row>
    <row r="75" spans="1:18" s="26" customFormat="1">
      <c r="A75" s="21"/>
      <c r="B75" s="22">
        <v>381</v>
      </c>
      <c r="C75" s="23" t="s">
        <v>58</v>
      </c>
      <c r="D75" s="57">
        <f>SUM('GŠ DR.FRA I.GLIBOTIĆ:GLAZBENA J.HATZE'!D75)</f>
        <v>0</v>
      </c>
      <c r="E75" s="57">
        <f>SUM('GŠ DR.FRA I.GLIBOTIĆ:GLAZBENA J.HATZE'!E75)</f>
        <v>0</v>
      </c>
      <c r="F75" s="105">
        <f>SUM('GŠ DR.FRA I.GLIBOTIĆ:GLAZBENA J.HATZE'!F75)</f>
        <v>0</v>
      </c>
      <c r="G75" s="177">
        <f>SUM('GŠ DR.FRA I.GLIBOTIĆ:GLAZBENA J.HATZE'!G75)</f>
        <v>0</v>
      </c>
      <c r="H75" s="47">
        <f>SUM('GŠ DR.FRA I.GLIBOTIĆ:GLAZBENA J.HATZE'!H75)</f>
        <v>0</v>
      </c>
      <c r="I75" s="25">
        <f t="shared" si="22"/>
        <v>0</v>
      </c>
      <c r="P75" s="57">
        <f>SUM('GŠ DR.FRA I.GLIBOTIĆ:GLAZBENA J.HATZE'!P75)</f>
        <v>0</v>
      </c>
      <c r="R75" s="53"/>
    </row>
    <row r="76" spans="1:18" s="26" customFormat="1">
      <c r="A76" s="21"/>
      <c r="B76" s="22">
        <v>383</v>
      </c>
      <c r="C76" s="23" t="s">
        <v>61</v>
      </c>
      <c r="D76" s="57">
        <f>SUM('GŠ DR.FRA I.GLIBOTIĆ:GLAZBENA J.HATZE'!D76)</f>
        <v>0</v>
      </c>
      <c r="E76" s="57">
        <f>SUM('GŠ DR.FRA I.GLIBOTIĆ:GLAZBENA J.HATZE'!E76)</f>
        <v>0</v>
      </c>
      <c r="F76" s="105">
        <f>SUM('GŠ DR.FRA I.GLIBOTIĆ:GLAZBENA J.HATZE'!F76)</f>
        <v>0</v>
      </c>
      <c r="G76" s="177">
        <f>SUM('GŠ DR.FRA I.GLIBOTIĆ:GLAZBENA J.HATZE'!G76)</f>
        <v>0</v>
      </c>
      <c r="H76" s="47">
        <f>SUM('GŠ DR.FRA I.GLIBOTIĆ:GLAZBENA J.HATZE'!H76)</f>
        <v>0</v>
      </c>
      <c r="I76" s="25">
        <f t="shared" si="22"/>
        <v>0</v>
      </c>
      <c r="P76" s="57">
        <f>SUM('GŠ DR.FRA I.GLIBOTIĆ:GLAZBENA J.HATZE'!P76)</f>
        <v>0</v>
      </c>
      <c r="R76" s="53"/>
    </row>
    <row r="77" spans="1:18" s="26" customFormat="1" ht="24.75">
      <c r="A77" s="236" t="s">
        <v>11</v>
      </c>
      <c r="B77" s="237"/>
      <c r="C77" s="18" t="s">
        <v>113</v>
      </c>
      <c r="D77" s="19">
        <f>SUM(D78:D89)</f>
        <v>3790469.94</v>
      </c>
      <c r="E77" s="19">
        <f t="shared" ref="E77:I77" si="23">SUM(E78:E89)</f>
        <v>0</v>
      </c>
      <c r="F77" s="59">
        <f t="shared" si="23"/>
        <v>3790469.94</v>
      </c>
      <c r="G77" s="174">
        <f t="shared" si="23"/>
        <v>1421171.65</v>
      </c>
      <c r="H77" s="79">
        <f t="shared" si="23"/>
        <v>-1100</v>
      </c>
      <c r="I77" s="20">
        <f t="shared" si="23"/>
        <v>3789369.94</v>
      </c>
      <c r="P77" s="19">
        <f>SUM(P78:P88)</f>
        <v>0</v>
      </c>
      <c r="R77" s="53"/>
    </row>
    <row r="78" spans="1:18">
      <c r="A78" s="21"/>
      <c r="B78" s="22">
        <v>311</v>
      </c>
      <c r="C78" s="23" t="s">
        <v>35</v>
      </c>
      <c r="D78" s="57">
        <f>SUM('GŠ DR.FRA I.GLIBOTIĆ:GLAZBENA J.HATZE'!D78)</f>
        <v>935000</v>
      </c>
      <c r="E78" s="57">
        <f>SUM('GŠ DR.FRA I.GLIBOTIĆ:GLAZBENA J.HATZE'!E78)</f>
        <v>0</v>
      </c>
      <c r="F78" s="57">
        <f>SUM('GŠ DR.FRA I.GLIBOTIĆ:GLAZBENA J.HATZE'!F78)</f>
        <v>935000</v>
      </c>
      <c r="G78" s="57">
        <f>SUM('GŠ DR.FRA I.GLIBOTIĆ:GLAZBENA J.HATZE'!G78)</f>
        <v>504528.73</v>
      </c>
      <c r="H78" s="57">
        <f>SUM('GŠ DR.FRA I.GLIBOTIĆ:GLAZBENA J.HATZE'!H78)</f>
        <v>0</v>
      </c>
      <c r="I78" s="57">
        <f>SUM('GŠ DR.FRA I.GLIBOTIĆ:GLAZBENA J.HATZE'!I78)</f>
        <v>935000</v>
      </c>
      <c r="P78" s="57">
        <f>SUM('GŠ DR.FRA I.GLIBOTIĆ:GLAZBENA J.HATZE'!P78)</f>
        <v>0</v>
      </c>
      <c r="R78" s="53"/>
    </row>
    <row r="79" spans="1:18" s="26" customFormat="1">
      <c r="A79" s="21"/>
      <c r="B79" s="22">
        <v>312</v>
      </c>
      <c r="C79" s="23" t="s">
        <v>44</v>
      </c>
      <c r="D79" s="57">
        <f>SUM('GŠ DR.FRA I.GLIBOTIĆ:GLAZBENA J.HATZE'!D79)</f>
        <v>232500</v>
      </c>
      <c r="E79" s="57">
        <f>SUM('GŠ DR.FRA I.GLIBOTIĆ:GLAZBENA J.HATZE'!E79)</f>
        <v>0</v>
      </c>
      <c r="F79" s="57">
        <f>SUM('GŠ DR.FRA I.GLIBOTIĆ:GLAZBENA J.HATZE'!F79)</f>
        <v>232500</v>
      </c>
      <c r="G79" s="57">
        <f>SUM('GŠ DR.FRA I.GLIBOTIĆ:GLAZBENA J.HATZE'!G79)</f>
        <v>6000</v>
      </c>
      <c r="H79" s="57">
        <f>SUM('GŠ DR.FRA I.GLIBOTIĆ:GLAZBENA J.HATZE'!H79)</f>
        <v>0</v>
      </c>
      <c r="I79" s="57">
        <f>SUM('GŠ DR.FRA I.GLIBOTIĆ:GLAZBENA J.HATZE'!I79)</f>
        <v>232500</v>
      </c>
      <c r="P79" s="57">
        <f>SUM('GŠ DR.FRA I.GLIBOTIĆ:GLAZBENA J.HATZE'!P79)</f>
        <v>0</v>
      </c>
      <c r="R79" s="53"/>
    </row>
    <row r="80" spans="1:18" s="26" customFormat="1">
      <c r="A80" s="21"/>
      <c r="B80" s="22">
        <v>313</v>
      </c>
      <c r="C80" s="23" t="s">
        <v>36</v>
      </c>
      <c r="D80" s="57">
        <f>SUM('GŠ DR.FRA I.GLIBOTIĆ:GLAZBENA J.HATZE'!D80)</f>
        <v>155090</v>
      </c>
      <c r="E80" s="57">
        <f>SUM('GŠ DR.FRA I.GLIBOTIĆ:GLAZBENA J.HATZE'!E80)</f>
        <v>0</v>
      </c>
      <c r="F80" s="57">
        <f>SUM('GŠ DR.FRA I.GLIBOTIĆ:GLAZBENA J.HATZE'!F80)</f>
        <v>155090</v>
      </c>
      <c r="G80" s="57">
        <f>SUM('GŠ DR.FRA I.GLIBOTIĆ:GLAZBENA J.HATZE'!G80)</f>
        <v>83424.53</v>
      </c>
      <c r="H80" s="57">
        <f>SUM('GŠ DR.FRA I.GLIBOTIĆ:GLAZBENA J.HATZE'!H80)</f>
        <v>0</v>
      </c>
      <c r="I80" s="57">
        <f>SUM('GŠ DR.FRA I.GLIBOTIĆ:GLAZBENA J.HATZE'!I80)</f>
        <v>155090</v>
      </c>
      <c r="P80" s="57">
        <f>SUM('GŠ DR.FRA I.GLIBOTIĆ:GLAZBENA J.HATZE'!P80)</f>
        <v>0</v>
      </c>
      <c r="R80" s="53"/>
    </row>
    <row r="81" spans="1:18" s="26" customFormat="1">
      <c r="A81" s="21"/>
      <c r="B81" s="22">
        <v>321</v>
      </c>
      <c r="C81" s="23" t="s">
        <v>33</v>
      </c>
      <c r="D81" s="57">
        <f>SUM('GŠ DR.FRA I.GLIBOTIĆ:GLAZBENA J.HATZE'!D81)</f>
        <v>298500</v>
      </c>
      <c r="E81" s="57">
        <f>SUM('GŠ DR.FRA I.GLIBOTIĆ:GLAZBENA J.HATZE'!E81)</f>
        <v>0</v>
      </c>
      <c r="F81" s="57">
        <f>SUM('GŠ DR.FRA I.GLIBOTIĆ:GLAZBENA J.HATZE'!F81)</f>
        <v>298500</v>
      </c>
      <c r="G81" s="57">
        <f>SUM('GŠ DR.FRA I.GLIBOTIĆ:GLAZBENA J.HATZE'!G81)</f>
        <v>228397.63</v>
      </c>
      <c r="H81" s="57">
        <f>SUM('GŠ DR.FRA I.GLIBOTIĆ:GLAZBENA J.HATZE'!H81)</f>
        <v>0</v>
      </c>
      <c r="I81" s="57">
        <f>SUM('GŠ DR.FRA I.GLIBOTIĆ:GLAZBENA J.HATZE'!I81)</f>
        <v>298500</v>
      </c>
      <c r="P81" s="57">
        <f>SUM('GŠ DR.FRA I.GLIBOTIĆ:GLAZBENA J.HATZE'!P81)</f>
        <v>0</v>
      </c>
      <c r="R81" s="53"/>
    </row>
    <row r="82" spans="1:18" s="26" customFormat="1">
      <c r="A82" s="21"/>
      <c r="B82" s="22">
        <v>322</v>
      </c>
      <c r="C82" s="23" t="s">
        <v>34</v>
      </c>
      <c r="D82" s="57">
        <f>SUM('GŠ DR.FRA I.GLIBOTIĆ:GLAZBENA J.HATZE'!D82)</f>
        <v>516200</v>
      </c>
      <c r="E82" s="57">
        <f>SUM('GŠ DR.FRA I.GLIBOTIĆ:GLAZBENA J.HATZE'!E82)</f>
        <v>0</v>
      </c>
      <c r="F82" s="57">
        <f>SUM('GŠ DR.FRA I.GLIBOTIĆ:GLAZBENA J.HATZE'!F82)</f>
        <v>516200</v>
      </c>
      <c r="G82" s="57">
        <f>SUM('GŠ DR.FRA I.GLIBOTIĆ:GLAZBENA J.HATZE'!G82)</f>
        <v>111696.43</v>
      </c>
      <c r="H82" s="57">
        <f>SUM('GŠ DR.FRA I.GLIBOTIĆ:GLAZBENA J.HATZE'!H82)</f>
        <v>0</v>
      </c>
      <c r="I82" s="57">
        <f>SUM('GŠ DR.FRA I.GLIBOTIĆ:GLAZBENA J.HATZE'!I82)</f>
        <v>516200</v>
      </c>
      <c r="P82" s="57">
        <f>SUM('GŠ DR.FRA I.GLIBOTIĆ:GLAZBENA J.HATZE'!P82)</f>
        <v>0</v>
      </c>
      <c r="R82" s="53"/>
    </row>
    <row r="83" spans="1:18" s="26" customFormat="1">
      <c r="A83" s="21"/>
      <c r="B83" s="22">
        <v>323</v>
      </c>
      <c r="C83" s="23" t="s">
        <v>28</v>
      </c>
      <c r="D83" s="57">
        <f>SUM('GŠ DR.FRA I.GLIBOTIĆ:GLAZBENA J.HATZE'!D83)</f>
        <v>1206460</v>
      </c>
      <c r="E83" s="57">
        <f>SUM('GŠ DR.FRA I.GLIBOTIĆ:GLAZBENA J.HATZE'!E83)</f>
        <v>0</v>
      </c>
      <c r="F83" s="57">
        <f>SUM('GŠ DR.FRA I.GLIBOTIĆ:GLAZBENA J.HATZE'!F83)</f>
        <v>1206460</v>
      </c>
      <c r="G83" s="57">
        <f>SUM('GŠ DR.FRA I.GLIBOTIĆ:GLAZBENA J.HATZE'!G83)</f>
        <v>402228.7</v>
      </c>
      <c r="H83" s="57">
        <f>SUM('GŠ DR.FRA I.GLIBOTIĆ:GLAZBENA J.HATZE'!H83)</f>
        <v>-1100</v>
      </c>
      <c r="I83" s="57">
        <f>SUM('GŠ DR.FRA I.GLIBOTIĆ:GLAZBENA J.HATZE'!I83)</f>
        <v>1205360</v>
      </c>
      <c r="P83" s="57">
        <f>SUM('GŠ DR.FRA I.GLIBOTIĆ:GLAZBENA J.HATZE'!P83)</f>
        <v>0</v>
      </c>
      <c r="R83" s="53"/>
    </row>
    <row r="84" spans="1:18" s="26" customFormat="1" ht="24.75">
      <c r="A84" s="21"/>
      <c r="B84" s="22">
        <v>324</v>
      </c>
      <c r="C84" s="23" t="s">
        <v>37</v>
      </c>
      <c r="D84" s="57">
        <f>SUM('GŠ DR.FRA I.GLIBOTIĆ:GLAZBENA J.HATZE'!D84)</f>
        <v>121000</v>
      </c>
      <c r="E84" s="57">
        <f>SUM('GŠ DR.FRA I.GLIBOTIĆ:GLAZBENA J.HATZE'!E84)</f>
        <v>0</v>
      </c>
      <c r="F84" s="57">
        <f>SUM('GŠ DR.FRA I.GLIBOTIĆ:GLAZBENA J.HATZE'!F84)</f>
        <v>121000</v>
      </c>
      <c r="G84" s="57">
        <f>SUM('GŠ DR.FRA I.GLIBOTIĆ:GLAZBENA J.HATZE'!G84)</f>
        <v>6520</v>
      </c>
      <c r="H84" s="57">
        <f>SUM('GŠ DR.FRA I.GLIBOTIĆ:GLAZBENA J.HATZE'!H84)</f>
        <v>0</v>
      </c>
      <c r="I84" s="57">
        <f>SUM('GŠ DR.FRA I.GLIBOTIĆ:GLAZBENA J.HATZE'!I84)</f>
        <v>121000</v>
      </c>
      <c r="P84" s="57">
        <f>SUM('GŠ DR.FRA I.GLIBOTIĆ:GLAZBENA J.HATZE'!P84)</f>
        <v>0</v>
      </c>
      <c r="R84" s="53"/>
    </row>
    <row r="85" spans="1:18" s="26" customFormat="1">
      <c r="A85" s="21"/>
      <c r="B85" s="22">
        <v>329</v>
      </c>
      <c r="C85" s="23" t="s">
        <v>38</v>
      </c>
      <c r="D85" s="57">
        <f>SUM('GŠ DR.FRA I.GLIBOTIĆ:GLAZBENA J.HATZE'!D85)</f>
        <v>318919.94</v>
      </c>
      <c r="E85" s="57">
        <f>SUM('GŠ DR.FRA I.GLIBOTIĆ:GLAZBENA J.HATZE'!E85)</f>
        <v>0</v>
      </c>
      <c r="F85" s="57">
        <f>SUM('GŠ DR.FRA I.GLIBOTIĆ:GLAZBENA J.HATZE'!F85)</f>
        <v>318919.94</v>
      </c>
      <c r="G85" s="57">
        <f>SUM('GŠ DR.FRA I.GLIBOTIĆ:GLAZBENA J.HATZE'!G85)</f>
        <v>52910.16</v>
      </c>
      <c r="H85" s="57">
        <f>SUM('GŠ DR.FRA I.GLIBOTIĆ:GLAZBENA J.HATZE'!H85)</f>
        <v>0</v>
      </c>
      <c r="I85" s="57">
        <f>SUM('GŠ DR.FRA I.GLIBOTIĆ:GLAZBENA J.HATZE'!I85)</f>
        <v>318919.94</v>
      </c>
      <c r="P85" s="57">
        <f>SUM('GŠ DR.FRA I.GLIBOTIĆ:GLAZBENA J.HATZE'!P85)</f>
        <v>0</v>
      </c>
      <c r="R85" s="53"/>
    </row>
    <row r="86" spans="1:18" s="26" customFormat="1">
      <c r="A86" s="21"/>
      <c r="B86" s="22">
        <v>343</v>
      </c>
      <c r="C86" s="23" t="s">
        <v>39</v>
      </c>
      <c r="D86" s="57">
        <f>SUM('GŠ DR.FRA I.GLIBOTIĆ:GLAZBENA J.HATZE'!D86)</f>
        <v>6800</v>
      </c>
      <c r="E86" s="57">
        <f>SUM('GŠ DR.FRA I.GLIBOTIĆ:GLAZBENA J.HATZE'!E86)</f>
        <v>0</v>
      </c>
      <c r="F86" s="57">
        <f>SUM('GŠ DR.FRA I.GLIBOTIĆ:GLAZBENA J.HATZE'!F86)</f>
        <v>6800</v>
      </c>
      <c r="G86" s="57">
        <f>SUM('GŠ DR.FRA I.GLIBOTIĆ:GLAZBENA J.HATZE'!G86)</f>
        <v>2132.13</v>
      </c>
      <c r="H86" s="57">
        <f>SUM('GŠ DR.FRA I.GLIBOTIĆ:GLAZBENA J.HATZE'!H86)</f>
        <v>0</v>
      </c>
      <c r="I86" s="57">
        <f>SUM('GŠ DR.FRA I.GLIBOTIĆ:GLAZBENA J.HATZE'!I86)</f>
        <v>6800</v>
      </c>
      <c r="P86" s="57">
        <f>SUM('GŠ DR.FRA I.GLIBOTIĆ:GLAZBENA J.HATZE'!P86)</f>
        <v>0</v>
      </c>
      <c r="R86" s="53"/>
    </row>
    <row r="87" spans="1:18" s="26" customFormat="1" ht="24.75">
      <c r="A87" s="21"/>
      <c r="B87" s="22">
        <v>372</v>
      </c>
      <c r="C87" s="23" t="s">
        <v>46</v>
      </c>
      <c r="D87" s="57">
        <f>SUM('GŠ DR.FRA I.GLIBOTIĆ:GLAZBENA J.HATZE'!D87)</f>
        <v>0</v>
      </c>
      <c r="E87" s="57">
        <f>SUM('GŠ DR.FRA I.GLIBOTIĆ:GLAZBENA J.HATZE'!E87)</f>
        <v>0</v>
      </c>
      <c r="F87" s="57">
        <f>SUM('GŠ DR.FRA I.GLIBOTIĆ:GLAZBENA J.HATZE'!F87)</f>
        <v>0</v>
      </c>
      <c r="G87" s="57">
        <f>SUM('GŠ DR.FRA I.GLIBOTIĆ:GLAZBENA J.HATZE'!G87)</f>
        <v>0</v>
      </c>
      <c r="H87" s="57">
        <f>SUM('GŠ DR.FRA I.GLIBOTIĆ:GLAZBENA J.HATZE'!H87)</f>
        <v>0</v>
      </c>
      <c r="I87" s="57">
        <f>SUM('GŠ DR.FRA I.GLIBOTIĆ:GLAZBENA J.HATZE'!I87)</f>
        <v>0</v>
      </c>
      <c r="P87" s="57">
        <f>SUM('GŠ DR.FRA I.GLIBOTIĆ:GLAZBENA J.HATZE'!P87)</f>
        <v>0</v>
      </c>
      <c r="R87" s="53"/>
    </row>
    <row r="88" spans="1:18" s="26" customFormat="1">
      <c r="A88" s="21"/>
      <c r="B88" s="22">
        <v>381</v>
      </c>
      <c r="C88" s="23" t="s">
        <v>58</v>
      </c>
      <c r="D88" s="57">
        <f>SUM('GŠ DR.FRA I.GLIBOTIĆ:GLAZBENA J.HATZE'!D88)</f>
        <v>0</v>
      </c>
      <c r="E88" s="57">
        <f>SUM('GŠ DR.FRA I.GLIBOTIĆ:GLAZBENA J.HATZE'!E88)</f>
        <v>0</v>
      </c>
      <c r="F88" s="57">
        <f>SUM('GŠ DR.FRA I.GLIBOTIĆ:GLAZBENA J.HATZE'!F88)</f>
        <v>0</v>
      </c>
      <c r="G88" s="57">
        <f>SUM('GŠ DR.FRA I.GLIBOTIĆ:GLAZBENA J.HATZE'!G88)</f>
        <v>20000</v>
      </c>
      <c r="H88" s="57">
        <f>SUM('GŠ DR.FRA I.GLIBOTIĆ:GLAZBENA J.HATZE'!H88)</f>
        <v>0</v>
      </c>
      <c r="I88" s="57">
        <f>SUM('GŠ DR.FRA I.GLIBOTIĆ:GLAZBENA J.HATZE'!I88)</f>
        <v>0</v>
      </c>
      <c r="P88" s="57">
        <f>SUM('GŠ DR.FRA I.GLIBOTIĆ:GLAZBENA J.HATZE'!P88)</f>
        <v>0</v>
      </c>
      <c r="R88" s="53"/>
    </row>
    <row r="89" spans="1:18" s="26" customFormat="1">
      <c r="A89" s="21"/>
      <c r="B89" s="22">
        <v>383</v>
      </c>
      <c r="C89" s="23"/>
      <c r="D89" s="57">
        <f>SUM('GŠ DR.FRA I.GLIBOTIĆ:GLAZBENA J.HATZE'!D89)</f>
        <v>0</v>
      </c>
      <c r="E89" s="57">
        <f>SUM('GŠ DR.FRA I.GLIBOTIĆ:GLAZBENA J.HATZE'!E89)</f>
        <v>0</v>
      </c>
      <c r="F89" s="57">
        <f>SUM('GŠ DR.FRA I.GLIBOTIĆ:GLAZBENA J.HATZE'!F89)</f>
        <v>0</v>
      </c>
      <c r="G89" s="57">
        <f>SUM('GŠ DR.FRA I.GLIBOTIĆ:GLAZBENA J.HATZE'!G89)</f>
        <v>3333.34</v>
      </c>
      <c r="H89" s="57">
        <f>SUM('GŠ DR.FRA I.GLIBOTIĆ:GLAZBENA J.HATZE'!H89)</f>
        <v>0</v>
      </c>
      <c r="I89" s="57">
        <f>SUM('GŠ DR.FRA I.GLIBOTIĆ:GLAZBENA J.HATZE'!I89)</f>
        <v>0</v>
      </c>
      <c r="P89" s="57"/>
      <c r="R89" s="53"/>
    </row>
    <row r="90" spans="1:18" s="26" customFormat="1">
      <c r="A90" s="236" t="s">
        <v>11</v>
      </c>
      <c r="B90" s="237"/>
      <c r="C90" s="18" t="s">
        <v>114</v>
      </c>
      <c r="D90" s="19">
        <f>SUM(D91:D101)</f>
        <v>331885756.25999993</v>
      </c>
      <c r="E90" s="19">
        <f t="shared" ref="E90:I90" si="24">SUM(E91:E101)</f>
        <v>0</v>
      </c>
      <c r="F90" s="59">
        <f t="shared" si="24"/>
        <v>331885756.25999993</v>
      </c>
      <c r="G90" s="174">
        <f t="shared" si="24"/>
        <v>176463090.29000002</v>
      </c>
      <c r="H90" s="79">
        <f t="shared" si="24"/>
        <v>443340</v>
      </c>
      <c r="I90" s="20">
        <f t="shared" si="24"/>
        <v>332329096.25999993</v>
      </c>
      <c r="P90" s="19">
        <f>SUM(P91:P101)</f>
        <v>0</v>
      </c>
      <c r="R90" s="53"/>
    </row>
    <row r="91" spans="1:18">
      <c r="A91" s="21"/>
      <c r="B91" s="22">
        <v>311</v>
      </c>
      <c r="C91" s="23" t="s">
        <v>35</v>
      </c>
      <c r="D91" s="57">
        <f>SUM('GŠ DR.FRA I.GLIBOTIĆ:GLAZBENA J.HATZE'!D91)</f>
        <v>273566647.18999994</v>
      </c>
      <c r="E91" s="57">
        <f>SUM('GŠ DR.FRA I.GLIBOTIĆ:GLAZBENA J.HATZE'!E91)</f>
        <v>0</v>
      </c>
      <c r="F91" s="105">
        <f>SUM('GŠ DR.FRA I.GLIBOTIĆ:GLAZBENA J.HATZE'!F91)</f>
        <v>273566647.18999994</v>
      </c>
      <c r="G91" s="177">
        <f>SUM('GŠ DR.FRA I.GLIBOTIĆ:GLAZBENA J.HATZE'!G91)</f>
        <v>146832030.16999999</v>
      </c>
      <c r="H91" s="47">
        <f>SUM('GŠ DR.FRA I.GLIBOTIĆ:GLAZBENA J.HATZE'!H91)</f>
        <v>331103</v>
      </c>
      <c r="I91" s="25">
        <f>+F91+H91</f>
        <v>273897750.18999994</v>
      </c>
      <c r="K91" s="53"/>
      <c r="P91" s="57">
        <f>SUM('GŠ DR.FRA I.GLIBOTIĆ:GLAZBENA J.HATZE'!P91)</f>
        <v>0</v>
      </c>
      <c r="R91" s="53"/>
    </row>
    <row r="92" spans="1:18" s="26" customFormat="1">
      <c r="A92" s="21"/>
      <c r="B92" s="22">
        <v>312</v>
      </c>
      <c r="C92" s="23" t="s">
        <v>44</v>
      </c>
      <c r="D92" s="57">
        <f>SUM('GŠ DR.FRA I.GLIBOTIĆ:GLAZBENA J.HATZE'!D92)</f>
        <v>10913979.119999999</v>
      </c>
      <c r="E92" s="57">
        <f>SUM('GŠ DR.FRA I.GLIBOTIĆ:GLAZBENA J.HATZE'!E92)</f>
        <v>0</v>
      </c>
      <c r="F92" s="105">
        <f>SUM('GŠ DR.FRA I.GLIBOTIĆ:GLAZBENA J.HATZE'!F92)</f>
        <v>10913979.119999999</v>
      </c>
      <c r="G92" s="177">
        <f>SUM('GŠ DR.FRA I.GLIBOTIĆ:GLAZBENA J.HATZE'!G92)</f>
        <v>4816120.95</v>
      </c>
      <c r="H92" s="47">
        <f>SUM('GŠ DR.FRA I.GLIBOTIĆ:GLAZBENA J.HATZE'!H92)</f>
        <v>38388</v>
      </c>
      <c r="I92" s="25">
        <f t="shared" ref="I92:I101" si="25">+F92+H92</f>
        <v>10952367.119999999</v>
      </c>
      <c r="P92" s="57">
        <f>SUM('GŠ DR.FRA I.GLIBOTIĆ:GLAZBENA J.HATZE'!P92)</f>
        <v>0</v>
      </c>
      <c r="R92" s="53"/>
    </row>
    <row r="93" spans="1:18" s="26" customFormat="1">
      <c r="A93" s="21"/>
      <c r="B93" s="22">
        <v>313</v>
      </c>
      <c r="C93" s="23" t="s">
        <v>36</v>
      </c>
      <c r="D93" s="57">
        <f>SUM('GŠ DR.FRA I.GLIBOTIĆ:GLAZBENA J.HATZE'!D93)</f>
        <v>46084745.630000003</v>
      </c>
      <c r="E93" s="57">
        <f>SUM('GŠ DR.FRA I.GLIBOTIĆ:GLAZBENA J.HATZE'!E93)</f>
        <v>0</v>
      </c>
      <c r="F93" s="105">
        <f>SUM('GŠ DR.FRA I.GLIBOTIĆ:GLAZBENA J.HATZE'!F93)</f>
        <v>46084745.630000003</v>
      </c>
      <c r="G93" s="177">
        <f>SUM('GŠ DR.FRA I.GLIBOTIĆ:GLAZBENA J.HATZE'!G93)</f>
        <v>24064747.060000002</v>
      </c>
      <c r="H93" s="47">
        <f>SUM('GŠ DR.FRA I.GLIBOTIĆ:GLAZBENA J.HATZE'!H93)</f>
        <v>53632</v>
      </c>
      <c r="I93" s="25">
        <f t="shared" si="25"/>
        <v>46138377.630000003</v>
      </c>
      <c r="P93" s="57">
        <f>SUM('GŠ DR.FRA I.GLIBOTIĆ:GLAZBENA J.HATZE'!P93)</f>
        <v>0</v>
      </c>
      <c r="R93" s="53"/>
    </row>
    <row r="94" spans="1:18" s="26" customFormat="1">
      <c r="A94" s="21"/>
      <c r="B94" s="22">
        <v>321</v>
      </c>
      <c r="C94" s="23" t="s">
        <v>33</v>
      </c>
      <c r="D94" s="57">
        <f>SUM('GŠ DR.FRA I.GLIBOTIĆ:GLAZBENA J.HATZE'!D94)</f>
        <v>147900</v>
      </c>
      <c r="E94" s="57">
        <f>SUM('GŠ DR.FRA I.GLIBOTIĆ:GLAZBENA J.HATZE'!E94)</f>
        <v>0</v>
      </c>
      <c r="F94" s="105">
        <f>SUM('GŠ DR.FRA I.GLIBOTIĆ:GLAZBENA J.HATZE'!F94)</f>
        <v>147900</v>
      </c>
      <c r="G94" s="177">
        <f>SUM('GŠ DR.FRA I.GLIBOTIĆ:GLAZBENA J.HATZE'!G94)</f>
        <v>29662.739999999998</v>
      </c>
      <c r="H94" s="47">
        <f>SUM('GŠ DR.FRA I.GLIBOTIĆ:GLAZBENA J.HATZE'!H94)</f>
        <v>0</v>
      </c>
      <c r="I94" s="25">
        <f t="shared" si="25"/>
        <v>147900</v>
      </c>
      <c r="P94" s="57">
        <f>SUM('GŠ DR.FRA I.GLIBOTIĆ:GLAZBENA J.HATZE'!P94)</f>
        <v>0</v>
      </c>
      <c r="R94" s="53"/>
    </row>
    <row r="95" spans="1:18" s="26" customFormat="1">
      <c r="A95" s="21"/>
      <c r="B95" s="22">
        <v>322</v>
      </c>
      <c r="C95" s="23" t="s">
        <v>34</v>
      </c>
      <c r="D95" s="57">
        <f>SUM('GŠ DR.FRA I.GLIBOTIĆ:GLAZBENA J.HATZE'!D95)</f>
        <v>214000</v>
      </c>
      <c r="E95" s="57">
        <f>SUM('GŠ DR.FRA I.GLIBOTIĆ:GLAZBENA J.HATZE'!E95)</f>
        <v>0</v>
      </c>
      <c r="F95" s="105">
        <f>SUM('GŠ DR.FRA I.GLIBOTIĆ:GLAZBENA J.HATZE'!F95)</f>
        <v>214000</v>
      </c>
      <c r="G95" s="177">
        <f>SUM('GŠ DR.FRA I.GLIBOTIĆ:GLAZBENA J.HATZE'!G95)</f>
        <v>2810.3</v>
      </c>
      <c r="H95" s="47">
        <f>SUM('GŠ DR.FRA I.GLIBOTIĆ:GLAZBENA J.HATZE'!H95)</f>
        <v>0</v>
      </c>
      <c r="I95" s="25">
        <f t="shared" si="25"/>
        <v>214000</v>
      </c>
      <c r="P95" s="57">
        <f>SUM('GŠ DR.FRA I.GLIBOTIĆ:GLAZBENA J.HATZE'!P95)</f>
        <v>0</v>
      </c>
      <c r="R95" s="53"/>
    </row>
    <row r="96" spans="1:18" s="26" customFormat="1">
      <c r="A96" s="21"/>
      <c r="B96" s="22">
        <v>323</v>
      </c>
      <c r="C96" s="23" t="s">
        <v>28</v>
      </c>
      <c r="D96" s="57">
        <f>SUM('GŠ DR.FRA I.GLIBOTIĆ:GLAZBENA J.HATZE'!D96)</f>
        <v>606910</v>
      </c>
      <c r="E96" s="57">
        <f>SUM('GŠ DR.FRA I.GLIBOTIĆ:GLAZBENA J.HATZE'!E96)</f>
        <v>0</v>
      </c>
      <c r="F96" s="105">
        <f>SUM('GŠ DR.FRA I.GLIBOTIĆ:GLAZBENA J.HATZE'!F96)</f>
        <v>606910</v>
      </c>
      <c r="G96" s="177">
        <f>SUM('GŠ DR.FRA I.GLIBOTIĆ:GLAZBENA J.HATZE'!G96)</f>
        <v>309341.62</v>
      </c>
      <c r="H96" s="47">
        <f>SUM('GŠ DR.FRA I.GLIBOTIĆ:GLAZBENA J.HATZE'!H96)</f>
        <v>14463</v>
      </c>
      <c r="I96" s="25">
        <f t="shared" si="25"/>
        <v>621373</v>
      </c>
      <c r="P96" s="57">
        <f>SUM('GŠ DR.FRA I.GLIBOTIĆ:GLAZBENA J.HATZE'!P96)</f>
        <v>0</v>
      </c>
      <c r="R96" s="53"/>
    </row>
    <row r="97" spans="1:18" s="26" customFormat="1" ht="24.75">
      <c r="A97" s="21"/>
      <c r="B97" s="22">
        <v>324</v>
      </c>
      <c r="C97" s="23" t="s">
        <v>37</v>
      </c>
      <c r="D97" s="57">
        <f>SUM('GŠ DR.FRA I.GLIBOTIĆ:GLAZBENA J.HATZE'!D97)</f>
        <v>10800</v>
      </c>
      <c r="E97" s="57">
        <f>SUM('GŠ DR.FRA I.GLIBOTIĆ:GLAZBENA J.HATZE'!E97)</f>
        <v>0</v>
      </c>
      <c r="F97" s="105">
        <f>SUM('GŠ DR.FRA I.GLIBOTIĆ:GLAZBENA J.HATZE'!F97)</f>
        <v>10800</v>
      </c>
      <c r="G97" s="177">
        <f>SUM('GŠ DR.FRA I.GLIBOTIĆ:GLAZBENA J.HATZE'!G97)</f>
        <v>3913.08</v>
      </c>
      <c r="H97" s="47">
        <f>SUM('GŠ DR.FRA I.GLIBOTIĆ:GLAZBENA J.HATZE'!H97)</f>
        <v>0</v>
      </c>
      <c r="I97" s="25">
        <f t="shared" si="25"/>
        <v>10800</v>
      </c>
      <c r="P97" s="57">
        <f>SUM('GŠ DR.FRA I.GLIBOTIĆ:GLAZBENA J.HATZE'!P97)</f>
        <v>0</v>
      </c>
      <c r="R97" s="53"/>
    </row>
    <row r="98" spans="1:18" s="26" customFormat="1">
      <c r="A98" s="21"/>
      <c r="B98" s="22">
        <v>329</v>
      </c>
      <c r="C98" s="23" t="s">
        <v>38</v>
      </c>
      <c r="D98" s="57">
        <f>SUM('GŠ DR.FRA I.GLIBOTIĆ:GLAZBENA J.HATZE'!D98)</f>
        <v>330774.32</v>
      </c>
      <c r="E98" s="57">
        <f>SUM('GŠ DR.FRA I.GLIBOTIĆ:GLAZBENA J.HATZE'!E98)</f>
        <v>0</v>
      </c>
      <c r="F98" s="105">
        <f>SUM('GŠ DR.FRA I.GLIBOTIĆ:GLAZBENA J.HATZE'!F98)</f>
        <v>330774.32</v>
      </c>
      <c r="G98" s="177">
        <f>SUM('GŠ DR.FRA I.GLIBOTIĆ:GLAZBENA J.HATZE'!G98)</f>
        <v>342041.07000000007</v>
      </c>
      <c r="H98" s="47">
        <f>SUM('GŠ DR.FRA I.GLIBOTIĆ:GLAZBENA J.HATZE'!H98)</f>
        <v>5754</v>
      </c>
      <c r="I98" s="25">
        <f t="shared" si="25"/>
        <v>336528.32</v>
      </c>
      <c r="J98" s="130"/>
      <c r="P98" s="57">
        <f>SUM('GŠ DR.FRA I.GLIBOTIĆ:GLAZBENA J.HATZE'!P98)</f>
        <v>0</v>
      </c>
      <c r="R98" s="53"/>
    </row>
    <row r="99" spans="1:18" s="26" customFormat="1">
      <c r="A99" s="21"/>
      <c r="B99" s="22">
        <v>343</v>
      </c>
      <c r="C99" s="23" t="s">
        <v>39</v>
      </c>
      <c r="D99" s="57">
        <f>SUM('GŠ DR.FRA I.GLIBOTIĆ:GLAZBENA J.HATZE'!D99)</f>
        <v>0</v>
      </c>
      <c r="E99" s="57">
        <f>SUM('GŠ DR.FRA I.GLIBOTIĆ:GLAZBENA J.HATZE'!E99)</f>
        <v>0</v>
      </c>
      <c r="F99" s="105">
        <f>SUM('GŠ DR.FRA I.GLIBOTIĆ:GLAZBENA J.HATZE'!F99)</f>
        <v>0</v>
      </c>
      <c r="G99" s="177">
        <f>SUM('GŠ DR.FRA I.GLIBOTIĆ:GLAZBENA J.HATZE'!G99)</f>
        <v>35167.46</v>
      </c>
      <c r="H99" s="47">
        <f>SUM('GŠ DR.FRA I.GLIBOTIĆ:GLAZBENA J.HATZE'!H99)</f>
        <v>0</v>
      </c>
      <c r="I99" s="25">
        <f t="shared" si="25"/>
        <v>0</v>
      </c>
      <c r="P99" s="57">
        <f>SUM('GŠ DR.FRA I.GLIBOTIĆ:GLAZBENA J.HATZE'!P99)</f>
        <v>0</v>
      </c>
      <c r="R99" s="53"/>
    </row>
    <row r="100" spans="1:18" s="26" customFormat="1" ht="24.75">
      <c r="A100" s="21"/>
      <c r="B100" s="22">
        <v>372</v>
      </c>
      <c r="C100" s="23" t="s">
        <v>46</v>
      </c>
      <c r="D100" s="57">
        <f>SUM('GŠ DR.FRA I.GLIBOTIĆ:GLAZBENA J.HATZE'!D100)</f>
        <v>10000</v>
      </c>
      <c r="E100" s="57">
        <f>SUM('GŠ DR.FRA I.GLIBOTIĆ:GLAZBENA J.HATZE'!E100)</f>
        <v>0</v>
      </c>
      <c r="F100" s="105">
        <f>SUM('GŠ DR.FRA I.GLIBOTIĆ:GLAZBENA J.HATZE'!F100)</f>
        <v>10000</v>
      </c>
      <c r="G100" s="177">
        <f>SUM('GŠ DR.FRA I.GLIBOTIĆ:GLAZBENA J.HATZE'!G100)</f>
        <v>27255.84</v>
      </c>
      <c r="H100" s="47">
        <f>SUM('GŠ DR.FRA I.GLIBOTIĆ:GLAZBENA J.HATZE'!H100)</f>
        <v>0</v>
      </c>
      <c r="I100" s="25">
        <f t="shared" si="25"/>
        <v>10000</v>
      </c>
      <c r="J100" s="130"/>
      <c r="P100" s="57">
        <f>SUM('GŠ DR.FRA I.GLIBOTIĆ:GLAZBENA J.HATZE'!P100)</f>
        <v>0</v>
      </c>
      <c r="R100" s="53"/>
    </row>
    <row r="101" spans="1:18" s="26" customFormat="1">
      <c r="A101" s="21"/>
      <c r="B101" s="22">
        <v>381</v>
      </c>
      <c r="C101" s="23" t="s">
        <v>58</v>
      </c>
      <c r="D101" s="57">
        <f>SUM('GŠ DR.FRA I.GLIBOTIĆ:GLAZBENA J.HATZE'!D101)</f>
        <v>0</v>
      </c>
      <c r="E101" s="57">
        <f>SUM('GŠ DR.FRA I.GLIBOTIĆ:GLAZBENA J.HATZE'!E101)</f>
        <v>0</v>
      </c>
      <c r="F101" s="105">
        <f>SUM('GŠ DR.FRA I.GLIBOTIĆ:GLAZBENA J.HATZE'!F101)</f>
        <v>0</v>
      </c>
      <c r="G101" s="177">
        <f>SUM('GŠ DR.FRA I.GLIBOTIĆ:GLAZBENA J.HATZE'!G101)</f>
        <v>0</v>
      </c>
      <c r="H101" s="47">
        <f>SUM('GŠ DR.FRA I.GLIBOTIĆ:GLAZBENA J.HATZE'!H101)</f>
        <v>0</v>
      </c>
      <c r="I101" s="25">
        <f t="shared" si="25"/>
        <v>0</v>
      </c>
      <c r="P101" s="57">
        <f>SUM('GŠ DR.FRA I.GLIBOTIĆ:GLAZBENA J.HATZE'!P101)</f>
        <v>0</v>
      </c>
      <c r="R101" s="53"/>
    </row>
    <row r="102" spans="1:18" s="26" customFormat="1">
      <c r="A102" s="236" t="s">
        <v>11</v>
      </c>
      <c r="B102" s="237"/>
      <c r="C102" s="18" t="s">
        <v>116</v>
      </c>
      <c r="D102" s="19">
        <f>SUM(D103:D113)</f>
        <v>744800</v>
      </c>
      <c r="E102" s="19">
        <f t="shared" ref="E102:I102" si="26">SUM(E103:E113)</f>
        <v>0</v>
      </c>
      <c r="F102" s="59">
        <f t="shared" si="26"/>
        <v>744800</v>
      </c>
      <c r="G102" s="174">
        <f t="shared" si="26"/>
        <v>54663.53</v>
      </c>
      <c r="H102" s="79">
        <f t="shared" si="26"/>
        <v>-800</v>
      </c>
      <c r="I102" s="20">
        <f t="shared" si="26"/>
        <v>744000</v>
      </c>
      <c r="P102" s="19">
        <f>SUM(P103:P113)</f>
        <v>0</v>
      </c>
      <c r="R102" s="53"/>
    </row>
    <row r="103" spans="1:18">
      <c r="A103" s="21"/>
      <c r="B103" s="22">
        <v>311</v>
      </c>
      <c r="C103" s="23" t="s">
        <v>35</v>
      </c>
      <c r="D103" s="57">
        <f>SUM('GŠ DR.FRA I.GLIBOTIĆ:GLAZBENA J.HATZE'!D103)</f>
        <v>0</v>
      </c>
      <c r="E103" s="57">
        <f>SUM('GŠ DR.FRA I.GLIBOTIĆ:GLAZBENA J.HATZE'!E103)</f>
        <v>0</v>
      </c>
      <c r="F103" s="105">
        <f>SUM('GŠ DR.FRA I.GLIBOTIĆ:GLAZBENA J.HATZE'!F103)</f>
        <v>0</v>
      </c>
      <c r="G103" s="177">
        <f>SUM('GŠ DR.FRA I.GLIBOTIĆ:GLAZBENA J.HATZE'!G103)</f>
        <v>0</v>
      </c>
      <c r="H103" s="47">
        <f>SUM('GŠ DR.FRA I.GLIBOTIĆ:GLAZBENA J.HATZE'!H103)</f>
        <v>0</v>
      </c>
      <c r="I103" s="25">
        <f>+F103+H103</f>
        <v>0</v>
      </c>
      <c r="P103" s="57">
        <f>SUM('GŠ DR.FRA I.GLIBOTIĆ:GLAZBENA J.HATZE'!P103)</f>
        <v>0</v>
      </c>
      <c r="R103" s="53"/>
    </row>
    <row r="104" spans="1:18" s="26" customFormat="1">
      <c r="A104" s="21"/>
      <c r="B104" s="22">
        <v>312</v>
      </c>
      <c r="C104" s="23" t="s">
        <v>44</v>
      </c>
      <c r="D104" s="57">
        <f>SUM('GŠ DR.FRA I.GLIBOTIĆ:GLAZBENA J.HATZE'!D104)</f>
        <v>0</v>
      </c>
      <c r="E104" s="57">
        <f>SUM('GŠ DR.FRA I.GLIBOTIĆ:GLAZBENA J.HATZE'!E104)</f>
        <v>0</v>
      </c>
      <c r="F104" s="105">
        <f>SUM('GŠ DR.FRA I.GLIBOTIĆ:GLAZBENA J.HATZE'!F104)</f>
        <v>0</v>
      </c>
      <c r="G104" s="177">
        <f>SUM('GŠ DR.FRA I.GLIBOTIĆ:GLAZBENA J.HATZE'!G104)</f>
        <v>0</v>
      </c>
      <c r="H104" s="47">
        <f>SUM('GŠ DR.FRA I.GLIBOTIĆ:GLAZBENA J.HATZE'!H104)</f>
        <v>0</v>
      </c>
      <c r="I104" s="25">
        <f t="shared" ref="I104:I113" si="27">+F104+H104</f>
        <v>0</v>
      </c>
      <c r="P104" s="57">
        <f>SUM('GŠ DR.FRA I.GLIBOTIĆ:GLAZBENA J.HATZE'!P104)</f>
        <v>0</v>
      </c>
      <c r="R104" s="53"/>
    </row>
    <row r="105" spans="1:18" s="26" customFormat="1">
      <c r="A105" s="21"/>
      <c r="B105" s="22">
        <v>313</v>
      </c>
      <c r="C105" s="23" t="s">
        <v>36</v>
      </c>
      <c r="D105" s="57">
        <f>SUM('GŠ DR.FRA I.GLIBOTIĆ:GLAZBENA J.HATZE'!D105)</f>
        <v>0</v>
      </c>
      <c r="E105" s="57">
        <f>SUM('GŠ DR.FRA I.GLIBOTIĆ:GLAZBENA J.HATZE'!E105)</f>
        <v>0</v>
      </c>
      <c r="F105" s="105">
        <f>SUM('GŠ DR.FRA I.GLIBOTIĆ:GLAZBENA J.HATZE'!F105)</f>
        <v>0</v>
      </c>
      <c r="G105" s="177">
        <f>SUM('GŠ DR.FRA I.GLIBOTIĆ:GLAZBENA J.HATZE'!G105)</f>
        <v>0</v>
      </c>
      <c r="H105" s="47">
        <f>SUM('GŠ DR.FRA I.GLIBOTIĆ:GLAZBENA J.HATZE'!H105)</f>
        <v>0</v>
      </c>
      <c r="I105" s="25">
        <f t="shared" si="27"/>
        <v>0</v>
      </c>
      <c r="P105" s="57">
        <f>SUM('GŠ DR.FRA I.GLIBOTIĆ:GLAZBENA J.HATZE'!P105)</f>
        <v>0</v>
      </c>
      <c r="R105" s="53"/>
    </row>
    <row r="106" spans="1:18" s="26" customFormat="1">
      <c r="A106" s="21"/>
      <c r="B106" s="22">
        <v>321</v>
      </c>
      <c r="C106" s="23" t="s">
        <v>33</v>
      </c>
      <c r="D106" s="57">
        <f>SUM('GŠ DR.FRA I.GLIBOTIĆ:GLAZBENA J.HATZE'!D106)</f>
        <v>332000</v>
      </c>
      <c r="E106" s="57">
        <f>SUM('GŠ DR.FRA I.GLIBOTIĆ:GLAZBENA J.HATZE'!E106)</f>
        <v>0</v>
      </c>
      <c r="F106" s="105">
        <f>SUM('GŠ DR.FRA I.GLIBOTIĆ:GLAZBENA J.HATZE'!F106)</f>
        <v>332000</v>
      </c>
      <c r="G106" s="177">
        <f>SUM('GŠ DR.FRA I.GLIBOTIĆ:GLAZBENA J.HATZE'!G106)</f>
        <v>1000</v>
      </c>
      <c r="H106" s="47">
        <f>SUM('GŠ DR.FRA I.GLIBOTIĆ:GLAZBENA J.HATZE'!H106)</f>
        <v>0</v>
      </c>
      <c r="I106" s="25">
        <f t="shared" si="27"/>
        <v>332000</v>
      </c>
      <c r="P106" s="57">
        <f>SUM('GŠ DR.FRA I.GLIBOTIĆ:GLAZBENA J.HATZE'!P106)</f>
        <v>0</v>
      </c>
      <c r="R106" s="53"/>
    </row>
    <row r="107" spans="1:18">
      <c r="A107" s="21"/>
      <c r="B107" s="22">
        <v>322</v>
      </c>
      <c r="C107" s="23" t="s">
        <v>34</v>
      </c>
      <c r="D107" s="57">
        <f>SUM('GŠ DR.FRA I.GLIBOTIĆ:GLAZBENA J.HATZE'!D107)</f>
        <v>131000</v>
      </c>
      <c r="E107" s="57">
        <f>SUM('GŠ DR.FRA I.GLIBOTIĆ:GLAZBENA J.HATZE'!E107)</f>
        <v>0</v>
      </c>
      <c r="F107" s="105">
        <f>SUM('GŠ DR.FRA I.GLIBOTIĆ:GLAZBENA J.HATZE'!F107)</f>
        <v>131000</v>
      </c>
      <c r="G107" s="177">
        <f>SUM('GŠ DR.FRA I.GLIBOTIĆ:GLAZBENA J.HATZE'!G107)</f>
        <v>24569.73</v>
      </c>
      <c r="H107" s="47">
        <f>SUM('GŠ DR.FRA I.GLIBOTIĆ:GLAZBENA J.HATZE'!H107)</f>
        <v>0</v>
      </c>
      <c r="I107" s="25">
        <f t="shared" si="27"/>
        <v>131000</v>
      </c>
      <c r="P107" s="57">
        <f>SUM('GŠ DR.FRA I.GLIBOTIĆ:GLAZBENA J.HATZE'!P107)</f>
        <v>0</v>
      </c>
      <c r="R107" s="53"/>
    </row>
    <row r="108" spans="1:18" s="26" customFormat="1">
      <c r="A108" s="21"/>
      <c r="B108" s="22">
        <v>323</v>
      </c>
      <c r="C108" s="23" t="s">
        <v>28</v>
      </c>
      <c r="D108" s="57">
        <f>SUM('GŠ DR.FRA I.GLIBOTIĆ:GLAZBENA J.HATZE'!D108)</f>
        <v>104000</v>
      </c>
      <c r="E108" s="57">
        <f>SUM('GŠ DR.FRA I.GLIBOTIĆ:GLAZBENA J.HATZE'!E108)</f>
        <v>0</v>
      </c>
      <c r="F108" s="105">
        <f>SUM('GŠ DR.FRA I.GLIBOTIĆ:GLAZBENA J.HATZE'!F108)</f>
        <v>104000</v>
      </c>
      <c r="G108" s="177">
        <f>SUM('GŠ DR.FRA I.GLIBOTIĆ:GLAZBENA J.HATZE'!G108)</f>
        <v>8303.7999999999993</v>
      </c>
      <c r="H108" s="47">
        <f>SUM('GŠ DR.FRA I.GLIBOTIĆ:GLAZBENA J.HATZE'!H108)</f>
        <v>-800</v>
      </c>
      <c r="I108" s="25">
        <f t="shared" si="27"/>
        <v>103200</v>
      </c>
      <c r="P108" s="57">
        <f>SUM('GŠ DR.FRA I.GLIBOTIĆ:GLAZBENA J.HATZE'!P108)</f>
        <v>0</v>
      </c>
      <c r="R108" s="53"/>
    </row>
    <row r="109" spans="1:18" s="26" customFormat="1" ht="24.75">
      <c r="A109" s="21"/>
      <c r="B109" s="22">
        <v>324</v>
      </c>
      <c r="C109" s="23" t="s">
        <v>37</v>
      </c>
      <c r="D109" s="57">
        <f>SUM('GŠ DR.FRA I.GLIBOTIĆ:GLAZBENA J.HATZE'!D109)</f>
        <v>4000</v>
      </c>
      <c r="E109" s="57">
        <f>SUM('GŠ DR.FRA I.GLIBOTIĆ:GLAZBENA J.HATZE'!E109)</f>
        <v>0</v>
      </c>
      <c r="F109" s="105">
        <f>SUM('GŠ DR.FRA I.GLIBOTIĆ:GLAZBENA J.HATZE'!F109)</f>
        <v>4000</v>
      </c>
      <c r="G109" s="177">
        <f>SUM('GŠ DR.FRA I.GLIBOTIĆ:GLAZBENA J.HATZE'!G109)</f>
        <v>0</v>
      </c>
      <c r="H109" s="47">
        <f>SUM('GŠ DR.FRA I.GLIBOTIĆ:GLAZBENA J.HATZE'!H109)</f>
        <v>0</v>
      </c>
      <c r="I109" s="25">
        <f t="shared" si="27"/>
        <v>4000</v>
      </c>
      <c r="P109" s="57">
        <f>SUM('GŠ DR.FRA I.GLIBOTIĆ:GLAZBENA J.HATZE'!P109)</f>
        <v>0</v>
      </c>
      <c r="R109" s="53"/>
    </row>
    <row r="110" spans="1:18" s="26" customFormat="1">
      <c r="A110" s="21"/>
      <c r="B110" s="22">
        <v>329</v>
      </c>
      <c r="C110" s="23" t="s">
        <v>38</v>
      </c>
      <c r="D110" s="57">
        <f>SUM('GŠ DR.FRA I.GLIBOTIĆ:GLAZBENA J.HATZE'!D110)</f>
        <v>168600</v>
      </c>
      <c r="E110" s="57">
        <f>SUM('GŠ DR.FRA I.GLIBOTIĆ:GLAZBENA J.HATZE'!E110)</f>
        <v>0</v>
      </c>
      <c r="F110" s="105">
        <f>SUM('GŠ DR.FRA I.GLIBOTIĆ:GLAZBENA J.HATZE'!F110)</f>
        <v>168600</v>
      </c>
      <c r="G110" s="177">
        <f>SUM('GŠ DR.FRA I.GLIBOTIĆ:GLAZBENA J.HATZE'!G110)</f>
        <v>12790</v>
      </c>
      <c r="H110" s="47">
        <f>SUM('GŠ DR.FRA I.GLIBOTIĆ:GLAZBENA J.HATZE'!H110)</f>
        <v>0</v>
      </c>
      <c r="I110" s="25">
        <f t="shared" si="27"/>
        <v>168600</v>
      </c>
      <c r="P110" s="57">
        <f>SUM('GŠ DR.FRA I.GLIBOTIĆ:GLAZBENA J.HATZE'!P110)</f>
        <v>0</v>
      </c>
      <c r="R110" s="53"/>
    </row>
    <row r="111" spans="1:18" s="26" customFormat="1">
      <c r="A111" s="21"/>
      <c r="B111" s="22">
        <v>343</v>
      </c>
      <c r="C111" s="23" t="s">
        <v>39</v>
      </c>
      <c r="D111" s="57">
        <f>SUM('GŠ DR.FRA I.GLIBOTIĆ:GLAZBENA J.HATZE'!D111)</f>
        <v>200</v>
      </c>
      <c r="E111" s="57">
        <f>SUM('GŠ DR.FRA I.GLIBOTIĆ:GLAZBENA J.HATZE'!E111)</f>
        <v>0</v>
      </c>
      <c r="F111" s="105">
        <f>SUM('GŠ DR.FRA I.GLIBOTIĆ:GLAZBENA J.HATZE'!F111)</f>
        <v>200</v>
      </c>
      <c r="G111" s="177">
        <f>SUM('GŠ DR.FRA I.GLIBOTIĆ:GLAZBENA J.HATZE'!G111)</f>
        <v>0</v>
      </c>
      <c r="H111" s="47">
        <f>SUM('GŠ DR.FRA I.GLIBOTIĆ:GLAZBENA J.HATZE'!H111)</f>
        <v>0</v>
      </c>
      <c r="I111" s="25">
        <f t="shared" si="27"/>
        <v>200</v>
      </c>
      <c r="P111" s="57">
        <f>SUM('GŠ DR.FRA I.GLIBOTIĆ:GLAZBENA J.HATZE'!P111)</f>
        <v>0</v>
      </c>
      <c r="R111" s="53"/>
    </row>
    <row r="112" spans="1:18" s="26" customFormat="1" ht="24.75">
      <c r="A112" s="21"/>
      <c r="B112" s="22">
        <v>372</v>
      </c>
      <c r="C112" s="23" t="s">
        <v>46</v>
      </c>
      <c r="D112" s="57">
        <f>SUM('GŠ DR.FRA I.GLIBOTIĆ:GLAZBENA J.HATZE'!D112)</f>
        <v>0</v>
      </c>
      <c r="E112" s="57">
        <f>SUM('GŠ DR.FRA I.GLIBOTIĆ:GLAZBENA J.HATZE'!E112)</f>
        <v>0</v>
      </c>
      <c r="F112" s="105">
        <f>SUM('GŠ DR.FRA I.GLIBOTIĆ:GLAZBENA J.HATZE'!F112)</f>
        <v>0</v>
      </c>
      <c r="G112" s="177">
        <f>SUM('GŠ DR.FRA I.GLIBOTIĆ:GLAZBENA J.HATZE'!G112)</f>
        <v>0</v>
      </c>
      <c r="H112" s="47">
        <f>SUM('GŠ DR.FRA I.GLIBOTIĆ:GLAZBENA J.HATZE'!H112)</f>
        <v>0</v>
      </c>
      <c r="I112" s="25">
        <f t="shared" si="27"/>
        <v>0</v>
      </c>
      <c r="P112" s="57">
        <f>SUM('GŠ DR.FRA I.GLIBOTIĆ:GLAZBENA J.HATZE'!P112)</f>
        <v>0</v>
      </c>
      <c r="R112" s="53"/>
    </row>
    <row r="113" spans="1:18" s="26" customFormat="1">
      <c r="A113" s="21"/>
      <c r="B113" s="22">
        <v>381</v>
      </c>
      <c r="C113" s="23" t="s">
        <v>58</v>
      </c>
      <c r="D113" s="57">
        <f>SUM('GŠ DR.FRA I.GLIBOTIĆ:GLAZBENA J.HATZE'!D113)</f>
        <v>5000</v>
      </c>
      <c r="E113" s="57">
        <f>SUM('GŠ DR.FRA I.GLIBOTIĆ:GLAZBENA J.HATZE'!E113)</f>
        <v>0</v>
      </c>
      <c r="F113" s="105">
        <f>SUM('GŠ DR.FRA I.GLIBOTIĆ:GLAZBENA J.HATZE'!F113)</f>
        <v>5000</v>
      </c>
      <c r="G113" s="177">
        <f>SUM('GŠ DR.FRA I.GLIBOTIĆ:GLAZBENA J.HATZE'!G113)</f>
        <v>8000</v>
      </c>
      <c r="H113" s="47">
        <f>SUM('GŠ DR.FRA I.GLIBOTIĆ:GLAZBENA J.HATZE'!H113)</f>
        <v>0</v>
      </c>
      <c r="I113" s="25">
        <f t="shared" si="27"/>
        <v>5000</v>
      </c>
      <c r="P113" s="57">
        <f>SUM('GŠ DR.FRA I.GLIBOTIĆ:GLAZBENA J.HATZE'!P113)</f>
        <v>0</v>
      </c>
      <c r="R113" s="53"/>
    </row>
    <row r="114" spans="1:18" s="26" customFormat="1" ht="24.75">
      <c r="A114" s="238" t="s">
        <v>47</v>
      </c>
      <c r="B114" s="239"/>
      <c r="C114" s="39" t="s">
        <v>48</v>
      </c>
      <c r="D114" s="40">
        <f>SUM(D115,D121,D127,D133)</f>
        <v>8692390</v>
      </c>
      <c r="E114" s="40">
        <f t="shared" ref="E114:I114" si="28">SUM(E115,E121,E127,E133)</f>
        <v>0</v>
      </c>
      <c r="F114" s="83">
        <f t="shared" si="28"/>
        <v>8692390</v>
      </c>
      <c r="G114" s="171">
        <f t="shared" si="28"/>
        <v>2752625.39</v>
      </c>
      <c r="H114" s="88">
        <f t="shared" si="28"/>
        <v>0</v>
      </c>
      <c r="I114" s="41">
        <f t="shared" si="28"/>
        <v>8692390</v>
      </c>
      <c r="P114" s="40">
        <f>SUM(P115,P121,P127,P133)</f>
        <v>0</v>
      </c>
      <c r="R114" s="53"/>
    </row>
    <row r="115" spans="1:18" s="26" customFormat="1" ht="25.5" customHeight="1">
      <c r="A115" s="236" t="s">
        <v>11</v>
      </c>
      <c r="B115" s="237"/>
      <c r="C115" s="18" t="s">
        <v>110</v>
      </c>
      <c r="D115" s="19">
        <f>SUM(D116:D120)</f>
        <v>255010</v>
      </c>
      <c r="E115" s="19">
        <f t="shared" ref="E115:I115" si="29">SUM(E116:E120)</f>
        <v>0</v>
      </c>
      <c r="F115" s="59">
        <f t="shared" si="29"/>
        <v>255010</v>
      </c>
      <c r="G115" s="174">
        <f t="shared" si="29"/>
        <v>0</v>
      </c>
      <c r="H115" s="79">
        <f t="shared" si="29"/>
        <v>0</v>
      </c>
      <c r="I115" s="20">
        <f t="shared" si="29"/>
        <v>255010</v>
      </c>
      <c r="P115" s="19">
        <f>SUM(P116:P120)</f>
        <v>0</v>
      </c>
      <c r="R115" s="53"/>
    </row>
    <row r="116" spans="1:18">
      <c r="A116" s="21"/>
      <c r="B116" s="22">
        <v>321</v>
      </c>
      <c r="C116" s="23" t="s">
        <v>33</v>
      </c>
      <c r="D116" s="57">
        <f>SUM('GŠ DR.FRA I.GLIBOTIĆ:GLAZBENA J.HATZE'!D116)</f>
        <v>4000</v>
      </c>
      <c r="E116" s="57">
        <f>SUM('GŠ DR.FRA I.GLIBOTIĆ:GLAZBENA J.HATZE'!E116)</f>
        <v>0</v>
      </c>
      <c r="F116" s="105">
        <f>SUM('GŠ DR.FRA I.GLIBOTIĆ:GLAZBENA J.HATZE'!F116)</f>
        <v>4000</v>
      </c>
      <c r="G116" s="177">
        <f>SUM('GŠ DR.FRA I.GLIBOTIĆ:GLAZBENA J.HATZE'!G116)</f>
        <v>0</v>
      </c>
      <c r="H116" s="47">
        <f>SUM('GŠ DR.FRA I.GLIBOTIĆ:GLAZBENA J.HATZE'!H116)</f>
        <v>0</v>
      </c>
      <c r="I116" s="25">
        <f>+F116+H116</f>
        <v>4000</v>
      </c>
      <c r="P116" s="57">
        <f>SUM('GŠ DR.FRA I.GLIBOTIĆ:GLAZBENA J.HATZE'!P116)</f>
        <v>0</v>
      </c>
      <c r="R116" s="53"/>
    </row>
    <row r="117" spans="1:18" s="26" customFormat="1">
      <c r="A117" s="21"/>
      <c r="B117" s="22">
        <v>322</v>
      </c>
      <c r="C117" s="23" t="s">
        <v>34</v>
      </c>
      <c r="D117" s="57">
        <f>SUM('GŠ DR.FRA I.GLIBOTIĆ:GLAZBENA J.HATZE'!D117)</f>
        <v>145000</v>
      </c>
      <c r="E117" s="57">
        <f>SUM('GŠ DR.FRA I.GLIBOTIĆ:GLAZBENA J.HATZE'!E117)</f>
        <v>0</v>
      </c>
      <c r="F117" s="105">
        <f>SUM('GŠ DR.FRA I.GLIBOTIĆ:GLAZBENA J.HATZE'!F117)</f>
        <v>145000</v>
      </c>
      <c r="G117" s="177">
        <f>SUM('GŠ DR.FRA I.GLIBOTIĆ:GLAZBENA J.HATZE'!G117)</f>
        <v>0</v>
      </c>
      <c r="H117" s="47">
        <f>SUM('GŠ DR.FRA I.GLIBOTIĆ:GLAZBENA J.HATZE'!H117)</f>
        <v>0</v>
      </c>
      <c r="I117" s="25">
        <f t="shared" ref="I117:I120" si="30">+F117+H117</f>
        <v>145000</v>
      </c>
      <c r="P117" s="57">
        <f>SUM('GŠ DR.FRA I.GLIBOTIĆ:GLAZBENA J.HATZE'!P117)</f>
        <v>0</v>
      </c>
      <c r="R117" s="53"/>
    </row>
    <row r="118" spans="1:18" s="26" customFormat="1">
      <c r="A118" s="21"/>
      <c r="B118" s="22">
        <v>323</v>
      </c>
      <c r="C118" s="23" t="s">
        <v>28</v>
      </c>
      <c r="D118" s="57">
        <f>SUM('GŠ DR.FRA I.GLIBOTIĆ:GLAZBENA J.HATZE'!D118)</f>
        <v>106010</v>
      </c>
      <c r="E118" s="57">
        <f>SUM('GŠ DR.FRA I.GLIBOTIĆ:GLAZBENA J.HATZE'!E118)</f>
        <v>0</v>
      </c>
      <c r="F118" s="105">
        <f>SUM('GŠ DR.FRA I.GLIBOTIĆ:GLAZBENA J.HATZE'!F118)</f>
        <v>106010</v>
      </c>
      <c r="G118" s="177">
        <f>SUM('GŠ DR.FRA I.GLIBOTIĆ:GLAZBENA J.HATZE'!G118)</f>
        <v>0</v>
      </c>
      <c r="H118" s="47">
        <f>SUM('GŠ DR.FRA I.GLIBOTIĆ:GLAZBENA J.HATZE'!H118)</f>
        <v>0</v>
      </c>
      <c r="I118" s="25">
        <f t="shared" si="30"/>
        <v>106010</v>
      </c>
      <c r="P118" s="57">
        <f>SUM('GŠ DR.FRA I.GLIBOTIĆ:GLAZBENA J.HATZE'!P118)</f>
        <v>0</v>
      </c>
      <c r="R118" s="53"/>
    </row>
    <row r="119" spans="1:18" s="26" customFormat="1">
      <c r="A119" s="21"/>
      <c r="B119" s="22">
        <v>329</v>
      </c>
      <c r="C119" s="23" t="s">
        <v>38</v>
      </c>
      <c r="D119" s="57">
        <f>SUM('GŠ DR.FRA I.GLIBOTIĆ:GLAZBENA J.HATZE'!D119)</f>
        <v>0</v>
      </c>
      <c r="E119" s="57">
        <f>SUM('GŠ DR.FRA I.GLIBOTIĆ:GLAZBENA J.HATZE'!E119)</f>
        <v>0</v>
      </c>
      <c r="F119" s="105">
        <f>SUM('GŠ DR.FRA I.GLIBOTIĆ:GLAZBENA J.HATZE'!F119)</f>
        <v>0</v>
      </c>
      <c r="G119" s="177">
        <f>SUM('GŠ DR.FRA I.GLIBOTIĆ:GLAZBENA J.HATZE'!G119)</f>
        <v>0</v>
      </c>
      <c r="H119" s="47">
        <f>SUM('GŠ DR.FRA I.GLIBOTIĆ:GLAZBENA J.HATZE'!H119)</f>
        <v>0</v>
      </c>
      <c r="I119" s="25">
        <f t="shared" si="30"/>
        <v>0</v>
      </c>
      <c r="P119" s="57">
        <f>SUM('GŠ DR.FRA I.GLIBOTIĆ:GLAZBENA J.HATZE'!P119)</f>
        <v>0</v>
      </c>
      <c r="R119" s="53"/>
    </row>
    <row r="120" spans="1:18" s="26" customFormat="1" ht="13.5" customHeight="1">
      <c r="A120" s="21"/>
      <c r="B120" s="22">
        <v>343</v>
      </c>
      <c r="C120" s="23" t="s">
        <v>39</v>
      </c>
      <c r="D120" s="57">
        <f>SUM('GŠ DR.FRA I.GLIBOTIĆ:GLAZBENA J.HATZE'!D120)</f>
        <v>0</v>
      </c>
      <c r="E120" s="57">
        <f>SUM('GŠ DR.FRA I.GLIBOTIĆ:GLAZBENA J.HATZE'!E120)</f>
        <v>0</v>
      </c>
      <c r="F120" s="105">
        <f>SUM('GŠ DR.FRA I.GLIBOTIĆ:GLAZBENA J.HATZE'!F120)</f>
        <v>0</v>
      </c>
      <c r="G120" s="177">
        <f>SUM('GŠ DR.FRA I.GLIBOTIĆ:GLAZBENA J.HATZE'!G120)</f>
        <v>0</v>
      </c>
      <c r="H120" s="47">
        <f>SUM('GŠ DR.FRA I.GLIBOTIĆ:GLAZBENA J.HATZE'!H120)</f>
        <v>0</v>
      </c>
      <c r="I120" s="25">
        <f t="shared" si="30"/>
        <v>0</v>
      </c>
      <c r="P120" s="57">
        <f>SUM('GŠ DR.FRA I.GLIBOTIĆ:GLAZBENA J.HATZE'!P120)</f>
        <v>0</v>
      </c>
      <c r="R120" s="53"/>
    </row>
    <row r="121" spans="1:18" s="26" customFormat="1" ht="25.5" customHeight="1">
      <c r="A121" s="246" t="s">
        <v>11</v>
      </c>
      <c r="B121" s="247"/>
      <c r="C121" s="55" t="s">
        <v>111</v>
      </c>
      <c r="D121" s="43">
        <f t="shared" ref="D121:I121" si="31">SUM(D122:D126)</f>
        <v>3386880</v>
      </c>
      <c r="E121" s="43">
        <f t="shared" si="31"/>
        <v>0</v>
      </c>
      <c r="F121" s="58">
        <f t="shared" si="31"/>
        <v>3386880</v>
      </c>
      <c r="G121" s="173">
        <f t="shared" si="31"/>
        <v>1205036.3700000001</v>
      </c>
      <c r="H121" s="89">
        <f t="shared" si="31"/>
        <v>0</v>
      </c>
      <c r="I121" s="56">
        <f t="shared" si="31"/>
        <v>3386880</v>
      </c>
      <c r="P121" s="43">
        <f>SUM(P122:P126)</f>
        <v>0</v>
      </c>
      <c r="R121" s="53"/>
    </row>
    <row r="122" spans="1:18">
      <c r="A122" s="21"/>
      <c r="B122" s="22">
        <v>321</v>
      </c>
      <c r="C122" s="23" t="s">
        <v>33</v>
      </c>
      <c r="D122" s="57">
        <f>SUM('GŠ DR.FRA I.GLIBOTIĆ:GLAZBENA J.HATZE'!D122)</f>
        <v>8000</v>
      </c>
      <c r="E122" s="57">
        <f>SUM('GŠ DR.FRA I.GLIBOTIĆ:GLAZBENA J.HATZE'!E122)</f>
        <v>0</v>
      </c>
      <c r="F122" s="105">
        <f>SUM('GŠ DR.FRA I.GLIBOTIĆ:GLAZBENA J.HATZE'!F122)</f>
        <v>8000</v>
      </c>
      <c r="G122" s="177">
        <f>SUM('GŠ DR.FRA I.GLIBOTIĆ:GLAZBENA J.HATZE'!G122)</f>
        <v>0</v>
      </c>
      <c r="H122" s="47">
        <f>SUM('GŠ DR.FRA I.GLIBOTIĆ:GLAZBENA J.HATZE'!H122)</f>
        <v>0</v>
      </c>
      <c r="I122" s="25">
        <f>+F122+H122</f>
        <v>8000</v>
      </c>
      <c r="P122" s="57">
        <f>SUM('GŠ DR.FRA I.GLIBOTIĆ:GLAZBENA J.HATZE'!P122)</f>
        <v>0</v>
      </c>
      <c r="R122" s="53"/>
    </row>
    <row r="123" spans="1:18" s="26" customFormat="1">
      <c r="A123" s="21"/>
      <c r="B123" s="22">
        <v>322</v>
      </c>
      <c r="C123" s="23" t="s">
        <v>34</v>
      </c>
      <c r="D123" s="57">
        <f>SUM('GŠ DR.FRA I.GLIBOTIĆ:GLAZBENA J.HATZE'!D123)</f>
        <v>2832880</v>
      </c>
      <c r="E123" s="57">
        <f>SUM('GŠ DR.FRA I.GLIBOTIĆ:GLAZBENA J.HATZE'!E123)</f>
        <v>0</v>
      </c>
      <c r="F123" s="105">
        <f>SUM('GŠ DR.FRA I.GLIBOTIĆ:GLAZBENA J.HATZE'!F123)</f>
        <v>2832880</v>
      </c>
      <c r="G123" s="177">
        <f>SUM('GŠ DR.FRA I.GLIBOTIĆ:GLAZBENA J.HATZE'!G123)</f>
        <v>1060261.1000000001</v>
      </c>
      <c r="H123" s="47">
        <f>SUM('GŠ DR.FRA I.GLIBOTIĆ:GLAZBENA J.HATZE'!H123)</f>
        <v>0</v>
      </c>
      <c r="I123" s="25">
        <f t="shared" ref="I123:I126" si="32">+F123+H123</f>
        <v>2832880</v>
      </c>
      <c r="P123" s="57">
        <f>SUM('GŠ DR.FRA I.GLIBOTIĆ:GLAZBENA J.HATZE'!P123)</f>
        <v>0</v>
      </c>
      <c r="R123" s="53"/>
    </row>
    <row r="124" spans="1:18" s="26" customFormat="1">
      <c r="A124" s="21"/>
      <c r="B124" s="22">
        <v>323</v>
      </c>
      <c r="C124" s="23" t="s">
        <v>28</v>
      </c>
      <c r="D124" s="57">
        <f>SUM('GŠ DR.FRA I.GLIBOTIĆ:GLAZBENA J.HATZE'!D124)</f>
        <v>521000</v>
      </c>
      <c r="E124" s="57">
        <f>SUM('GŠ DR.FRA I.GLIBOTIĆ:GLAZBENA J.HATZE'!E124)</f>
        <v>0</v>
      </c>
      <c r="F124" s="105">
        <f>SUM('GŠ DR.FRA I.GLIBOTIĆ:GLAZBENA J.HATZE'!F124)</f>
        <v>521000</v>
      </c>
      <c r="G124" s="177">
        <f>SUM('GŠ DR.FRA I.GLIBOTIĆ:GLAZBENA J.HATZE'!G124)</f>
        <v>142535.26999999999</v>
      </c>
      <c r="H124" s="47">
        <f>SUM('GŠ DR.FRA I.GLIBOTIĆ:GLAZBENA J.HATZE'!H124)</f>
        <v>0</v>
      </c>
      <c r="I124" s="25">
        <f t="shared" si="32"/>
        <v>521000</v>
      </c>
      <c r="P124" s="57">
        <f>SUM('GŠ DR.FRA I.GLIBOTIĆ:GLAZBENA J.HATZE'!P124)</f>
        <v>0</v>
      </c>
      <c r="R124" s="53"/>
    </row>
    <row r="125" spans="1:18" s="26" customFormat="1">
      <c r="A125" s="21"/>
      <c r="B125" s="22">
        <v>329</v>
      </c>
      <c r="C125" s="23" t="s">
        <v>38</v>
      </c>
      <c r="D125" s="57">
        <f>SUM('GŠ DR.FRA I.GLIBOTIĆ:GLAZBENA J.HATZE'!D125)</f>
        <v>25000</v>
      </c>
      <c r="E125" s="57">
        <f>SUM('GŠ DR.FRA I.GLIBOTIĆ:GLAZBENA J.HATZE'!E125)</f>
        <v>0</v>
      </c>
      <c r="F125" s="105">
        <f>SUM('GŠ DR.FRA I.GLIBOTIĆ:GLAZBENA J.HATZE'!F125)</f>
        <v>25000</v>
      </c>
      <c r="G125" s="177">
        <f>SUM('GŠ DR.FRA I.GLIBOTIĆ:GLAZBENA J.HATZE'!G125)</f>
        <v>2240</v>
      </c>
      <c r="H125" s="47">
        <f>SUM('GŠ DR.FRA I.GLIBOTIĆ:GLAZBENA J.HATZE'!H125)</f>
        <v>0</v>
      </c>
      <c r="I125" s="25">
        <f t="shared" si="32"/>
        <v>25000</v>
      </c>
      <c r="P125" s="57">
        <f>SUM('GŠ DR.FRA I.GLIBOTIĆ:GLAZBENA J.HATZE'!P125)</f>
        <v>0</v>
      </c>
      <c r="R125" s="53"/>
    </row>
    <row r="126" spans="1:18" s="26" customFormat="1" ht="13.5" customHeight="1">
      <c r="A126" s="21"/>
      <c r="B126" s="22">
        <v>343</v>
      </c>
      <c r="C126" s="23" t="s">
        <v>39</v>
      </c>
      <c r="D126" s="57">
        <f>SUM('GŠ DR.FRA I.GLIBOTIĆ:GLAZBENA J.HATZE'!D126)</f>
        <v>0</v>
      </c>
      <c r="E126" s="57">
        <f>SUM('GŠ DR.FRA I.GLIBOTIĆ:GLAZBENA J.HATZE'!E126)</f>
        <v>0</v>
      </c>
      <c r="F126" s="105">
        <f>SUM('GŠ DR.FRA I.GLIBOTIĆ:GLAZBENA J.HATZE'!F126)</f>
        <v>0</v>
      </c>
      <c r="G126" s="177">
        <f>SUM('GŠ DR.FRA I.GLIBOTIĆ:GLAZBENA J.HATZE'!G126)</f>
        <v>0</v>
      </c>
      <c r="H126" s="47">
        <f>SUM('GŠ DR.FRA I.GLIBOTIĆ:GLAZBENA J.HATZE'!H126)</f>
        <v>0</v>
      </c>
      <c r="I126" s="25">
        <f t="shared" si="32"/>
        <v>0</v>
      </c>
      <c r="P126" s="57">
        <f>SUM('GŠ DR.FRA I.GLIBOTIĆ:GLAZBENA J.HATZE'!P126)</f>
        <v>0</v>
      </c>
      <c r="R126" s="53"/>
    </row>
    <row r="127" spans="1:18" s="26" customFormat="1" ht="24.75">
      <c r="A127" s="236" t="s">
        <v>11</v>
      </c>
      <c r="B127" s="237"/>
      <c r="C127" s="18" t="s">
        <v>113</v>
      </c>
      <c r="D127" s="19">
        <f>SUM(D128:D132)</f>
        <v>3151000</v>
      </c>
      <c r="E127" s="19">
        <f t="shared" ref="E127:I127" si="33">SUM(E128:E132)</f>
        <v>0</v>
      </c>
      <c r="F127" s="59">
        <f t="shared" si="33"/>
        <v>3151000</v>
      </c>
      <c r="G127" s="174">
        <f t="shared" si="33"/>
        <v>580901.06000000006</v>
      </c>
      <c r="H127" s="79">
        <f t="shared" si="33"/>
        <v>0</v>
      </c>
      <c r="I127" s="20">
        <f t="shared" si="33"/>
        <v>3151000</v>
      </c>
      <c r="P127" s="19">
        <f>SUM(P128:P132)</f>
        <v>0</v>
      </c>
      <c r="R127" s="53"/>
    </row>
    <row r="128" spans="1:18" s="26" customFormat="1">
      <c r="A128" s="21"/>
      <c r="B128" s="22">
        <v>321</v>
      </c>
      <c r="C128" s="23" t="s">
        <v>33</v>
      </c>
      <c r="D128" s="57">
        <f>SUM('GŠ DR.FRA I.GLIBOTIĆ:GLAZBENA J.HATZE'!D128)</f>
        <v>280000</v>
      </c>
      <c r="E128" s="57">
        <f>SUM('GŠ DR.FRA I.GLIBOTIĆ:GLAZBENA J.HATZE'!E128)</f>
        <v>0</v>
      </c>
      <c r="F128" s="105">
        <f>SUM('GŠ DR.FRA I.GLIBOTIĆ:GLAZBENA J.HATZE'!F128)</f>
        <v>280000</v>
      </c>
      <c r="G128" s="177">
        <f>SUM('GŠ DR.FRA I.GLIBOTIĆ:GLAZBENA J.HATZE'!G128)</f>
        <v>38044.43</v>
      </c>
      <c r="H128" s="47">
        <f>SUM('GŠ DR.FRA I.GLIBOTIĆ:GLAZBENA J.HATZE'!H128)</f>
        <v>0</v>
      </c>
      <c r="I128" s="25">
        <f>+F128+H128</f>
        <v>280000</v>
      </c>
      <c r="P128" s="57">
        <f>SUM('GŠ DR.FRA I.GLIBOTIĆ:GLAZBENA J.HATZE'!P128)</f>
        <v>0</v>
      </c>
      <c r="R128" s="53"/>
    </row>
    <row r="129" spans="1:18" s="26" customFormat="1">
      <c r="A129" s="21"/>
      <c r="B129" s="22">
        <v>322</v>
      </c>
      <c r="C129" s="23" t="s">
        <v>34</v>
      </c>
      <c r="D129" s="57">
        <f>SUM('GŠ DR.FRA I.GLIBOTIĆ:GLAZBENA J.HATZE'!D129)</f>
        <v>1843510</v>
      </c>
      <c r="E129" s="57">
        <f>SUM('GŠ DR.FRA I.GLIBOTIĆ:GLAZBENA J.HATZE'!E129)</f>
        <v>0</v>
      </c>
      <c r="F129" s="105">
        <f>SUM('GŠ DR.FRA I.GLIBOTIĆ:GLAZBENA J.HATZE'!F129)</f>
        <v>1843510</v>
      </c>
      <c r="G129" s="177">
        <f>SUM('GŠ DR.FRA I.GLIBOTIĆ:GLAZBENA J.HATZE'!G129)</f>
        <v>257904.65</v>
      </c>
      <c r="H129" s="47">
        <f>SUM('GŠ DR.FRA I.GLIBOTIĆ:GLAZBENA J.HATZE'!H129)</f>
        <v>0</v>
      </c>
      <c r="I129" s="25">
        <f t="shared" ref="I129:I132" si="34">+F129+H129</f>
        <v>1843510</v>
      </c>
      <c r="P129" s="57">
        <f>SUM('GŠ DR.FRA I.GLIBOTIĆ:GLAZBENA J.HATZE'!P129)</f>
        <v>0</v>
      </c>
      <c r="R129" s="53"/>
    </row>
    <row r="130" spans="1:18" s="26" customFormat="1">
      <c r="A130" s="21"/>
      <c r="B130" s="22">
        <v>323</v>
      </c>
      <c r="C130" s="23" t="s">
        <v>28</v>
      </c>
      <c r="D130" s="57">
        <f>SUM('GŠ DR.FRA I.GLIBOTIĆ:GLAZBENA J.HATZE'!D130)</f>
        <v>789490</v>
      </c>
      <c r="E130" s="57">
        <f>SUM('GŠ DR.FRA I.GLIBOTIĆ:GLAZBENA J.HATZE'!E130)</f>
        <v>0</v>
      </c>
      <c r="F130" s="105">
        <f>SUM('GŠ DR.FRA I.GLIBOTIĆ:GLAZBENA J.HATZE'!F130)</f>
        <v>789490</v>
      </c>
      <c r="G130" s="177">
        <f>SUM('GŠ DR.FRA I.GLIBOTIĆ:GLAZBENA J.HATZE'!G130)</f>
        <v>247796.07</v>
      </c>
      <c r="H130" s="47">
        <f>SUM('GŠ DR.FRA I.GLIBOTIĆ:GLAZBENA J.HATZE'!H130)</f>
        <v>0</v>
      </c>
      <c r="I130" s="25">
        <f t="shared" si="34"/>
        <v>789490</v>
      </c>
      <c r="P130" s="57">
        <f>SUM('GŠ DR.FRA I.GLIBOTIĆ:GLAZBENA J.HATZE'!P130)</f>
        <v>0</v>
      </c>
      <c r="R130" s="53"/>
    </row>
    <row r="131" spans="1:18" s="26" customFormat="1">
      <c r="A131" s="21"/>
      <c r="B131" s="22">
        <v>329</v>
      </c>
      <c r="C131" s="23" t="s">
        <v>38</v>
      </c>
      <c r="D131" s="57">
        <f>SUM('GŠ DR.FRA I.GLIBOTIĆ:GLAZBENA J.HATZE'!D131)</f>
        <v>197000</v>
      </c>
      <c r="E131" s="57">
        <f>SUM('GŠ DR.FRA I.GLIBOTIĆ:GLAZBENA J.HATZE'!E131)</f>
        <v>0</v>
      </c>
      <c r="F131" s="105">
        <f>SUM('GŠ DR.FRA I.GLIBOTIĆ:GLAZBENA J.HATZE'!F131)</f>
        <v>197000</v>
      </c>
      <c r="G131" s="177">
        <f>SUM('GŠ DR.FRA I.GLIBOTIĆ:GLAZBENA J.HATZE'!G131)</f>
        <v>23749.980000000003</v>
      </c>
      <c r="H131" s="47">
        <f>SUM('GŠ DR.FRA I.GLIBOTIĆ:GLAZBENA J.HATZE'!H131)</f>
        <v>0</v>
      </c>
      <c r="I131" s="25">
        <f t="shared" si="34"/>
        <v>197000</v>
      </c>
      <c r="P131" s="57">
        <f>SUM('GŠ DR.FRA I.GLIBOTIĆ:GLAZBENA J.HATZE'!P131)</f>
        <v>0</v>
      </c>
      <c r="R131" s="53"/>
    </row>
    <row r="132" spans="1:18" s="26" customFormat="1">
      <c r="A132" s="21"/>
      <c r="B132" s="22">
        <v>343</v>
      </c>
      <c r="C132" s="23" t="s">
        <v>39</v>
      </c>
      <c r="D132" s="57">
        <f>SUM('GŠ DR.FRA I.GLIBOTIĆ:GLAZBENA J.HATZE'!D132)</f>
        <v>41000</v>
      </c>
      <c r="E132" s="57">
        <f>SUM('GŠ DR.FRA I.GLIBOTIĆ:GLAZBENA J.HATZE'!E132)</f>
        <v>0</v>
      </c>
      <c r="F132" s="105">
        <f>SUM('GŠ DR.FRA I.GLIBOTIĆ:GLAZBENA J.HATZE'!F132)</f>
        <v>41000</v>
      </c>
      <c r="G132" s="177">
        <f>SUM('GŠ DR.FRA I.GLIBOTIĆ:GLAZBENA J.HATZE'!G132)</f>
        <v>13405.93</v>
      </c>
      <c r="H132" s="47">
        <f>SUM('GŠ DR.FRA I.GLIBOTIĆ:GLAZBENA J.HATZE'!H132)</f>
        <v>0</v>
      </c>
      <c r="I132" s="25">
        <f t="shared" si="34"/>
        <v>41000</v>
      </c>
      <c r="P132" s="57">
        <f>SUM('GŠ DR.FRA I.GLIBOTIĆ:GLAZBENA J.HATZE'!P132)</f>
        <v>0</v>
      </c>
      <c r="R132" s="53"/>
    </row>
    <row r="133" spans="1:18" s="26" customFormat="1">
      <c r="A133" s="236" t="s">
        <v>11</v>
      </c>
      <c r="B133" s="237"/>
      <c r="C133" s="18" t="s">
        <v>114</v>
      </c>
      <c r="D133" s="19">
        <f>SUM(D134:D138)</f>
        <v>1899500</v>
      </c>
      <c r="E133" s="19">
        <f t="shared" ref="E133:I133" si="35">SUM(E134:E138)</f>
        <v>0</v>
      </c>
      <c r="F133" s="59">
        <f t="shared" si="35"/>
        <v>1899500</v>
      </c>
      <c r="G133" s="174">
        <f t="shared" si="35"/>
        <v>966687.96000000008</v>
      </c>
      <c r="H133" s="79">
        <f t="shared" si="35"/>
        <v>0</v>
      </c>
      <c r="I133" s="20">
        <f t="shared" si="35"/>
        <v>1899500</v>
      </c>
      <c r="P133" s="19">
        <f>SUM(P134:P138)</f>
        <v>0</v>
      </c>
      <c r="R133" s="53"/>
    </row>
    <row r="134" spans="1:18" s="26" customFormat="1">
      <c r="A134" s="21"/>
      <c r="B134" s="22">
        <v>321</v>
      </c>
      <c r="C134" s="23" t="s">
        <v>33</v>
      </c>
      <c r="D134" s="57">
        <f>SUM('GŠ DR.FRA I.GLIBOTIĆ:GLAZBENA J.HATZE'!D134)</f>
        <v>0</v>
      </c>
      <c r="E134" s="57">
        <f>SUM('GŠ DR.FRA I.GLIBOTIĆ:GLAZBENA J.HATZE'!E134)</f>
        <v>0</v>
      </c>
      <c r="F134" s="105">
        <f>SUM('GŠ DR.FRA I.GLIBOTIĆ:GLAZBENA J.HATZE'!F134)</f>
        <v>0</v>
      </c>
      <c r="G134" s="177">
        <f>SUM('GŠ DR.FRA I.GLIBOTIĆ:GLAZBENA J.HATZE'!G134)</f>
        <v>0</v>
      </c>
      <c r="H134" s="47">
        <f>SUM('GŠ DR.FRA I.GLIBOTIĆ:GLAZBENA J.HATZE'!H134)</f>
        <v>0</v>
      </c>
      <c r="I134" s="25">
        <f>+F134+H134</f>
        <v>0</v>
      </c>
      <c r="P134" s="57">
        <f>SUM('GŠ DR.FRA I.GLIBOTIĆ:GLAZBENA J.HATZE'!P134)</f>
        <v>0</v>
      </c>
      <c r="R134" s="53"/>
    </row>
    <row r="135" spans="1:18" s="26" customFormat="1">
      <c r="A135" s="21"/>
      <c r="B135" s="22">
        <v>322</v>
      </c>
      <c r="C135" s="23" t="s">
        <v>34</v>
      </c>
      <c r="D135" s="57">
        <f>SUM('GŠ DR.FRA I.GLIBOTIĆ:GLAZBENA J.HATZE'!D135)</f>
        <v>1500000</v>
      </c>
      <c r="E135" s="57">
        <f>SUM('GŠ DR.FRA I.GLIBOTIĆ:GLAZBENA J.HATZE'!E135)</f>
        <v>0</v>
      </c>
      <c r="F135" s="105">
        <f>SUM('GŠ DR.FRA I.GLIBOTIĆ:GLAZBENA J.HATZE'!F135)</f>
        <v>1500000</v>
      </c>
      <c r="G135" s="177">
        <f>SUM('GŠ DR.FRA I.GLIBOTIĆ:GLAZBENA J.HATZE'!G135)</f>
        <v>819893.93</v>
      </c>
      <c r="H135" s="47">
        <f>SUM('GŠ DR.FRA I.GLIBOTIĆ:GLAZBENA J.HATZE'!H135)</f>
        <v>0</v>
      </c>
      <c r="I135" s="25">
        <f t="shared" ref="I135:I138" si="36">+F135+H135</f>
        <v>1500000</v>
      </c>
      <c r="P135" s="57">
        <f>SUM('GŠ DR.FRA I.GLIBOTIĆ:GLAZBENA J.HATZE'!P135)</f>
        <v>0</v>
      </c>
      <c r="R135" s="53"/>
    </row>
    <row r="136" spans="1:18" s="26" customFormat="1">
      <c r="A136" s="21"/>
      <c r="B136" s="22">
        <v>323</v>
      </c>
      <c r="C136" s="23" t="s">
        <v>28</v>
      </c>
      <c r="D136" s="57">
        <f>SUM('GŠ DR.FRA I.GLIBOTIĆ:GLAZBENA J.HATZE'!D136)</f>
        <v>368000</v>
      </c>
      <c r="E136" s="57">
        <f>SUM('GŠ DR.FRA I.GLIBOTIĆ:GLAZBENA J.HATZE'!E136)</f>
        <v>0</v>
      </c>
      <c r="F136" s="105">
        <f>SUM('GŠ DR.FRA I.GLIBOTIĆ:GLAZBENA J.HATZE'!F136)</f>
        <v>368000</v>
      </c>
      <c r="G136" s="177">
        <f>SUM('GŠ DR.FRA I.GLIBOTIĆ:GLAZBENA J.HATZE'!G136)</f>
        <v>130312.6</v>
      </c>
      <c r="H136" s="47">
        <f>SUM('GŠ DR.FRA I.GLIBOTIĆ:GLAZBENA J.HATZE'!H136)</f>
        <v>0</v>
      </c>
      <c r="I136" s="25">
        <f t="shared" si="36"/>
        <v>368000</v>
      </c>
      <c r="P136" s="57">
        <f>SUM('GŠ DR.FRA I.GLIBOTIĆ:GLAZBENA J.HATZE'!P136)</f>
        <v>0</v>
      </c>
      <c r="R136" s="53"/>
    </row>
    <row r="137" spans="1:18" s="26" customFormat="1">
      <c r="A137" s="21"/>
      <c r="B137" s="22">
        <v>329</v>
      </c>
      <c r="C137" s="23" t="s">
        <v>38</v>
      </c>
      <c r="D137" s="57">
        <f>SUM('GŠ DR.FRA I.GLIBOTIĆ:GLAZBENA J.HATZE'!D137)</f>
        <v>25500</v>
      </c>
      <c r="E137" s="57">
        <f>SUM('GŠ DR.FRA I.GLIBOTIĆ:GLAZBENA J.HATZE'!E137)</f>
        <v>0</v>
      </c>
      <c r="F137" s="105">
        <f>SUM('GŠ DR.FRA I.GLIBOTIĆ:GLAZBENA J.HATZE'!F137)</f>
        <v>25500</v>
      </c>
      <c r="G137" s="177">
        <f>SUM('GŠ DR.FRA I.GLIBOTIĆ:GLAZBENA J.HATZE'!G137)</f>
        <v>15095</v>
      </c>
      <c r="H137" s="47">
        <f>SUM('GŠ DR.FRA I.GLIBOTIĆ:GLAZBENA J.HATZE'!H137)</f>
        <v>0</v>
      </c>
      <c r="I137" s="25">
        <f t="shared" si="36"/>
        <v>25500</v>
      </c>
      <c r="P137" s="57">
        <f>SUM('GŠ DR.FRA I.GLIBOTIĆ:GLAZBENA J.HATZE'!P137)</f>
        <v>0</v>
      </c>
      <c r="R137" s="53"/>
    </row>
    <row r="138" spans="1:18" s="26" customFormat="1">
      <c r="A138" s="21"/>
      <c r="B138" s="22">
        <v>343</v>
      </c>
      <c r="C138" s="23" t="s">
        <v>39</v>
      </c>
      <c r="D138" s="57">
        <f>SUM('GŠ DR.FRA I.GLIBOTIĆ:GLAZBENA J.HATZE'!D138)</f>
        <v>6000</v>
      </c>
      <c r="E138" s="57">
        <f>SUM('GŠ DR.FRA I.GLIBOTIĆ:GLAZBENA J.HATZE'!E138)</f>
        <v>0</v>
      </c>
      <c r="F138" s="105">
        <f>SUM('GŠ DR.FRA I.GLIBOTIĆ:GLAZBENA J.HATZE'!F138)</f>
        <v>6000</v>
      </c>
      <c r="G138" s="177">
        <f>SUM('GŠ DR.FRA I.GLIBOTIĆ:GLAZBENA J.HATZE'!G138)</f>
        <v>1386.43</v>
      </c>
      <c r="H138" s="47">
        <f>SUM('GŠ DR.FRA I.GLIBOTIĆ:GLAZBENA J.HATZE'!H138)</f>
        <v>0</v>
      </c>
      <c r="I138" s="25">
        <f t="shared" si="36"/>
        <v>6000</v>
      </c>
      <c r="P138" s="57">
        <f>SUM('GŠ DR.FRA I.GLIBOTIĆ:GLAZBENA J.HATZE'!P138)</f>
        <v>0</v>
      </c>
      <c r="R138" s="53"/>
    </row>
    <row r="139" spans="1:18" s="26" customFormat="1" ht="24.75">
      <c r="A139" s="238" t="s">
        <v>49</v>
      </c>
      <c r="B139" s="239"/>
      <c r="C139" s="39" t="s">
        <v>50</v>
      </c>
      <c r="D139" s="40">
        <f>SUM(D140,D148,D152,D167,D177,D191,D204,D206,D220,D233)</f>
        <v>10916425.35</v>
      </c>
      <c r="E139" s="40">
        <f t="shared" ref="E139:I139" si="37">SUM(E140,E148,E152,E167,E177,E191,E204,E206,E220,E233)</f>
        <v>0</v>
      </c>
      <c r="F139" s="40">
        <f t="shared" si="37"/>
        <v>10916425.35</v>
      </c>
      <c r="G139" s="40">
        <f t="shared" si="37"/>
        <v>2370761.5</v>
      </c>
      <c r="H139" s="40">
        <f t="shared" si="37"/>
        <v>7148</v>
      </c>
      <c r="I139" s="40">
        <f t="shared" si="37"/>
        <v>10923573.35</v>
      </c>
      <c r="P139" s="40">
        <f>SUM(P140,P148,P152,P167,P177,P191,P204,P206,P220,P233)</f>
        <v>0</v>
      </c>
      <c r="R139" s="53"/>
    </row>
    <row r="140" spans="1:18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38">SUM(E141:E147)</f>
        <v>0</v>
      </c>
      <c r="F140" s="58">
        <f t="shared" si="38"/>
        <v>0</v>
      </c>
      <c r="G140" s="173">
        <f t="shared" si="38"/>
        <v>0</v>
      </c>
      <c r="H140" s="89">
        <f t="shared" si="38"/>
        <v>0</v>
      </c>
      <c r="I140" s="56">
        <f t="shared" si="38"/>
        <v>0</v>
      </c>
      <c r="P140" s="43">
        <f>SUM(P141:P147)</f>
        <v>0</v>
      </c>
      <c r="R140" s="53"/>
    </row>
    <row r="141" spans="1:18">
      <c r="A141" s="21"/>
      <c r="B141" s="22">
        <v>322</v>
      </c>
      <c r="C141" s="23" t="s">
        <v>34</v>
      </c>
      <c r="D141" s="57">
        <f>SUM('GŠ DR.FRA I.GLIBOTIĆ:GLAZBENA J.HATZE'!D141)</f>
        <v>0</v>
      </c>
      <c r="E141" s="57">
        <f>SUM('GŠ DR.FRA I.GLIBOTIĆ:GLAZBENA J.HATZE'!E141)</f>
        <v>0</v>
      </c>
      <c r="F141" s="105">
        <f>SUM('GŠ DR.FRA I.GLIBOTIĆ:GLAZBENA J.HATZE'!F141)</f>
        <v>0</v>
      </c>
      <c r="G141" s="177">
        <f>SUM('GŠ DR.FRA I.GLIBOTIĆ:GLAZBENA J.HATZE'!G141)</f>
        <v>0</v>
      </c>
      <c r="H141" s="47">
        <f>SUM('GŠ DR.FRA I.GLIBOTIĆ:GLAZBENA J.HATZE'!H141)</f>
        <v>0</v>
      </c>
      <c r="I141" s="25">
        <f>+F141+H141</f>
        <v>0</v>
      </c>
      <c r="P141" s="57">
        <f>SUM('GŠ DR.FRA I.GLIBOTIĆ:GLAZBENA J.HATZE'!P141)</f>
        <v>0</v>
      </c>
      <c r="R141" s="53"/>
    </row>
    <row r="142" spans="1:18" s="26" customFormat="1">
      <c r="A142" s="21"/>
      <c r="B142" s="22">
        <v>323</v>
      </c>
      <c r="C142" s="23" t="s">
        <v>28</v>
      </c>
      <c r="D142" s="57">
        <f>SUM('GŠ DR.FRA I.GLIBOTIĆ:GLAZBENA J.HATZE'!D142)</f>
        <v>0</v>
      </c>
      <c r="E142" s="57">
        <f>SUM('GŠ DR.FRA I.GLIBOTIĆ:GLAZBENA J.HATZE'!E142)</f>
        <v>0</v>
      </c>
      <c r="F142" s="105">
        <f>SUM('GŠ DR.FRA I.GLIBOTIĆ:GLAZBENA J.HATZE'!F142)</f>
        <v>0</v>
      </c>
      <c r="G142" s="177">
        <f>SUM('GŠ DR.FRA I.GLIBOTIĆ:GLAZBENA J.HATZE'!G142)</f>
        <v>0</v>
      </c>
      <c r="H142" s="47">
        <f>SUM('GŠ DR.FRA I.GLIBOTIĆ:GLAZBENA J.HATZE'!H142)</f>
        <v>0</v>
      </c>
      <c r="I142" s="25">
        <f t="shared" ref="I142:I147" si="39">+F142+H142</f>
        <v>0</v>
      </c>
      <c r="P142" s="57">
        <f>SUM('GŠ DR.FRA I.GLIBOTIĆ:GLAZBENA J.HATZE'!P142)</f>
        <v>0</v>
      </c>
      <c r="R142" s="53"/>
    </row>
    <row r="143" spans="1:18" s="26" customFormat="1">
      <c r="A143" s="21"/>
      <c r="B143" s="22">
        <v>329</v>
      </c>
      <c r="C143" s="23" t="s">
        <v>38</v>
      </c>
      <c r="D143" s="57">
        <f>SUM('GŠ DR.FRA I.GLIBOTIĆ:GLAZBENA J.HATZE'!D143)</f>
        <v>0</v>
      </c>
      <c r="E143" s="57">
        <f>SUM('GŠ DR.FRA I.GLIBOTIĆ:GLAZBENA J.HATZE'!E143)</f>
        <v>0</v>
      </c>
      <c r="F143" s="105">
        <f>SUM('GŠ DR.FRA I.GLIBOTIĆ:GLAZBENA J.HATZE'!F143)</f>
        <v>0</v>
      </c>
      <c r="G143" s="177">
        <f>SUM('GŠ DR.FRA I.GLIBOTIĆ:GLAZBENA J.HATZE'!G143)</f>
        <v>0</v>
      </c>
      <c r="H143" s="47">
        <f>SUM('GŠ DR.FRA I.GLIBOTIĆ:GLAZBENA J.HATZE'!H143)</f>
        <v>0</v>
      </c>
      <c r="I143" s="25">
        <f t="shared" si="39"/>
        <v>0</v>
      </c>
      <c r="P143" s="57">
        <f>SUM('GŠ DR.FRA I.GLIBOTIĆ:GLAZBENA J.HATZE'!P143)</f>
        <v>0</v>
      </c>
      <c r="R143" s="53"/>
    </row>
    <row r="144" spans="1:18" s="26" customFormat="1" ht="18" customHeight="1">
      <c r="A144" s="21"/>
      <c r="B144" s="22">
        <v>422</v>
      </c>
      <c r="C144" s="23" t="s">
        <v>29</v>
      </c>
      <c r="D144" s="57">
        <f>SUM('GŠ DR.FRA I.GLIBOTIĆ:GLAZBENA J.HATZE'!D144)</f>
        <v>0</v>
      </c>
      <c r="E144" s="57">
        <f>SUM('GŠ DR.FRA I.GLIBOTIĆ:GLAZBENA J.HATZE'!E144)</f>
        <v>0</v>
      </c>
      <c r="F144" s="105">
        <f>SUM('GŠ DR.FRA I.GLIBOTIĆ:GLAZBENA J.HATZE'!F144)</f>
        <v>0</v>
      </c>
      <c r="G144" s="177">
        <f>SUM('GŠ DR.FRA I.GLIBOTIĆ:GLAZBENA J.HATZE'!G144)</f>
        <v>0</v>
      </c>
      <c r="H144" s="47">
        <f>SUM('GŠ DR.FRA I.GLIBOTIĆ:GLAZBENA J.HATZE'!H144)</f>
        <v>0</v>
      </c>
      <c r="I144" s="25">
        <f t="shared" si="39"/>
        <v>0</v>
      </c>
      <c r="P144" s="57">
        <f>SUM('GŠ DR.FRA I.GLIBOTIĆ:GLAZBENA J.HATZE'!P144)</f>
        <v>0</v>
      </c>
      <c r="R144" s="53"/>
    </row>
    <row r="145" spans="1:18" s="26" customFormat="1" ht="24.75">
      <c r="A145" s="21"/>
      <c r="B145" s="22">
        <v>424</v>
      </c>
      <c r="C145" s="23" t="s">
        <v>45</v>
      </c>
      <c r="D145" s="57">
        <f>SUM('GŠ DR.FRA I.GLIBOTIĆ:GLAZBENA J.HATZE'!D145)</f>
        <v>0</v>
      </c>
      <c r="E145" s="57">
        <f>SUM('GŠ DR.FRA I.GLIBOTIĆ:GLAZBENA J.HATZE'!E145)</f>
        <v>0</v>
      </c>
      <c r="F145" s="105">
        <f>SUM('GŠ DR.FRA I.GLIBOTIĆ:GLAZBENA J.HATZE'!F145)</f>
        <v>0</v>
      </c>
      <c r="G145" s="177">
        <f>SUM('GŠ DR.FRA I.GLIBOTIĆ:GLAZBENA J.HATZE'!G145)</f>
        <v>0</v>
      </c>
      <c r="H145" s="47">
        <f>SUM('GŠ DR.FRA I.GLIBOTIĆ:GLAZBENA J.HATZE'!H145)</f>
        <v>0</v>
      </c>
      <c r="I145" s="25">
        <f t="shared" si="39"/>
        <v>0</v>
      </c>
      <c r="P145" s="57">
        <f>SUM('GŠ DR.FRA I.GLIBOTIĆ:GLAZBENA J.HATZE'!P145)</f>
        <v>0</v>
      </c>
      <c r="R145" s="53"/>
    </row>
    <row r="146" spans="1:18" s="26" customFormat="1">
      <c r="A146" s="21"/>
      <c r="B146" s="22">
        <v>451</v>
      </c>
      <c r="C146" s="23" t="s">
        <v>31</v>
      </c>
      <c r="D146" s="57">
        <f>SUM('GŠ DR.FRA I.GLIBOTIĆ:GLAZBENA J.HATZE'!D146)</f>
        <v>0</v>
      </c>
      <c r="E146" s="57">
        <f>SUM('GŠ DR.FRA I.GLIBOTIĆ:GLAZBENA J.HATZE'!E146)</f>
        <v>0</v>
      </c>
      <c r="F146" s="105">
        <f>SUM('GŠ DR.FRA I.GLIBOTIĆ:GLAZBENA J.HATZE'!F146)</f>
        <v>0</v>
      </c>
      <c r="G146" s="177">
        <f>SUM('GŠ DR.FRA I.GLIBOTIĆ:GLAZBENA J.HATZE'!G146)</f>
        <v>0</v>
      </c>
      <c r="H146" s="47">
        <f>SUM('GŠ DR.FRA I.GLIBOTIĆ:GLAZBENA J.HATZE'!H146)</f>
        <v>0</v>
      </c>
      <c r="I146" s="25">
        <f t="shared" si="39"/>
        <v>0</v>
      </c>
      <c r="P146" s="57">
        <f>SUM('GŠ DR.FRA I.GLIBOTIĆ:GLAZBENA J.HATZE'!P146)</f>
        <v>0</v>
      </c>
      <c r="R146" s="53"/>
    </row>
    <row r="147" spans="1:18" s="26" customFormat="1">
      <c r="A147" s="21"/>
      <c r="B147" s="22">
        <v>452</v>
      </c>
      <c r="C147" s="23" t="s">
        <v>51</v>
      </c>
      <c r="D147" s="57">
        <f>SUM('GŠ DR.FRA I.GLIBOTIĆ:GLAZBENA J.HATZE'!D147)</f>
        <v>0</v>
      </c>
      <c r="E147" s="57">
        <f>SUM('GŠ DR.FRA I.GLIBOTIĆ:GLAZBENA J.HATZE'!E147)</f>
        <v>0</v>
      </c>
      <c r="F147" s="105">
        <f>SUM('GŠ DR.FRA I.GLIBOTIĆ:GLAZBENA J.HATZE'!F147)</f>
        <v>0</v>
      </c>
      <c r="G147" s="177">
        <f>SUM('GŠ DR.FRA I.GLIBOTIĆ:GLAZBENA J.HATZE'!G147)</f>
        <v>0</v>
      </c>
      <c r="H147" s="47">
        <f>SUM('GŠ DR.FRA I.GLIBOTIĆ:GLAZBENA J.HATZE'!H147)</f>
        <v>0</v>
      </c>
      <c r="I147" s="25">
        <f t="shared" si="39"/>
        <v>0</v>
      </c>
      <c r="P147" s="57">
        <f>SUM('GŠ DR.FRA I.GLIBOTIĆ:GLAZBENA J.HATZE'!P147)</f>
        <v>0</v>
      </c>
      <c r="R147" s="53"/>
    </row>
    <row r="148" spans="1:18" s="26" customFormat="1">
      <c r="A148" s="246" t="s">
        <v>11</v>
      </c>
      <c r="B148" s="247"/>
      <c r="C148" s="55" t="s">
        <v>118</v>
      </c>
      <c r="D148" s="43">
        <f>SUM(D149:D151)</f>
        <v>2639841.29</v>
      </c>
      <c r="E148" s="43">
        <f t="shared" ref="E148:I148" si="40">SUM(E149:E151)</f>
        <v>0</v>
      </c>
      <c r="F148" s="58">
        <f t="shared" si="40"/>
        <v>2639841.29</v>
      </c>
      <c r="G148" s="173">
        <f t="shared" si="40"/>
        <v>1092322</v>
      </c>
      <c r="H148" s="89">
        <f t="shared" si="40"/>
        <v>0</v>
      </c>
      <c r="I148" s="56">
        <f t="shared" si="40"/>
        <v>2639841.29</v>
      </c>
      <c r="P148" s="43">
        <f>SUM(P149:P151)</f>
        <v>0</v>
      </c>
      <c r="R148" s="53"/>
    </row>
    <row r="149" spans="1:18" s="26" customFormat="1" ht="18" customHeight="1">
      <c r="A149" s="21"/>
      <c r="B149" s="22">
        <v>422</v>
      </c>
      <c r="C149" s="23" t="s">
        <v>29</v>
      </c>
      <c r="D149" s="57">
        <f>SUM('GŠ DR.FRA I.GLIBOTIĆ:GLAZBENA J.HATZE'!D149)</f>
        <v>0</v>
      </c>
      <c r="E149" s="57">
        <f>SUM('GŠ DR.FRA I.GLIBOTIĆ:GLAZBENA J.HATZE'!E149)</f>
        <v>0</v>
      </c>
      <c r="F149" s="105">
        <f>SUM('GŠ DR.FRA I.GLIBOTIĆ:GLAZBENA J.HATZE'!F149)</f>
        <v>0</v>
      </c>
      <c r="G149" s="177">
        <f>SUM('GŠ DR.FRA I.GLIBOTIĆ:GLAZBENA J.HATZE'!G149)</f>
        <v>0</v>
      </c>
      <c r="H149" s="47">
        <f>SUM('GŠ DR.FRA I.GLIBOTIĆ:GLAZBENA J.HATZE'!H149)</f>
        <v>0</v>
      </c>
      <c r="I149" s="25">
        <f>+F149+H149</f>
        <v>0</v>
      </c>
      <c r="P149" s="57">
        <f>SUM('GŠ DR.FRA I.GLIBOTIĆ:GLAZBENA J.HATZE'!P149)</f>
        <v>0</v>
      </c>
      <c r="R149" s="53"/>
    </row>
    <row r="150" spans="1:18" s="26" customFormat="1" ht="18" customHeight="1">
      <c r="A150" s="21"/>
      <c r="B150" s="22">
        <v>426</v>
      </c>
      <c r="C150" s="23" t="s">
        <v>30</v>
      </c>
      <c r="D150" s="57">
        <f>SUM('GŠ DR.FRA I.GLIBOTIĆ:GLAZBENA J.HATZE'!D150)</f>
        <v>0</v>
      </c>
      <c r="E150" s="57">
        <f>SUM('GŠ DR.FRA I.GLIBOTIĆ:GLAZBENA J.HATZE'!E150)</f>
        <v>0</v>
      </c>
      <c r="F150" s="105">
        <f>SUM('GŠ DR.FRA I.GLIBOTIĆ:GLAZBENA J.HATZE'!F150)</f>
        <v>0</v>
      </c>
      <c r="G150" s="177">
        <f>SUM('GŠ DR.FRA I.GLIBOTIĆ:GLAZBENA J.HATZE'!G150)</f>
        <v>0</v>
      </c>
      <c r="H150" s="47">
        <f>SUM('GŠ DR.FRA I.GLIBOTIĆ:GLAZBENA J.HATZE'!H150)</f>
        <v>0</v>
      </c>
      <c r="I150" s="25">
        <f t="shared" ref="I150:I151" si="41">+F150+H150</f>
        <v>0</v>
      </c>
      <c r="P150" s="57">
        <f>SUM('GŠ DR.FRA I.GLIBOTIĆ:GLAZBENA J.HATZE'!P150)</f>
        <v>0</v>
      </c>
      <c r="R150" s="53"/>
    </row>
    <row r="151" spans="1:18">
      <c r="A151" s="21"/>
      <c r="B151" s="22">
        <v>451</v>
      </c>
      <c r="C151" s="23" t="s">
        <v>31</v>
      </c>
      <c r="D151" s="57">
        <f>SUM('GŠ DR.FRA I.GLIBOTIĆ:GLAZBENA J.HATZE'!D151)</f>
        <v>2639841.29</v>
      </c>
      <c r="E151" s="57">
        <f>SUM('GŠ DR.FRA I.GLIBOTIĆ:GLAZBENA J.HATZE'!E151)</f>
        <v>0</v>
      </c>
      <c r="F151" s="105">
        <f>SUM('GŠ DR.FRA I.GLIBOTIĆ:GLAZBENA J.HATZE'!F151)</f>
        <v>2639841.29</v>
      </c>
      <c r="G151" s="177">
        <f>SUM('GŠ DR.FRA I.GLIBOTIĆ:GLAZBENA J.HATZE'!G151)</f>
        <v>1092322</v>
      </c>
      <c r="H151" s="47">
        <f>SUM('GŠ DR.FRA I.GLIBOTIĆ:GLAZBENA J.HATZE'!H151)</f>
        <v>0</v>
      </c>
      <c r="I151" s="25">
        <f t="shared" si="41"/>
        <v>2639841.29</v>
      </c>
      <c r="P151" s="57">
        <f>SUM('GŠ DR.FRA I.GLIBOTIĆ:GLAZBENA J.HATZE'!P151)</f>
        <v>0</v>
      </c>
      <c r="R151" s="53"/>
    </row>
    <row r="152" spans="1:18" s="26" customFormat="1" ht="24.75">
      <c r="A152" s="236" t="s">
        <v>11</v>
      </c>
      <c r="B152" s="237"/>
      <c r="C152" s="18" t="s">
        <v>110</v>
      </c>
      <c r="D152" s="19">
        <f>SUM(D153:D166)</f>
        <v>958150</v>
      </c>
      <c r="E152" s="19">
        <f t="shared" ref="E152:I152" si="42">SUM(E153:E166)</f>
        <v>0</v>
      </c>
      <c r="F152" s="59">
        <f t="shared" si="42"/>
        <v>958150</v>
      </c>
      <c r="G152" s="174">
        <f t="shared" si="42"/>
        <v>252466.65000000002</v>
      </c>
      <c r="H152" s="79">
        <f t="shared" si="42"/>
        <v>0</v>
      </c>
      <c r="I152" s="20">
        <f t="shared" si="42"/>
        <v>958150</v>
      </c>
      <c r="P152" s="19">
        <f>SUM(P153:P166)</f>
        <v>0</v>
      </c>
      <c r="R152" s="53"/>
    </row>
    <row r="153" spans="1:18">
      <c r="A153" s="21"/>
      <c r="B153" s="22">
        <v>322</v>
      </c>
      <c r="C153" s="23" t="s">
        <v>34</v>
      </c>
      <c r="D153" s="57">
        <f>SUM('GŠ DR.FRA I.GLIBOTIĆ:GLAZBENA J.HATZE'!D153)</f>
        <v>53500</v>
      </c>
      <c r="E153" s="57">
        <f>SUM('GŠ DR.FRA I.GLIBOTIĆ:GLAZBENA J.HATZE'!E153)</f>
        <v>0</v>
      </c>
      <c r="F153" s="105">
        <f>SUM('GŠ DR.FRA I.GLIBOTIĆ:GLAZBENA J.HATZE'!F153)</f>
        <v>53500</v>
      </c>
      <c r="G153" s="177">
        <f>SUM('GŠ DR.FRA I.GLIBOTIĆ:GLAZBENA J.HATZE'!G153)</f>
        <v>6935.94</v>
      </c>
      <c r="H153" s="47">
        <f>SUM('GŠ DR.FRA I.GLIBOTIĆ:GLAZBENA J.HATZE'!H153)</f>
        <v>0</v>
      </c>
      <c r="I153" s="25">
        <f>+F153+H153</f>
        <v>53500</v>
      </c>
      <c r="P153" s="57">
        <f>SUM('GŠ DR.FRA I.GLIBOTIĆ:GLAZBENA J.HATZE'!P153)</f>
        <v>0</v>
      </c>
      <c r="R153" s="53"/>
    </row>
    <row r="154" spans="1:18" s="26" customFormat="1">
      <c r="A154" s="21"/>
      <c r="B154" s="22">
        <v>323</v>
      </c>
      <c r="C154" s="23" t="s">
        <v>28</v>
      </c>
      <c r="D154" s="57">
        <f>SUM('GŠ DR.FRA I.GLIBOTIĆ:GLAZBENA J.HATZE'!D154)</f>
        <v>158500</v>
      </c>
      <c r="E154" s="57">
        <f>SUM('GŠ DR.FRA I.GLIBOTIĆ:GLAZBENA J.HATZE'!E154)</f>
        <v>0</v>
      </c>
      <c r="F154" s="105">
        <f>SUM('GŠ DR.FRA I.GLIBOTIĆ:GLAZBENA J.HATZE'!F154)</f>
        <v>158500</v>
      </c>
      <c r="G154" s="177">
        <f>SUM('GŠ DR.FRA I.GLIBOTIĆ:GLAZBENA J.HATZE'!G154)</f>
        <v>14461.94</v>
      </c>
      <c r="H154" s="47">
        <f>SUM('GŠ DR.FRA I.GLIBOTIĆ:GLAZBENA J.HATZE'!H154)</f>
        <v>0</v>
      </c>
      <c r="I154" s="25">
        <f t="shared" ref="I154:I166" si="43">+F154+H154</f>
        <v>158500</v>
      </c>
      <c r="P154" s="57">
        <f>SUM('GŠ DR.FRA I.GLIBOTIĆ:GLAZBENA J.HATZE'!P154)</f>
        <v>0</v>
      </c>
      <c r="R154" s="53"/>
    </row>
    <row r="155" spans="1:18" s="26" customFormat="1">
      <c r="A155" s="21"/>
      <c r="B155" s="22">
        <v>329</v>
      </c>
      <c r="C155" s="23" t="s">
        <v>38</v>
      </c>
      <c r="D155" s="57">
        <f>SUM('GŠ DR.FRA I.GLIBOTIĆ:GLAZBENA J.HATZE'!D155)</f>
        <v>7550</v>
      </c>
      <c r="E155" s="57">
        <f>SUM('GŠ DR.FRA I.GLIBOTIĆ:GLAZBENA J.HATZE'!E155)</f>
        <v>0</v>
      </c>
      <c r="F155" s="105">
        <f>SUM('GŠ DR.FRA I.GLIBOTIĆ:GLAZBENA J.HATZE'!F155)</f>
        <v>7550</v>
      </c>
      <c r="G155" s="177">
        <f>SUM('GŠ DR.FRA I.GLIBOTIĆ:GLAZBENA J.HATZE'!G155)</f>
        <v>1369.91</v>
      </c>
      <c r="H155" s="47">
        <f>SUM('GŠ DR.FRA I.GLIBOTIĆ:GLAZBENA J.HATZE'!H155)</f>
        <v>0</v>
      </c>
      <c r="I155" s="25">
        <f t="shared" si="43"/>
        <v>7550</v>
      </c>
      <c r="P155" s="57">
        <f>SUM('GŠ DR.FRA I.GLIBOTIĆ:GLAZBENA J.HATZE'!P155)</f>
        <v>0</v>
      </c>
      <c r="R155" s="53"/>
    </row>
    <row r="156" spans="1:18" s="26" customFormat="1">
      <c r="A156" s="21"/>
      <c r="B156" s="22">
        <v>342</v>
      </c>
      <c r="C156" s="23" t="s">
        <v>181</v>
      </c>
      <c r="D156" s="57">
        <f>SUM('GŠ DR.FRA I.GLIBOTIĆ:GLAZBENA J.HATZE'!D156)</f>
        <v>6300</v>
      </c>
      <c r="E156" s="57">
        <f>SUM('GŠ DR.FRA I.GLIBOTIĆ:GLAZBENA J.HATZE'!E156)</f>
        <v>0</v>
      </c>
      <c r="F156" s="105">
        <f>SUM('GŠ DR.FRA I.GLIBOTIĆ:GLAZBENA J.HATZE'!F156)</f>
        <v>6300</v>
      </c>
      <c r="G156" s="177">
        <f>SUM('GŠ DR.FRA I.GLIBOTIĆ:GLAZBENA J.HATZE'!G156)</f>
        <v>3220.8</v>
      </c>
      <c r="H156" s="47">
        <f>SUM('GŠ DR.FRA I.GLIBOTIĆ:GLAZBENA J.HATZE'!H156)</f>
        <v>0</v>
      </c>
      <c r="I156" s="25">
        <f t="shared" si="43"/>
        <v>6300</v>
      </c>
      <c r="P156" s="57">
        <f>SUM('GŠ DR.FRA I.GLIBOTIĆ:GLAZBENA J.HATZE'!P156)</f>
        <v>0</v>
      </c>
      <c r="R156" s="53"/>
    </row>
    <row r="157" spans="1:18" s="26" customFormat="1">
      <c r="A157" s="21"/>
      <c r="B157" s="22">
        <v>421</v>
      </c>
      <c r="C157" s="23" t="s">
        <v>52</v>
      </c>
      <c r="D157" s="57">
        <f>SUM('GŠ DR.FRA I.GLIBOTIĆ:GLAZBENA J.HATZE'!D157)</f>
        <v>101250</v>
      </c>
      <c r="E157" s="57">
        <f>SUM('GŠ DR.FRA I.GLIBOTIĆ:GLAZBENA J.HATZE'!E157)</f>
        <v>0</v>
      </c>
      <c r="F157" s="105">
        <f>SUM('GŠ DR.FRA I.GLIBOTIĆ:GLAZBENA J.HATZE'!F157)</f>
        <v>101250</v>
      </c>
      <c r="G157" s="177">
        <f>SUM('GŠ DR.FRA I.GLIBOTIĆ:GLAZBENA J.HATZE'!G157)</f>
        <v>0</v>
      </c>
      <c r="H157" s="47">
        <f>SUM('GŠ DR.FRA I.GLIBOTIĆ:GLAZBENA J.HATZE'!H157)</f>
        <v>0</v>
      </c>
      <c r="I157" s="25">
        <f t="shared" si="43"/>
        <v>101250</v>
      </c>
      <c r="P157" s="57">
        <f>SUM('GŠ DR.FRA I.GLIBOTIĆ:GLAZBENA J.HATZE'!P157)</f>
        <v>0</v>
      </c>
      <c r="R157" s="53"/>
    </row>
    <row r="158" spans="1:18" s="26" customFormat="1">
      <c r="A158" s="21"/>
      <c r="B158" s="22">
        <v>422</v>
      </c>
      <c r="C158" s="23" t="s">
        <v>29</v>
      </c>
      <c r="D158" s="57">
        <f>SUM('GŠ DR.FRA I.GLIBOTIĆ:GLAZBENA J.HATZE'!D158)</f>
        <v>573250</v>
      </c>
      <c r="E158" s="57">
        <f>SUM('GŠ DR.FRA I.GLIBOTIĆ:GLAZBENA J.HATZE'!E158)</f>
        <v>0</v>
      </c>
      <c r="F158" s="105">
        <f>SUM('GŠ DR.FRA I.GLIBOTIĆ:GLAZBENA J.HATZE'!F158)</f>
        <v>573250</v>
      </c>
      <c r="G158" s="177">
        <f>SUM('GŠ DR.FRA I.GLIBOTIĆ:GLAZBENA J.HATZE'!G158)</f>
        <v>181539.95</v>
      </c>
      <c r="H158" s="47">
        <f>SUM('GŠ DR.FRA I.GLIBOTIĆ:GLAZBENA J.HATZE'!H158)</f>
        <v>0</v>
      </c>
      <c r="I158" s="25">
        <f t="shared" si="43"/>
        <v>573250</v>
      </c>
      <c r="P158" s="57">
        <f>SUM('GŠ DR.FRA I.GLIBOTIĆ:GLAZBENA J.HATZE'!P158)</f>
        <v>0</v>
      </c>
      <c r="R158" s="53"/>
    </row>
    <row r="159" spans="1:18" s="26" customFormat="1">
      <c r="A159" s="21"/>
      <c r="B159" s="22">
        <v>423</v>
      </c>
      <c r="C159" s="23" t="s">
        <v>53</v>
      </c>
      <c r="D159" s="57">
        <f>SUM('GŠ DR.FRA I.GLIBOTIĆ:GLAZBENA J.HATZE'!D159)</f>
        <v>0</v>
      </c>
      <c r="E159" s="57">
        <f>SUM('GŠ DR.FRA I.GLIBOTIĆ:GLAZBENA J.HATZE'!E159)</f>
        <v>0</v>
      </c>
      <c r="F159" s="105">
        <f>SUM('GŠ DR.FRA I.GLIBOTIĆ:GLAZBENA J.HATZE'!F159)</f>
        <v>0</v>
      </c>
      <c r="G159" s="177">
        <f>SUM('GŠ DR.FRA I.GLIBOTIĆ:GLAZBENA J.HATZE'!G159)</f>
        <v>0</v>
      </c>
      <c r="H159" s="47">
        <f>SUM('GŠ DR.FRA I.GLIBOTIĆ:GLAZBENA J.HATZE'!H159)</f>
        <v>0</v>
      </c>
      <c r="I159" s="25">
        <f t="shared" si="43"/>
        <v>0</v>
      </c>
      <c r="P159" s="57">
        <f>SUM('GŠ DR.FRA I.GLIBOTIĆ:GLAZBENA J.HATZE'!P159)</f>
        <v>0</v>
      </c>
      <c r="R159" s="53"/>
    </row>
    <row r="160" spans="1:18" s="26" customFormat="1" ht="24.75">
      <c r="A160" s="21"/>
      <c r="B160" s="22">
        <v>424</v>
      </c>
      <c r="C160" s="23" t="s">
        <v>45</v>
      </c>
      <c r="D160" s="57">
        <f>SUM('GŠ DR.FRA I.GLIBOTIĆ:GLAZBENA J.HATZE'!D160)</f>
        <v>31100</v>
      </c>
      <c r="E160" s="57">
        <f>SUM('GŠ DR.FRA I.GLIBOTIĆ:GLAZBENA J.HATZE'!E160)</f>
        <v>0</v>
      </c>
      <c r="F160" s="105">
        <f>SUM('GŠ DR.FRA I.GLIBOTIĆ:GLAZBENA J.HATZE'!F160)</f>
        <v>31100</v>
      </c>
      <c r="G160" s="177">
        <f>SUM('GŠ DR.FRA I.GLIBOTIĆ:GLAZBENA J.HATZE'!G160)</f>
        <v>2058.4700000000003</v>
      </c>
      <c r="H160" s="47">
        <f>SUM('GŠ DR.FRA I.GLIBOTIĆ:GLAZBENA J.HATZE'!H160)</f>
        <v>0</v>
      </c>
      <c r="I160" s="25">
        <f t="shared" si="43"/>
        <v>31100</v>
      </c>
      <c r="P160" s="57">
        <f>SUM('GŠ DR.FRA I.GLIBOTIĆ:GLAZBENA J.HATZE'!P160)</f>
        <v>0</v>
      </c>
      <c r="R160" s="53"/>
    </row>
    <row r="161" spans="1:18" s="26" customFormat="1">
      <c r="A161" s="21"/>
      <c r="B161" s="22">
        <v>426</v>
      </c>
      <c r="C161" s="23" t="s">
        <v>30</v>
      </c>
      <c r="D161" s="57">
        <f>SUM('GŠ DR.FRA I.GLIBOTIĆ:GLAZBENA J.HATZE'!D161)</f>
        <v>0</v>
      </c>
      <c r="E161" s="57">
        <f>SUM('GŠ DR.FRA I.GLIBOTIĆ:GLAZBENA J.HATZE'!E161)</f>
        <v>0</v>
      </c>
      <c r="F161" s="105">
        <f>SUM('GŠ DR.FRA I.GLIBOTIĆ:GLAZBENA J.HATZE'!F161)</f>
        <v>0</v>
      </c>
      <c r="G161" s="177">
        <f>SUM('GŠ DR.FRA I.GLIBOTIĆ:GLAZBENA J.HATZE'!G161)</f>
        <v>0</v>
      </c>
      <c r="H161" s="47">
        <f>SUM('GŠ DR.FRA I.GLIBOTIĆ:GLAZBENA J.HATZE'!H161)</f>
        <v>0</v>
      </c>
      <c r="I161" s="25">
        <f t="shared" si="43"/>
        <v>0</v>
      </c>
      <c r="P161" s="57">
        <f>SUM('GŠ DR.FRA I.GLIBOTIĆ:GLAZBENA J.HATZE'!P161)</f>
        <v>0</v>
      </c>
      <c r="R161" s="53"/>
    </row>
    <row r="162" spans="1:18" s="26" customFormat="1">
      <c r="A162" s="21"/>
      <c r="B162" s="22">
        <v>451</v>
      </c>
      <c r="C162" s="23" t="s">
        <v>31</v>
      </c>
      <c r="D162" s="57">
        <f>SUM('GŠ DR.FRA I.GLIBOTIĆ:GLAZBENA J.HATZE'!D162)</f>
        <v>0</v>
      </c>
      <c r="E162" s="57">
        <f>SUM('GŠ DR.FRA I.GLIBOTIĆ:GLAZBENA J.HATZE'!E162)</f>
        <v>0</v>
      </c>
      <c r="F162" s="105">
        <f>SUM('GŠ DR.FRA I.GLIBOTIĆ:GLAZBENA J.HATZE'!F162)</f>
        <v>0</v>
      </c>
      <c r="G162" s="177">
        <f>SUM('GŠ DR.FRA I.GLIBOTIĆ:GLAZBENA J.HATZE'!G162)</f>
        <v>29461.25</v>
      </c>
      <c r="H162" s="47">
        <f>SUM('GŠ DR.FRA I.GLIBOTIĆ:GLAZBENA J.HATZE'!H162)</f>
        <v>0</v>
      </c>
      <c r="I162" s="25">
        <f t="shared" si="43"/>
        <v>0</v>
      </c>
      <c r="P162" s="57">
        <f>SUM('GŠ DR.FRA I.GLIBOTIĆ:GLAZBENA J.HATZE'!P162)</f>
        <v>0</v>
      </c>
      <c r="R162" s="53"/>
    </row>
    <row r="163" spans="1:18" s="26" customFormat="1">
      <c r="A163" s="21"/>
      <c r="B163" s="22">
        <v>452</v>
      </c>
      <c r="C163" s="23" t="s">
        <v>51</v>
      </c>
      <c r="D163" s="57">
        <f>SUM('GŠ DR.FRA I.GLIBOTIĆ:GLAZBENA J.HATZE'!D163)</f>
        <v>0</v>
      </c>
      <c r="E163" s="57">
        <f>SUM('GŠ DR.FRA I.GLIBOTIĆ:GLAZBENA J.HATZE'!E163)</f>
        <v>0</v>
      </c>
      <c r="F163" s="105">
        <f>SUM('GŠ DR.FRA I.GLIBOTIĆ:GLAZBENA J.HATZE'!F163)</f>
        <v>0</v>
      </c>
      <c r="G163" s="177">
        <f>SUM('GŠ DR.FRA I.GLIBOTIĆ:GLAZBENA J.HATZE'!G163)</f>
        <v>0</v>
      </c>
      <c r="H163" s="47">
        <f>SUM('GŠ DR.FRA I.GLIBOTIĆ:GLAZBENA J.HATZE'!H163)</f>
        <v>0</v>
      </c>
      <c r="I163" s="25">
        <f t="shared" si="43"/>
        <v>0</v>
      </c>
      <c r="P163" s="57">
        <f>SUM('GŠ DR.FRA I.GLIBOTIĆ:GLAZBENA J.HATZE'!P163)</f>
        <v>0</v>
      </c>
      <c r="R163" s="53"/>
    </row>
    <row r="164" spans="1:18" s="26" customFormat="1">
      <c r="A164" s="21"/>
      <c r="B164" s="22">
        <v>453</v>
      </c>
      <c r="C164" s="23" t="s">
        <v>54</v>
      </c>
      <c r="D164" s="57">
        <f>SUM('GŠ DR.FRA I.GLIBOTIĆ:GLAZBENA J.HATZE'!D164)</f>
        <v>0</v>
      </c>
      <c r="E164" s="57">
        <f>SUM('GŠ DR.FRA I.GLIBOTIĆ:GLAZBENA J.HATZE'!E164)</f>
        <v>0</v>
      </c>
      <c r="F164" s="105">
        <f>SUM('GŠ DR.FRA I.GLIBOTIĆ:GLAZBENA J.HATZE'!F164)</f>
        <v>0</v>
      </c>
      <c r="G164" s="177">
        <f>SUM('GŠ DR.FRA I.GLIBOTIĆ:GLAZBENA J.HATZE'!G164)</f>
        <v>0</v>
      </c>
      <c r="H164" s="47">
        <f>SUM('GŠ DR.FRA I.GLIBOTIĆ:GLAZBENA J.HATZE'!H164)</f>
        <v>0</v>
      </c>
      <c r="I164" s="25">
        <f t="shared" si="43"/>
        <v>0</v>
      </c>
      <c r="P164" s="57">
        <f>SUM('GŠ DR.FRA I.GLIBOTIĆ:GLAZBENA J.HATZE'!P164)</f>
        <v>0</v>
      </c>
      <c r="R164" s="53"/>
    </row>
    <row r="165" spans="1:18" s="26" customFormat="1" ht="13.5" customHeight="1">
      <c r="A165" s="21"/>
      <c r="B165" s="22">
        <v>454</v>
      </c>
      <c r="C165" s="23" t="s">
        <v>55</v>
      </c>
      <c r="D165" s="57">
        <f>SUM('GŠ DR.FRA I.GLIBOTIĆ:GLAZBENA J.HATZE'!D165)</f>
        <v>0</v>
      </c>
      <c r="E165" s="57">
        <f>SUM('GŠ DR.FRA I.GLIBOTIĆ:GLAZBENA J.HATZE'!E165)</f>
        <v>0</v>
      </c>
      <c r="F165" s="105">
        <f>SUM('GŠ DR.FRA I.GLIBOTIĆ:GLAZBENA J.HATZE'!F165)</f>
        <v>0</v>
      </c>
      <c r="G165" s="177">
        <f>SUM('GŠ DR.FRA I.GLIBOTIĆ:GLAZBENA J.HATZE'!G165)</f>
        <v>0</v>
      </c>
      <c r="H165" s="47">
        <f>SUM('GŠ DR.FRA I.GLIBOTIĆ:GLAZBENA J.HATZE'!H165)</f>
        <v>0</v>
      </c>
      <c r="I165" s="25">
        <f t="shared" si="43"/>
        <v>0</v>
      </c>
      <c r="P165" s="57">
        <f>SUM('GŠ DR.FRA I.GLIBOTIĆ:GLAZBENA J.HATZE'!P165)</f>
        <v>0</v>
      </c>
      <c r="R165" s="53"/>
    </row>
    <row r="166" spans="1:18" s="26" customFormat="1" ht="24.75">
      <c r="A166" s="21"/>
      <c r="B166" s="22">
        <v>544</v>
      </c>
      <c r="C166" s="23" t="s">
        <v>182</v>
      </c>
      <c r="D166" s="57">
        <f>SUM('GŠ DR.FRA I.GLIBOTIĆ:GLAZBENA J.HATZE'!D166)</f>
        <v>26700</v>
      </c>
      <c r="E166" s="57">
        <f>SUM('GŠ DR.FRA I.GLIBOTIĆ:GLAZBENA J.HATZE'!E166)</f>
        <v>0</v>
      </c>
      <c r="F166" s="105">
        <f>SUM('GŠ DR.FRA I.GLIBOTIĆ:GLAZBENA J.HATZE'!F166)</f>
        <v>26700</v>
      </c>
      <c r="G166" s="177">
        <f>SUM('GŠ DR.FRA I.GLIBOTIĆ:GLAZBENA J.HATZE'!G166)</f>
        <v>13418.39</v>
      </c>
      <c r="H166" s="47">
        <f>SUM('GŠ DR.FRA I.GLIBOTIĆ:GLAZBENA J.HATZE'!H166)</f>
        <v>0</v>
      </c>
      <c r="I166" s="25">
        <f t="shared" si="43"/>
        <v>26700</v>
      </c>
      <c r="P166" s="57">
        <f>SUM('GŠ DR.FRA I.GLIBOTIĆ:GLAZBENA J.HATZE'!P166)</f>
        <v>0</v>
      </c>
      <c r="R166" s="53"/>
    </row>
    <row r="167" spans="1:18" s="26" customFormat="1" ht="24.75">
      <c r="A167" s="246" t="s">
        <v>11</v>
      </c>
      <c r="B167" s="247"/>
      <c r="C167" s="55" t="s">
        <v>111</v>
      </c>
      <c r="D167" s="43">
        <f>SUM(D168:D176)</f>
        <v>4900000</v>
      </c>
      <c r="E167" s="43">
        <f t="shared" ref="E167:I167" si="44">SUM(E168:E176)</f>
        <v>0</v>
      </c>
      <c r="F167" s="58">
        <f t="shared" si="44"/>
        <v>4900000</v>
      </c>
      <c r="G167" s="173">
        <f t="shared" si="44"/>
        <v>80284.28</v>
      </c>
      <c r="H167" s="89">
        <f t="shared" si="44"/>
        <v>0</v>
      </c>
      <c r="I167" s="56">
        <f t="shared" si="44"/>
        <v>4900000</v>
      </c>
      <c r="P167" s="43">
        <f>SUM(P168:P176)</f>
        <v>0</v>
      </c>
      <c r="R167" s="53"/>
    </row>
    <row r="168" spans="1:18" s="73" customFormat="1">
      <c r="A168" s="66"/>
      <c r="B168" s="22">
        <v>322</v>
      </c>
      <c r="C168" s="23" t="s">
        <v>34</v>
      </c>
      <c r="D168" s="57">
        <f>SUM('GŠ DR.FRA I.GLIBOTIĆ:GLAZBENA J.HATZE'!D168)</f>
        <v>0</v>
      </c>
      <c r="E168" s="57">
        <f>SUM('GŠ DR.FRA I.GLIBOTIĆ:GLAZBENA J.HATZE'!E168)</f>
        <v>0</v>
      </c>
      <c r="F168" s="105">
        <f>SUM('GŠ DR.FRA I.GLIBOTIĆ:GLAZBENA J.HATZE'!F168)</f>
        <v>0</v>
      </c>
      <c r="G168" s="177">
        <f>SUM('GŠ DR.FRA I.GLIBOTIĆ:GLAZBENA J.HATZE'!G168)</f>
        <v>0</v>
      </c>
      <c r="H168" s="47">
        <f>SUM('GŠ DR.FRA I.GLIBOTIĆ:GLAZBENA J.HATZE'!H168)</f>
        <v>0</v>
      </c>
      <c r="I168" s="25">
        <f>+F168+H168</f>
        <v>0</v>
      </c>
      <c r="P168" s="57">
        <f>SUM('GŠ DR.FRA I.GLIBOTIĆ:GLAZBENA J.HATZE'!P168)</f>
        <v>0</v>
      </c>
      <c r="R168" s="70"/>
    </row>
    <row r="169" spans="1:18">
      <c r="A169" s="21"/>
      <c r="B169" s="22">
        <v>323</v>
      </c>
      <c r="C169" s="23" t="s">
        <v>28</v>
      </c>
      <c r="D169" s="57">
        <f>SUM('GŠ DR.FRA I.GLIBOTIĆ:GLAZBENA J.HATZE'!D169)</f>
        <v>0</v>
      </c>
      <c r="E169" s="57">
        <f>SUM('GŠ DR.FRA I.GLIBOTIĆ:GLAZBENA J.HATZE'!E169)</f>
        <v>0</v>
      </c>
      <c r="F169" s="105">
        <f>SUM('GŠ DR.FRA I.GLIBOTIĆ:GLAZBENA J.HATZE'!F169)</f>
        <v>0</v>
      </c>
      <c r="G169" s="177">
        <f>SUM('GŠ DR.FRA I.GLIBOTIĆ:GLAZBENA J.HATZE'!G169)</f>
        <v>0</v>
      </c>
      <c r="H169" s="47">
        <f>SUM('GŠ DR.FRA I.GLIBOTIĆ:GLAZBENA J.HATZE'!H169)</f>
        <v>0</v>
      </c>
      <c r="I169" s="25">
        <f t="shared" ref="I169:I176" si="45">+F169+H169</f>
        <v>0</v>
      </c>
      <c r="P169" s="57">
        <f>SUM('GŠ DR.FRA I.GLIBOTIĆ:GLAZBENA J.HATZE'!P169)</f>
        <v>0</v>
      </c>
      <c r="R169" s="53"/>
    </row>
    <row r="170" spans="1:18" s="26" customFormat="1">
      <c r="A170" s="21"/>
      <c r="B170" s="22">
        <v>421</v>
      </c>
      <c r="C170" s="23" t="s">
        <v>52</v>
      </c>
      <c r="D170" s="57">
        <f>SUM('GŠ DR.FRA I.GLIBOTIĆ:GLAZBENA J.HATZE'!D170)</f>
        <v>0</v>
      </c>
      <c r="E170" s="57">
        <f>SUM('GŠ DR.FRA I.GLIBOTIĆ:GLAZBENA J.HATZE'!E170)</f>
        <v>0</v>
      </c>
      <c r="F170" s="105">
        <f>SUM('GŠ DR.FRA I.GLIBOTIĆ:GLAZBENA J.HATZE'!F170)</f>
        <v>0</v>
      </c>
      <c r="G170" s="177">
        <f>SUM('GŠ DR.FRA I.GLIBOTIĆ:GLAZBENA J.HATZE'!G170)</f>
        <v>0</v>
      </c>
      <c r="H170" s="47">
        <f>SUM('GŠ DR.FRA I.GLIBOTIĆ:GLAZBENA J.HATZE'!H170)</f>
        <v>0</v>
      </c>
      <c r="I170" s="25">
        <f t="shared" si="45"/>
        <v>0</v>
      </c>
      <c r="P170" s="57">
        <f>SUM('GŠ DR.FRA I.GLIBOTIĆ:GLAZBENA J.HATZE'!P170)</f>
        <v>0</v>
      </c>
      <c r="R170" s="53"/>
    </row>
    <row r="171" spans="1:18" s="26" customFormat="1">
      <c r="A171" s="21"/>
      <c r="B171" s="22">
        <v>422</v>
      </c>
      <c r="C171" s="23" t="s">
        <v>29</v>
      </c>
      <c r="D171" s="57">
        <f>SUM('GŠ DR.FRA I.GLIBOTIĆ:GLAZBENA J.HATZE'!D171)</f>
        <v>400000</v>
      </c>
      <c r="E171" s="57">
        <f>SUM('GŠ DR.FRA I.GLIBOTIĆ:GLAZBENA J.HATZE'!E171)</f>
        <v>0</v>
      </c>
      <c r="F171" s="105">
        <f>SUM('GŠ DR.FRA I.GLIBOTIĆ:GLAZBENA J.HATZE'!F171)</f>
        <v>400000</v>
      </c>
      <c r="G171" s="177">
        <f>SUM('GŠ DR.FRA I.GLIBOTIĆ:GLAZBENA J.HATZE'!G171)</f>
        <v>0</v>
      </c>
      <c r="H171" s="47">
        <f>SUM('GŠ DR.FRA I.GLIBOTIĆ:GLAZBENA J.HATZE'!H171)</f>
        <v>0</v>
      </c>
      <c r="I171" s="25">
        <f t="shared" si="45"/>
        <v>400000</v>
      </c>
      <c r="P171" s="57">
        <f>SUM('GŠ DR.FRA I.GLIBOTIĆ:GLAZBENA J.HATZE'!P171)</f>
        <v>0</v>
      </c>
      <c r="R171" s="53"/>
    </row>
    <row r="172" spans="1:18" s="26" customFormat="1">
      <c r="A172" s="21"/>
      <c r="B172" s="22">
        <v>423</v>
      </c>
      <c r="C172" s="23" t="s">
        <v>53</v>
      </c>
      <c r="D172" s="57">
        <f>SUM('GŠ DR.FRA I.GLIBOTIĆ:GLAZBENA J.HATZE'!D172)</f>
        <v>3000000</v>
      </c>
      <c r="E172" s="57">
        <f>SUM('GŠ DR.FRA I.GLIBOTIĆ:GLAZBENA J.HATZE'!E172)</f>
        <v>0</v>
      </c>
      <c r="F172" s="105">
        <f>SUM('GŠ DR.FRA I.GLIBOTIĆ:GLAZBENA J.HATZE'!F172)</f>
        <v>3000000</v>
      </c>
      <c r="G172" s="177">
        <f>SUM('GŠ DR.FRA I.GLIBOTIĆ:GLAZBENA J.HATZE'!G172)</f>
        <v>0</v>
      </c>
      <c r="H172" s="47">
        <f>SUM('GŠ DR.FRA I.GLIBOTIĆ:GLAZBENA J.HATZE'!H172)</f>
        <v>0</v>
      </c>
      <c r="I172" s="25">
        <f t="shared" si="45"/>
        <v>3000000</v>
      </c>
      <c r="P172" s="57">
        <f>SUM('GŠ DR.FRA I.GLIBOTIĆ:GLAZBENA J.HATZE'!P172)</f>
        <v>0</v>
      </c>
      <c r="R172" s="53"/>
    </row>
    <row r="173" spans="1:18" s="26" customFormat="1" ht="24.75">
      <c r="A173" s="21"/>
      <c r="B173" s="22">
        <v>424</v>
      </c>
      <c r="C173" s="23" t="s">
        <v>45</v>
      </c>
      <c r="D173" s="57">
        <f>SUM('GŠ DR.FRA I.GLIBOTIĆ:GLAZBENA J.HATZE'!D173)</f>
        <v>0</v>
      </c>
      <c r="E173" s="57">
        <f>SUM('GŠ DR.FRA I.GLIBOTIĆ:GLAZBENA J.HATZE'!E173)</f>
        <v>0</v>
      </c>
      <c r="F173" s="105">
        <f>SUM('GŠ DR.FRA I.GLIBOTIĆ:GLAZBENA J.HATZE'!F173)</f>
        <v>0</v>
      </c>
      <c r="G173" s="177">
        <f>SUM('GŠ DR.FRA I.GLIBOTIĆ:GLAZBENA J.HATZE'!G173)</f>
        <v>0</v>
      </c>
      <c r="H173" s="47">
        <f>SUM('GŠ DR.FRA I.GLIBOTIĆ:GLAZBENA J.HATZE'!H173)</f>
        <v>0</v>
      </c>
      <c r="I173" s="25">
        <f t="shared" si="45"/>
        <v>0</v>
      </c>
      <c r="P173" s="57">
        <f>SUM('GŠ DR.FRA I.GLIBOTIĆ:GLAZBENA J.HATZE'!P173)</f>
        <v>0</v>
      </c>
      <c r="R173" s="53"/>
    </row>
    <row r="174" spans="1:18" s="26" customFormat="1">
      <c r="A174" s="21"/>
      <c r="B174" s="22">
        <v>426</v>
      </c>
      <c r="C174" s="23" t="s">
        <v>30</v>
      </c>
      <c r="D174" s="57">
        <f>SUM('GŠ DR.FRA I.GLIBOTIĆ:GLAZBENA J.HATZE'!D174)</f>
        <v>0</v>
      </c>
      <c r="E174" s="57">
        <f>SUM('GŠ DR.FRA I.GLIBOTIĆ:GLAZBENA J.HATZE'!E174)</f>
        <v>0</v>
      </c>
      <c r="F174" s="105">
        <f>SUM('GŠ DR.FRA I.GLIBOTIĆ:GLAZBENA J.HATZE'!F174)</f>
        <v>0</v>
      </c>
      <c r="G174" s="177">
        <f>SUM('GŠ DR.FRA I.GLIBOTIĆ:GLAZBENA J.HATZE'!G174)</f>
        <v>0</v>
      </c>
      <c r="H174" s="47">
        <f>SUM('GŠ DR.FRA I.GLIBOTIĆ:GLAZBENA J.HATZE'!H174)</f>
        <v>0</v>
      </c>
      <c r="I174" s="25">
        <f t="shared" si="45"/>
        <v>0</v>
      </c>
      <c r="P174" s="57">
        <f>SUM('GŠ DR.FRA I.GLIBOTIĆ:GLAZBENA J.HATZE'!P174)</f>
        <v>0</v>
      </c>
      <c r="R174" s="53"/>
    </row>
    <row r="175" spans="1:18" s="26" customFormat="1">
      <c r="A175" s="21"/>
      <c r="B175" s="22">
        <v>451</v>
      </c>
      <c r="C175" s="23" t="s">
        <v>31</v>
      </c>
      <c r="D175" s="57">
        <f>SUM('GŠ DR.FRA I.GLIBOTIĆ:GLAZBENA J.HATZE'!D175)</f>
        <v>1500000</v>
      </c>
      <c r="E175" s="57">
        <f>SUM('GŠ DR.FRA I.GLIBOTIĆ:GLAZBENA J.HATZE'!E175)</f>
        <v>0</v>
      </c>
      <c r="F175" s="105">
        <f>SUM('GŠ DR.FRA I.GLIBOTIĆ:GLAZBENA J.HATZE'!F175)</f>
        <v>1500000</v>
      </c>
      <c r="G175" s="177">
        <f>SUM('GŠ DR.FRA I.GLIBOTIĆ:GLAZBENA J.HATZE'!G175)</f>
        <v>80284.28</v>
      </c>
      <c r="H175" s="47">
        <f>SUM('GŠ DR.FRA I.GLIBOTIĆ:GLAZBENA J.HATZE'!H175)</f>
        <v>0</v>
      </c>
      <c r="I175" s="25">
        <f t="shared" si="45"/>
        <v>1500000</v>
      </c>
      <c r="P175" s="57">
        <f>SUM('GŠ DR.FRA I.GLIBOTIĆ:GLAZBENA J.HATZE'!P175)</f>
        <v>0</v>
      </c>
      <c r="R175" s="53"/>
    </row>
    <row r="176" spans="1:18" s="26" customFormat="1">
      <c r="A176" s="21"/>
      <c r="B176" s="22">
        <v>452</v>
      </c>
      <c r="C176" s="23" t="s">
        <v>51</v>
      </c>
      <c r="D176" s="57">
        <f>SUM('GŠ DR.FRA I.GLIBOTIĆ:GLAZBENA J.HATZE'!D176)</f>
        <v>0</v>
      </c>
      <c r="E176" s="57">
        <f>SUM('GŠ DR.FRA I.GLIBOTIĆ:GLAZBENA J.HATZE'!E176)</f>
        <v>0</v>
      </c>
      <c r="F176" s="105">
        <f>SUM('GŠ DR.FRA I.GLIBOTIĆ:GLAZBENA J.HATZE'!F176)</f>
        <v>0</v>
      </c>
      <c r="G176" s="177">
        <f>SUM('GŠ DR.FRA I.GLIBOTIĆ:GLAZBENA J.HATZE'!G176)</f>
        <v>0</v>
      </c>
      <c r="H176" s="47">
        <f>SUM('GŠ DR.FRA I.GLIBOTIĆ:GLAZBENA J.HATZE'!H176)</f>
        <v>0</v>
      </c>
      <c r="I176" s="25">
        <f t="shared" si="45"/>
        <v>0</v>
      </c>
      <c r="P176" s="57">
        <f>SUM('GŠ DR.FRA I.GLIBOTIĆ:GLAZBENA J.HATZE'!P176)</f>
        <v>0</v>
      </c>
      <c r="R176" s="53"/>
    </row>
    <row r="177" spans="1:18" s="26" customFormat="1" ht="24.75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46">SUM(E178:E190)</f>
        <v>0</v>
      </c>
      <c r="F177" s="59">
        <f t="shared" si="46"/>
        <v>0</v>
      </c>
      <c r="G177" s="174">
        <f t="shared" si="46"/>
        <v>200191.57</v>
      </c>
      <c r="H177" s="79">
        <f t="shared" si="46"/>
        <v>0</v>
      </c>
      <c r="I177" s="20">
        <f t="shared" si="46"/>
        <v>0</v>
      </c>
      <c r="P177" s="19">
        <f>SUM(P178:P190)</f>
        <v>0</v>
      </c>
      <c r="R177" s="53"/>
    </row>
    <row r="178" spans="1:18">
      <c r="A178" s="21"/>
      <c r="B178" s="22">
        <v>322</v>
      </c>
      <c r="C178" s="23" t="s">
        <v>34</v>
      </c>
      <c r="D178" s="57">
        <f>SUM('GŠ DR.FRA I.GLIBOTIĆ:GLAZBENA J.HATZE'!D178)</f>
        <v>0</v>
      </c>
      <c r="E178" s="57">
        <f>SUM('GŠ DR.FRA I.GLIBOTIĆ:GLAZBENA J.HATZE'!E178)</f>
        <v>0</v>
      </c>
      <c r="F178" s="105">
        <f>SUM('GŠ DR.FRA I.GLIBOTIĆ:GLAZBENA J.HATZE'!F178)</f>
        <v>0</v>
      </c>
      <c r="G178" s="177">
        <f>SUM('GŠ DR.FRA I.GLIBOTIĆ:GLAZBENA J.HATZE'!G178)</f>
        <v>59162.569999999992</v>
      </c>
      <c r="H178" s="47">
        <f>SUM('GŠ DR.FRA I.GLIBOTIĆ:GLAZBENA J.HATZE'!H178)</f>
        <v>0</v>
      </c>
      <c r="I178" s="25">
        <f>+F178+H178</f>
        <v>0</v>
      </c>
      <c r="P178" s="57">
        <f>SUM('GŠ DR.FRA I.GLIBOTIĆ:GLAZBENA J.HATZE'!P178)</f>
        <v>0</v>
      </c>
      <c r="R178" s="53"/>
    </row>
    <row r="179" spans="1:18" s="26" customFormat="1">
      <c r="A179" s="21"/>
      <c r="B179" s="22">
        <v>323</v>
      </c>
      <c r="C179" s="23" t="s">
        <v>28</v>
      </c>
      <c r="D179" s="57">
        <f>SUM('GŠ DR.FRA I.GLIBOTIĆ:GLAZBENA J.HATZE'!D179)</f>
        <v>0</v>
      </c>
      <c r="E179" s="57">
        <f>SUM('GŠ DR.FRA I.GLIBOTIĆ:GLAZBENA J.HATZE'!E179)</f>
        <v>0</v>
      </c>
      <c r="F179" s="105">
        <f>SUM('GŠ DR.FRA I.GLIBOTIĆ:GLAZBENA J.HATZE'!F179)</f>
        <v>0</v>
      </c>
      <c r="G179" s="177">
        <f>SUM('GŠ DR.FRA I.GLIBOTIĆ:GLAZBENA J.HATZE'!G179)</f>
        <v>1487.5</v>
      </c>
      <c r="H179" s="47">
        <f>SUM('GŠ DR.FRA I.GLIBOTIĆ:GLAZBENA J.HATZE'!H179)</f>
        <v>0</v>
      </c>
      <c r="I179" s="25">
        <f t="shared" ref="I179:I190" si="47">+F179+H179</f>
        <v>0</v>
      </c>
      <c r="P179" s="57">
        <f>SUM('GŠ DR.FRA I.GLIBOTIĆ:GLAZBENA J.HATZE'!P179)</f>
        <v>0</v>
      </c>
      <c r="R179" s="53"/>
    </row>
    <row r="180" spans="1:18" s="26" customFormat="1">
      <c r="A180" s="21"/>
      <c r="B180" s="22">
        <v>329</v>
      </c>
      <c r="C180" s="23" t="s">
        <v>38</v>
      </c>
      <c r="D180" s="57">
        <f>SUM('GŠ DR.FRA I.GLIBOTIĆ:GLAZBENA J.HATZE'!D180)</f>
        <v>0</v>
      </c>
      <c r="E180" s="57">
        <f>SUM('GŠ DR.FRA I.GLIBOTIĆ:GLAZBENA J.HATZE'!E180)</f>
        <v>0</v>
      </c>
      <c r="F180" s="105">
        <f>SUM('GŠ DR.FRA I.GLIBOTIĆ:GLAZBENA J.HATZE'!F180)</f>
        <v>0</v>
      </c>
      <c r="G180" s="177">
        <f>SUM('GŠ DR.FRA I.GLIBOTIĆ:GLAZBENA J.HATZE'!G180)</f>
        <v>0</v>
      </c>
      <c r="H180" s="47">
        <f>SUM('GŠ DR.FRA I.GLIBOTIĆ:GLAZBENA J.HATZE'!H180)</f>
        <v>0</v>
      </c>
      <c r="I180" s="25">
        <f t="shared" si="47"/>
        <v>0</v>
      </c>
      <c r="P180" s="57">
        <f>SUM('GŠ DR.FRA I.GLIBOTIĆ:GLAZBENA J.HATZE'!P180)</f>
        <v>0</v>
      </c>
      <c r="R180" s="53"/>
    </row>
    <row r="181" spans="1:18" s="26" customFormat="1">
      <c r="A181" s="21"/>
      <c r="B181" s="22">
        <v>412</v>
      </c>
      <c r="C181" s="23" t="s">
        <v>140</v>
      </c>
      <c r="D181" s="57">
        <f>SUM('GŠ DR.FRA I.GLIBOTIĆ:GLAZBENA J.HATZE'!D181)</f>
        <v>0</v>
      </c>
      <c r="E181" s="57">
        <f>SUM('GŠ DR.FRA I.GLIBOTIĆ:GLAZBENA J.HATZE'!E181)</f>
        <v>0</v>
      </c>
      <c r="F181" s="105">
        <f>SUM('GŠ DR.FRA I.GLIBOTIĆ:GLAZBENA J.HATZE'!F181)</f>
        <v>0</v>
      </c>
      <c r="G181" s="177">
        <f>SUM('GŠ DR.FRA I.GLIBOTIĆ:GLAZBENA J.HATZE'!G181)</f>
        <v>0</v>
      </c>
      <c r="H181" s="47">
        <f>SUM('GŠ DR.FRA I.GLIBOTIĆ:GLAZBENA J.HATZE'!H181)</f>
        <v>0</v>
      </c>
      <c r="I181" s="25">
        <f t="shared" si="47"/>
        <v>0</v>
      </c>
      <c r="P181" s="57">
        <f>SUM('GŠ DR.FRA I.GLIBOTIĆ:GLAZBENA J.HATZE'!P181)</f>
        <v>0</v>
      </c>
      <c r="R181" s="53"/>
    </row>
    <row r="182" spans="1:18" s="26" customFormat="1">
      <c r="A182" s="21"/>
      <c r="B182" s="22">
        <v>421</v>
      </c>
      <c r="C182" s="23" t="s">
        <v>52</v>
      </c>
      <c r="D182" s="57">
        <f>SUM('GŠ DR.FRA I.GLIBOTIĆ:GLAZBENA J.HATZE'!D182)</f>
        <v>0</v>
      </c>
      <c r="E182" s="57">
        <f>SUM('GŠ DR.FRA I.GLIBOTIĆ:GLAZBENA J.HATZE'!E182)</f>
        <v>0</v>
      </c>
      <c r="F182" s="105">
        <f>SUM('GŠ DR.FRA I.GLIBOTIĆ:GLAZBENA J.HATZE'!F182)</f>
        <v>0</v>
      </c>
      <c r="G182" s="177">
        <f>SUM('GŠ DR.FRA I.GLIBOTIĆ:GLAZBENA J.HATZE'!G182)</f>
        <v>0</v>
      </c>
      <c r="H182" s="47">
        <f>SUM('GŠ DR.FRA I.GLIBOTIĆ:GLAZBENA J.HATZE'!H182)</f>
        <v>0</v>
      </c>
      <c r="I182" s="25">
        <f t="shared" si="47"/>
        <v>0</v>
      </c>
      <c r="P182" s="57">
        <f>SUM('GŠ DR.FRA I.GLIBOTIĆ:GLAZBENA J.HATZE'!P182)</f>
        <v>0</v>
      </c>
      <c r="R182" s="53"/>
    </row>
    <row r="183" spans="1:18" s="26" customFormat="1">
      <c r="A183" s="21"/>
      <c r="B183" s="22">
        <v>422</v>
      </c>
      <c r="C183" s="23" t="s">
        <v>29</v>
      </c>
      <c r="D183" s="57">
        <f>SUM('GŠ DR.FRA I.GLIBOTIĆ:GLAZBENA J.HATZE'!D183)</f>
        <v>0</v>
      </c>
      <c r="E183" s="57">
        <f>SUM('GŠ DR.FRA I.GLIBOTIĆ:GLAZBENA J.HATZE'!E183)</f>
        <v>0</v>
      </c>
      <c r="F183" s="105">
        <f>SUM('GŠ DR.FRA I.GLIBOTIĆ:GLAZBENA J.HATZE'!F183)</f>
        <v>0</v>
      </c>
      <c r="G183" s="177">
        <f>SUM('GŠ DR.FRA I.GLIBOTIĆ:GLAZBENA J.HATZE'!G183)</f>
        <v>127761.14</v>
      </c>
      <c r="H183" s="47">
        <f>SUM('GŠ DR.FRA I.GLIBOTIĆ:GLAZBENA J.HATZE'!H183)</f>
        <v>0</v>
      </c>
      <c r="I183" s="25">
        <f t="shared" si="47"/>
        <v>0</v>
      </c>
      <c r="P183" s="57">
        <f>SUM('GŠ DR.FRA I.GLIBOTIĆ:GLAZBENA J.HATZE'!P183)</f>
        <v>0</v>
      </c>
      <c r="R183" s="53"/>
    </row>
    <row r="184" spans="1:18" s="26" customFormat="1">
      <c r="A184" s="21"/>
      <c r="B184" s="22">
        <v>423</v>
      </c>
      <c r="C184" s="23" t="s">
        <v>53</v>
      </c>
      <c r="D184" s="57">
        <f>SUM('GŠ DR.FRA I.GLIBOTIĆ:GLAZBENA J.HATZE'!D184)</f>
        <v>0</v>
      </c>
      <c r="E184" s="57">
        <f>SUM('GŠ DR.FRA I.GLIBOTIĆ:GLAZBENA J.HATZE'!E184)</f>
        <v>0</v>
      </c>
      <c r="F184" s="105">
        <f>SUM('GŠ DR.FRA I.GLIBOTIĆ:GLAZBENA J.HATZE'!F184)</f>
        <v>0</v>
      </c>
      <c r="G184" s="177">
        <f>SUM('GŠ DR.FRA I.GLIBOTIĆ:GLAZBENA J.HATZE'!G184)</f>
        <v>1899</v>
      </c>
      <c r="H184" s="47">
        <f>SUM('GŠ DR.FRA I.GLIBOTIĆ:GLAZBENA J.HATZE'!H184)</f>
        <v>0</v>
      </c>
      <c r="I184" s="25">
        <f t="shared" si="47"/>
        <v>0</v>
      </c>
      <c r="P184" s="57">
        <f>SUM('GŠ DR.FRA I.GLIBOTIĆ:GLAZBENA J.HATZE'!P184)</f>
        <v>0</v>
      </c>
      <c r="R184" s="53"/>
    </row>
    <row r="185" spans="1:18" s="26" customFormat="1" ht="24.75">
      <c r="A185" s="21"/>
      <c r="B185" s="22">
        <v>424</v>
      </c>
      <c r="C185" s="23" t="s">
        <v>45</v>
      </c>
      <c r="D185" s="57">
        <f>SUM('GŠ DR.FRA I.GLIBOTIĆ:GLAZBENA J.HATZE'!D185)</f>
        <v>0</v>
      </c>
      <c r="E185" s="57">
        <f>SUM('GŠ DR.FRA I.GLIBOTIĆ:GLAZBENA J.HATZE'!E185)</f>
        <v>0</v>
      </c>
      <c r="F185" s="105">
        <f>SUM('GŠ DR.FRA I.GLIBOTIĆ:GLAZBENA J.HATZE'!F185)</f>
        <v>0</v>
      </c>
      <c r="G185" s="177">
        <f>SUM('GŠ DR.FRA I.GLIBOTIĆ:GLAZBENA J.HATZE'!G185)</f>
        <v>9881.36</v>
      </c>
      <c r="H185" s="47">
        <f>SUM('GŠ DR.FRA I.GLIBOTIĆ:GLAZBENA J.HATZE'!H185)</f>
        <v>0</v>
      </c>
      <c r="I185" s="25">
        <f t="shared" si="47"/>
        <v>0</v>
      </c>
      <c r="P185" s="57">
        <f>SUM('GŠ DR.FRA I.GLIBOTIĆ:GLAZBENA J.HATZE'!P185)</f>
        <v>0</v>
      </c>
      <c r="R185" s="53"/>
    </row>
    <row r="186" spans="1:18" s="26" customFormat="1">
      <c r="A186" s="21"/>
      <c r="B186" s="22">
        <v>426</v>
      </c>
      <c r="C186" s="23" t="s">
        <v>30</v>
      </c>
      <c r="D186" s="57">
        <f>SUM('GŠ DR.FRA I.GLIBOTIĆ:GLAZBENA J.HATZE'!D186)</f>
        <v>0</v>
      </c>
      <c r="E186" s="57">
        <f>SUM('GŠ DR.FRA I.GLIBOTIĆ:GLAZBENA J.HATZE'!E186)</f>
        <v>0</v>
      </c>
      <c r="F186" s="105">
        <f>SUM('GŠ DR.FRA I.GLIBOTIĆ:GLAZBENA J.HATZE'!F186)</f>
        <v>0</v>
      </c>
      <c r="G186" s="177">
        <f>SUM('GŠ DR.FRA I.GLIBOTIĆ:GLAZBENA J.HATZE'!G186)</f>
        <v>0</v>
      </c>
      <c r="H186" s="47">
        <f>SUM('GŠ DR.FRA I.GLIBOTIĆ:GLAZBENA J.HATZE'!H186)</f>
        <v>0</v>
      </c>
      <c r="I186" s="25">
        <f t="shared" si="47"/>
        <v>0</v>
      </c>
      <c r="P186" s="57">
        <f>SUM('GŠ DR.FRA I.GLIBOTIĆ:GLAZBENA J.HATZE'!P186)</f>
        <v>0</v>
      </c>
      <c r="R186" s="53"/>
    </row>
    <row r="187" spans="1:18" s="26" customFormat="1">
      <c r="A187" s="21"/>
      <c r="B187" s="22">
        <v>451</v>
      </c>
      <c r="C187" s="23" t="s">
        <v>31</v>
      </c>
      <c r="D187" s="57">
        <f>SUM('GŠ DR.FRA I.GLIBOTIĆ:GLAZBENA J.HATZE'!D187)</f>
        <v>0</v>
      </c>
      <c r="E187" s="57">
        <f>SUM('GŠ DR.FRA I.GLIBOTIĆ:GLAZBENA J.HATZE'!E187)</f>
        <v>0</v>
      </c>
      <c r="F187" s="105">
        <f>SUM('GŠ DR.FRA I.GLIBOTIĆ:GLAZBENA J.HATZE'!F187)</f>
        <v>0</v>
      </c>
      <c r="G187" s="177">
        <f>SUM('GŠ DR.FRA I.GLIBOTIĆ:GLAZBENA J.HATZE'!G187)</f>
        <v>0</v>
      </c>
      <c r="H187" s="47">
        <f>SUM('GŠ DR.FRA I.GLIBOTIĆ:GLAZBENA J.HATZE'!H187)</f>
        <v>0</v>
      </c>
      <c r="I187" s="25">
        <f t="shared" si="47"/>
        <v>0</v>
      </c>
      <c r="P187" s="57">
        <f>SUM('GŠ DR.FRA I.GLIBOTIĆ:GLAZBENA J.HATZE'!P187)</f>
        <v>0</v>
      </c>
      <c r="R187" s="53"/>
    </row>
    <row r="188" spans="1:18" s="26" customFormat="1">
      <c r="A188" s="21"/>
      <c r="B188" s="22">
        <v>452</v>
      </c>
      <c r="C188" s="23" t="s">
        <v>51</v>
      </c>
      <c r="D188" s="57">
        <f>SUM('GŠ DR.FRA I.GLIBOTIĆ:GLAZBENA J.HATZE'!D188)</f>
        <v>0</v>
      </c>
      <c r="E188" s="57">
        <f>SUM('GŠ DR.FRA I.GLIBOTIĆ:GLAZBENA J.HATZE'!E188)</f>
        <v>0</v>
      </c>
      <c r="F188" s="105">
        <f>SUM('GŠ DR.FRA I.GLIBOTIĆ:GLAZBENA J.HATZE'!F188)</f>
        <v>0</v>
      </c>
      <c r="G188" s="177">
        <f>SUM('GŠ DR.FRA I.GLIBOTIĆ:GLAZBENA J.HATZE'!G188)</f>
        <v>0</v>
      </c>
      <c r="H188" s="47">
        <f>SUM('GŠ DR.FRA I.GLIBOTIĆ:GLAZBENA J.HATZE'!H188)</f>
        <v>0</v>
      </c>
      <c r="I188" s="25">
        <f t="shared" si="47"/>
        <v>0</v>
      </c>
      <c r="P188" s="57">
        <f>SUM('GŠ DR.FRA I.GLIBOTIĆ:GLAZBENA J.HATZE'!P188)</f>
        <v>0</v>
      </c>
      <c r="R188" s="53"/>
    </row>
    <row r="189" spans="1:18" s="26" customFormat="1">
      <c r="A189" s="21"/>
      <c r="B189" s="22">
        <v>453</v>
      </c>
      <c r="C189" s="23" t="s">
        <v>54</v>
      </c>
      <c r="D189" s="57">
        <f>SUM('GŠ DR.FRA I.GLIBOTIĆ:GLAZBENA J.HATZE'!D189)</f>
        <v>0</v>
      </c>
      <c r="E189" s="57">
        <f>SUM('GŠ DR.FRA I.GLIBOTIĆ:GLAZBENA J.HATZE'!E189)</f>
        <v>0</v>
      </c>
      <c r="F189" s="105">
        <f>SUM('GŠ DR.FRA I.GLIBOTIĆ:GLAZBENA J.HATZE'!F189)</f>
        <v>0</v>
      </c>
      <c r="G189" s="177">
        <f>SUM('GŠ DR.FRA I.GLIBOTIĆ:GLAZBENA J.HATZE'!G189)</f>
        <v>0</v>
      </c>
      <c r="H189" s="47">
        <f>SUM('GŠ DR.FRA I.GLIBOTIĆ:GLAZBENA J.HATZE'!H189)</f>
        <v>0</v>
      </c>
      <c r="I189" s="25">
        <f t="shared" si="47"/>
        <v>0</v>
      </c>
      <c r="P189" s="57">
        <f>SUM('GŠ DR.FRA I.GLIBOTIĆ:GLAZBENA J.HATZE'!P189)</f>
        <v>0</v>
      </c>
      <c r="R189" s="53"/>
    </row>
    <row r="190" spans="1:18" s="26" customFormat="1" ht="13.5" customHeight="1">
      <c r="A190" s="21"/>
      <c r="B190" s="22">
        <v>454</v>
      </c>
      <c r="C190" s="23" t="s">
        <v>55</v>
      </c>
      <c r="D190" s="57">
        <f>SUM('GŠ DR.FRA I.GLIBOTIĆ:GLAZBENA J.HATZE'!D190)</f>
        <v>0</v>
      </c>
      <c r="E190" s="57">
        <f>SUM('GŠ DR.FRA I.GLIBOTIĆ:GLAZBENA J.HATZE'!E190)</f>
        <v>0</v>
      </c>
      <c r="F190" s="105">
        <f>SUM('GŠ DR.FRA I.GLIBOTIĆ:GLAZBENA J.HATZE'!F190)</f>
        <v>0</v>
      </c>
      <c r="G190" s="177">
        <f>SUM('GŠ DR.FRA I.GLIBOTIĆ:GLAZBENA J.HATZE'!G190)</f>
        <v>0</v>
      </c>
      <c r="H190" s="47">
        <f>SUM('GŠ DR.FRA I.GLIBOTIĆ:GLAZBENA J.HATZE'!H190)</f>
        <v>0</v>
      </c>
      <c r="I190" s="25">
        <f t="shared" si="47"/>
        <v>0</v>
      </c>
      <c r="P190" s="57">
        <f>SUM('GŠ DR.FRA I.GLIBOTIĆ:GLAZBENA J.HATZE'!P190)</f>
        <v>0</v>
      </c>
      <c r="R190" s="53"/>
    </row>
    <row r="191" spans="1:18" s="26" customFormat="1" ht="24.75">
      <c r="A191" s="236" t="s">
        <v>11</v>
      </c>
      <c r="B191" s="237"/>
      <c r="C191" s="18" t="s">
        <v>113</v>
      </c>
      <c r="D191" s="19">
        <f>SUM(D192:D203)</f>
        <v>1168660.06</v>
      </c>
      <c r="E191" s="19">
        <f t="shared" ref="E191:I191" si="48">SUM(E192:E203)</f>
        <v>0</v>
      </c>
      <c r="F191" s="59">
        <f t="shared" si="48"/>
        <v>1168660.06</v>
      </c>
      <c r="G191" s="174">
        <f t="shared" si="48"/>
        <v>587868.25</v>
      </c>
      <c r="H191" s="79">
        <f t="shared" si="48"/>
        <v>0</v>
      </c>
      <c r="I191" s="20">
        <f t="shared" si="48"/>
        <v>1168660.06</v>
      </c>
      <c r="P191" s="19">
        <f>SUM(P192:P203)</f>
        <v>0</v>
      </c>
      <c r="R191" s="53"/>
    </row>
    <row r="192" spans="1:18">
      <c r="A192" s="21"/>
      <c r="B192" s="22">
        <v>322</v>
      </c>
      <c r="C192" s="23" t="s">
        <v>34</v>
      </c>
      <c r="D192" s="57">
        <f>SUM('GŠ DR.FRA I.GLIBOTIĆ:GLAZBENA J.HATZE'!D192)</f>
        <v>20000</v>
      </c>
      <c r="E192" s="57">
        <f>SUM('GŠ DR.FRA I.GLIBOTIĆ:GLAZBENA J.HATZE'!E192)</f>
        <v>0</v>
      </c>
      <c r="F192" s="105">
        <f>SUM('GŠ DR.FRA I.GLIBOTIĆ:GLAZBENA J.HATZE'!F192)</f>
        <v>20000</v>
      </c>
      <c r="G192" s="177">
        <f>SUM('GŠ DR.FRA I.GLIBOTIĆ:GLAZBENA J.HATZE'!G192)</f>
        <v>22554.2</v>
      </c>
      <c r="H192" s="47">
        <f>SUM('GŠ DR.FRA I.GLIBOTIĆ:GLAZBENA J.HATZE'!H192)</f>
        <v>0</v>
      </c>
      <c r="I192" s="25">
        <f>+F192+H192</f>
        <v>20000</v>
      </c>
      <c r="P192" s="57">
        <f>SUM('GŠ DR.FRA I.GLIBOTIĆ:GLAZBENA J.HATZE'!P192)</f>
        <v>0</v>
      </c>
      <c r="R192" s="53"/>
    </row>
    <row r="193" spans="1:18" s="26" customFormat="1">
      <c r="A193" s="21"/>
      <c r="B193" s="22">
        <v>323</v>
      </c>
      <c r="C193" s="23" t="s">
        <v>28</v>
      </c>
      <c r="D193" s="57">
        <f>SUM('GŠ DR.FRA I.GLIBOTIĆ:GLAZBENA J.HATZE'!D193)</f>
        <v>0</v>
      </c>
      <c r="E193" s="57">
        <f>SUM('GŠ DR.FRA I.GLIBOTIĆ:GLAZBENA J.HATZE'!E193)</f>
        <v>0</v>
      </c>
      <c r="F193" s="105">
        <f>SUM('GŠ DR.FRA I.GLIBOTIĆ:GLAZBENA J.HATZE'!F193)</f>
        <v>0</v>
      </c>
      <c r="G193" s="177">
        <f>SUM('GŠ DR.FRA I.GLIBOTIĆ:GLAZBENA J.HATZE'!G193)</f>
        <v>41241</v>
      </c>
      <c r="H193" s="47">
        <f>SUM('GŠ DR.FRA I.GLIBOTIĆ:GLAZBENA J.HATZE'!H193)</f>
        <v>0</v>
      </c>
      <c r="I193" s="25">
        <f t="shared" ref="I193:I203" si="49">+F193+H193</f>
        <v>0</v>
      </c>
      <c r="P193" s="57">
        <f>SUM('GŠ DR.FRA I.GLIBOTIĆ:GLAZBENA J.HATZE'!P193)</f>
        <v>0</v>
      </c>
      <c r="R193" s="53"/>
    </row>
    <row r="194" spans="1:18" s="26" customFormat="1">
      <c r="A194" s="21"/>
      <c r="B194" s="22">
        <v>329</v>
      </c>
      <c r="C194" s="23" t="s">
        <v>38</v>
      </c>
      <c r="D194" s="57">
        <f>SUM('GŠ DR.FRA I.GLIBOTIĆ:GLAZBENA J.HATZE'!D194)</f>
        <v>0</v>
      </c>
      <c r="E194" s="57">
        <f>SUM('GŠ DR.FRA I.GLIBOTIĆ:GLAZBENA J.HATZE'!E194)</f>
        <v>0</v>
      </c>
      <c r="F194" s="105">
        <f>SUM('GŠ DR.FRA I.GLIBOTIĆ:GLAZBENA J.HATZE'!F194)</f>
        <v>0</v>
      </c>
      <c r="G194" s="177">
        <f>SUM('GŠ DR.FRA I.GLIBOTIĆ:GLAZBENA J.HATZE'!G194)</f>
        <v>0</v>
      </c>
      <c r="H194" s="47">
        <f>SUM('GŠ DR.FRA I.GLIBOTIĆ:GLAZBENA J.HATZE'!H194)</f>
        <v>0</v>
      </c>
      <c r="I194" s="25">
        <f t="shared" si="49"/>
        <v>0</v>
      </c>
      <c r="P194" s="57">
        <f>SUM('GŠ DR.FRA I.GLIBOTIĆ:GLAZBENA J.HATZE'!P194)</f>
        <v>0</v>
      </c>
      <c r="R194" s="53"/>
    </row>
    <row r="195" spans="1:18" s="26" customFormat="1">
      <c r="A195" s="21"/>
      <c r="B195" s="22">
        <v>421</v>
      </c>
      <c r="C195" s="23" t="s">
        <v>52</v>
      </c>
      <c r="D195" s="57">
        <f>SUM('GŠ DR.FRA I.GLIBOTIĆ:GLAZBENA J.HATZE'!D195)</f>
        <v>50000</v>
      </c>
      <c r="E195" s="57">
        <f>SUM('GŠ DR.FRA I.GLIBOTIĆ:GLAZBENA J.HATZE'!E195)</f>
        <v>0</v>
      </c>
      <c r="F195" s="105">
        <f>SUM('GŠ DR.FRA I.GLIBOTIĆ:GLAZBENA J.HATZE'!F195)</f>
        <v>50000</v>
      </c>
      <c r="G195" s="177">
        <f>SUM('GŠ DR.FRA I.GLIBOTIĆ:GLAZBENA J.HATZE'!G195)</f>
        <v>0</v>
      </c>
      <c r="H195" s="47">
        <f>SUM('GŠ DR.FRA I.GLIBOTIĆ:GLAZBENA J.HATZE'!H195)</f>
        <v>0</v>
      </c>
      <c r="I195" s="25">
        <f t="shared" si="49"/>
        <v>50000</v>
      </c>
      <c r="P195" s="57">
        <f>SUM('GŠ DR.FRA I.GLIBOTIĆ:GLAZBENA J.HATZE'!P195)</f>
        <v>0</v>
      </c>
      <c r="R195" s="53"/>
    </row>
    <row r="196" spans="1:18" s="26" customFormat="1">
      <c r="A196" s="21"/>
      <c r="B196" s="22">
        <v>422</v>
      </c>
      <c r="C196" s="23" t="s">
        <v>29</v>
      </c>
      <c r="D196" s="57">
        <f>SUM('GŠ DR.FRA I.GLIBOTIĆ:GLAZBENA J.HATZE'!D196)</f>
        <v>896600</v>
      </c>
      <c r="E196" s="57">
        <f>SUM('GŠ DR.FRA I.GLIBOTIĆ:GLAZBENA J.HATZE'!E196)</f>
        <v>0</v>
      </c>
      <c r="F196" s="105">
        <f>SUM('GŠ DR.FRA I.GLIBOTIĆ:GLAZBENA J.HATZE'!F196)</f>
        <v>896600</v>
      </c>
      <c r="G196" s="177">
        <f>SUM('GŠ DR.FRA I.GLIBOTIĆ:GLAZBENA J.HATZE'!G196)</f>
        <v>121612.59999999999</v>
      </c>
      <c r="H196" s="47">
        <f>SUM('GŠ DR.FRA I.GLIBOTIĆ:GLAZBENA J.HATZE'!H196)</f>
        <v>0</v>
      </c>
      <c r="I196" s="25">
        <f t="shared" si="49"/>
        <v>896600</v>
      </c>
      <c r="P196" s="57">
        <f>SUM('GŠ DR.FRA I.GLIBOTIĆ:GLAZBENA J.HATZE'!P196)</f>
        <v>0</v>
      </c>
      <c r="R196" s="53"/>
    </row>
    <row r="197" spans="1:18" s="26" customFormat="1">
      <c r="A197" s="21"/>
      <c r="B197" s="22">
        <v>423</v>
      </c>
      <c r="C197" s="23" t="s">
        <v>53</v>
      </c>
      <c r="D197" s="57">
        <f>SUM('GŠ DR.FRA I.GLIBOTIĆ:GLAZBENA J.HATZE'!D197)</f>
        <v>0</v>
      </c>
      <c r="E197" s="57">
        <f>SUM('GŠ DR.FRA I.GLIBOTIĆ:GLAZBENA J.HATZE'!E197)</f>
        <v>0</v>
      </c>
      <c r="F197" s="105">
        <f>SUM('GŠ DR.FRA I.GLIBOTIĆ:GLAZBENA J.HATZE'!F197)</f>
        <v>0</v>
      </c>
      <c r="G197" s="177">
        <f>SUM('GŠ DR.FRA I.GLIBOTIĆ:GLAZBENA J.HATZE'!G197)</f>
        <v>0</v>
      </c>
      <c r="H197" s="47">
        <f>SUM('GŠ DR.FRA I.GLIBOTIĆ:GLAZBENA J.HATZE'!H197)</f>
        <v>0</v>
      </c>
      <c r="I197" s="25">
        <f t="shared" si="49"/>
        <v>0</v>
      </c>
      <c r="P197" s="57">
        <f>SUM('GŠ DR.FRA I.GLIBOTIĆ:GLAZBENA J.HATZE'!P197)</f>
        <v>0</v>
      </c>
      <c r="R197" s="53"/>
    </row>
    <row r="198" spans="1:18" s="26" customFormat="1" ht="24.75">
      <c r="A198" s="21"/>
      <c r="B198" s="22">
        <v>424</v>
      </c>
      <c r="C198" s="23" t="s">
        <v>45</v>
      </c>
      <c r="D198" s="57">
        <f>SUM('GŠ DR.FRA I.GLIBOTIĆ:GLAZBENA J.HATZE'!D198)</f>
        <v>52060.06</v>
      </c>
      <c r="E198" s="57">
        <f>SUM('GŠ DR.FRA I.GLIBOTIĆ:GLAZBENA J.HATZE'!E198)</f>
        <v>0</v>
      </c>
      <c r="F198" s="105">
        <f>SUM('GŠ DR.FRA I.GLIBOTIĆ:GLAZBENA J.HATZE'!F198)</f>
        <v>52060.06</v>
      </c>
      <c r="G198" s="177">
        <f>SUM('GŠ DR.FRA I.GLIBOTIĆ:GLAZBENA J.HATZE'!G198)</f>
        <v>2926.7</v>
      </c>
      <c r="H198" s="47">
        <f>SUM('GŠ DR.FRA I.GLIBOTIĆ:GLAZBENA J.HATZE'!H198)</f>
        <v>0</v>
      </c>
      <c r="I198" s="25">
        <f t="shared" si="49"/>
        <v>52060.06</v>
      </c>
      <c r="P198" s="57">
        <f>SUM('GŠ DR.FRA I.GLIBOTIĆ:GLAZBENA J.HATZE'!P198)</f>
        <v>0</v>
      </c>
      <c r="R198" s="53"/>
    </row>
    <row r="199" spans="1:18" s="26" customFormat="1">
      <c r="A199" s="21"/>
      <c r="B199" s="22">
        <v>426</v>
      </c>
      <c r="C199" s="23" t="s">
        <v>30</v>
      </c>
      <c r="D199" s="57">
        <f>SUM('GŠ DR.FRA I.GLIBOTIĆ:GLAZBENA J.HATZE'!D199)</f>
        <v>0</v>
      </c>
      <c r="E199" s="57">
        <f>SUM('GŠ DR.FRA I.GLIBOTIĆ:GLAZBENA J.HATZE'!E199)</f>
        <v>0</v>
      </c>
      <c r="F199" s="105">
        <f>SUM('GŠ DR.FRA I.GLIBOTIĆ:GLAZBENA J.HATZE'!F199)</f>
        <v>0</v>
      </c>
      <c r="G199" s="177">
        <f>SUM('GŠ DR.FRA I.GLIBOTIĆ:GLAZBENA J.HATZE'!G199)</f>
        <v>0</v>
      </c>
      <c r="H199" s="47">
        <f>SUM('GŠ DR.FRA I.GLIBOTIĆ:GLAZBENA J.HATZE'!H199)</f>
        <v>0</v>
      </c>
      <c r="I199" s="25">
        <f t="shared" si="49"/>
        <v>0</v>
      </c>
      <c r="P199" s="57">
        <f>SUM('GŠ DR.FRA I.GLIBOTIĆ:GLAZBENA J.HATZE'!P199)</f>
        <v>0</v>
      </c>
      <c r="R199" s="53"/>
    </row>
    <row r="200" spans="1:18" s="26" customFormat="1">
      <c r="A200" s="21"/>
      <c r="B200" s="22">
        <v>451</v>
      </c>
      <c r="C200" s="23" t="s">
        <v>31</v>
      </c>
      <c r="D200" s="57">
        <f>SUM('GŠ DR.FRA I.GLIBOTIĆ:GLAZBENA J.HATZE'!D200)</f>
        <v>150000</v>
      </c>
      <c r="E200" s="57">
        <f>SUM('GŠ DR.FRA I.GLIBOTIĆ:GLAZBENA J.HATZE'!E200)</f>
        <v>0</v>
      </c>
      <c r="F200" s="105">
        <f>SUM('GŠ DR.FRA I.GLIBOTIĆ:GLAZBENA J.HATZE'!F200)</f>
        <v>150000</v>
      </c>
      <c r="G200" s="177">
        <f>SUM('GŠ DR.FRA I.GLIBOTIĆ:GLAZBENA J.HATZE'!G200)</f>
        <v>399533.75</v>
      </c>
      <c r="H200" s="47">
        <f>SUM('GŠ DR.FRA I.GLIBOTIĆ:GLAZBENA J.HATZE'!H200)</f>
        <v>0</v>
      </c>
      <c r="I200" s="25">
        <f t="shared" si="49"/>
        <v>150000</v>
      </c>
      <c r="P200" s="57">
        <f>SUM('GŠ DR.FRA I.GLIBOTIĆ:GLAZBENA J.HATZE'!P200)</f>
        <v>0</v>
      </c>
      <c r="R200" s="53"/>
    </row>
    <row r="201" spans="1:18" s="26" customFormat="1">
      <c r="A201" s="21"/>
      <c r="B201" s="22">
        <v>452</v>
      </c>
      <c r="C201" s="23" t="s">
        <v>51</v>
      </c>
      <c r="D201" s="57">
        <f>SUM('GŠ DR.FRA I.GLIBOTIĆ:GLAZBENA J.HATZE'!D201)</f>
        <v>0</v>
      </c>
      <c r="E201" s="57">
        <f>SUM('GŠ DR.FRA I.GLIBOTIĆ:GLAZBENA J.HATZE'!E201)</f>
        <v>0</v>
      </c>
      <c r="F201" s="105">
        <f>SUM('GŠ DR.FRA I.GLIBOTIĆ:GLAZBENA J.HATZE'!F201)</f>
        <v>0</v>
      </c>
      <c r="G201" s="177">
        <f>SUM('GŠ DR.FRA I.GLIBOTIĆ:GLAZBENA J.HATZE'!G201)</f>
        <v>0</v>
      </c>
      <c r="H201" s="47">
        <f>SUM('GŠ DR.FRA I.GLIBOTIĆ:GLAZBENA J.HATZE'!H201)</f>
        <v>0</v>
      </c>
      <c r="I201" s="25">
        <f t="shared" si="49"/>
        <v>0</v>
      </c>
      <c r="P201" s="57">
        <f>SUM('GŠ DR.FRA I.GLIBOTIĆ:GLAZBENA J.HATZE'!P201)</f>
        <v>0</v>
      </c>
      <c r="R201" s="53"/>
    </row>
    <row r="202" spans="1:18" s="26" customFormat="1">
      <c r="A202" s="21"/>
      <c r="B202" s="22">
        <v>453</v>
      </c>
      <c r="C202" s="23" t="s">
        <v>54</v>
      </c>
      <c r="D202" s="57">
        <f>SUM('GŠ DR.FRA I.GLIBOTIĆ:GLAZBENA J.HATZE'!D202)</f>
        <v>0</v>
      </c>
      <c r="E202" s="57">
        <f>SUM('GŠ DR.FRA I.GLIBOTIĆ:GLAZBENA J.HATZE'!E202)</f>
        <v>0</v>
      </c>
      <c r="F202" s="105">
        <f>SUM('GŠ DR.FRA I.GLIBOTIĆ:GLAZBENA J.HATZE'!F202)</f>
        <v>0</v>
      </c>
      <c r="G202" s="177">
        <f>SUM('GŠ DR.FRA I.GLIBOTIĆ:GLAZBENA J.HATZE'!G202)</f>
        <v>0</v>
      </c>
      <c r="H202" s="47">
        <f>SUM('GŠ DR.FRA I.GLIBOTIĆ:GLAZBENA J.HATZE'!H202)</f>
        <v>0</v>
      </c>
      <c r="I202" s="25">
        <f t="shared" si="49"/>
        <v>0</v>
      </c>
      <c r="P202" s="57">
        <f>SUM('GŠ DR.FRA I.GLIBOTIĆ:GLAZBENA J.HATZE'!P202)</f>
        <v>0</v>
      </c>
      <c r="R202" s="53"/>
    </row>
    <row r="203" spans="1:18" s="26" customFormat="1" ht="13.5" customHeight="1">
      <c r="A203" s="21"/>
      <c r="B203" s="22">
        <v>454</v>
      </c>
      <c r="C203" s="23" t="s">
        <v>55</v>
      </c>
      <c r="D203" s="57">
        <f>SUM('GŠ DR.FRA I.GLIBOTIĆ:GLAZBENA J.HATZE'!D203)</f>
        <v>0</v>
      </c>
      <c r="E203" s="57">
        <f>SUM('GŠ DR.FRA I.GLIBOTIĆ:GLAZBENA J.HATZE'!E203)</f>
        <v>0</v>
      </c>
      <c r="F203" s="105">
        <f>SUM('GŠ DR.FRA I.GLIBOTIĆ:GLAZBENA J.HATZE'!F203)</f>
        <v>0</v>
      </c>
      <c r="G203" s="177">
        <f>SUM('GŠ DR.FRA I.GLIBOTIĆ:GLAZBENA J.HATZE'!G203)</f>
        <v>0</v>
      </c>
      <c r="H203" s="47">
        <f>SUM('GŠ DR.FRA I.GLIBOTIĆ:GLAZBENA J.HATZE'!H203)</f>
        <v>0</v>
      </c>
      <c r="I203" s="25">
        <f t="shared" si="49"/>
        <v>0</v>
      </c>
      <c r="P203" s="57">
        <f>SUM('GŠ DR.FRA I.GLIBOTIĆ:GLAZBENA J.HATZE'!P203)</f>
        <v>0</v>
      </c>
      <c r="R203" s="53"/>
    </row>
    <row r="204" spans="1:18" s="26" customFormat="1" ht="13.5" customHeight="1">
      <c r="A204" s="246" t="s">
        <v>11</v>
      </c>
      <c r="B204" s="247"/>
      <c r="C204" s="55" t="s">
        <v>120</v>
      </c>
      <c r="D204" s="43">
        <f>SUM(D205:D205)</f>
        <v>190000</v>
      </c>
      <c r="E204" s="43">
        <f t="shared" ref="E204:I204" si="50">SUM(E205:E205)</f>
        <v>0</v>
      </c>
      <c r="F204" s="43">
        <f t="shared" si="50"/>
        <v>190000</v>
      </c>
      <c r="G204" s="43">
        <f t="shared" si="50"/>
        <v>0</v>
      </c>
      <c r="H204" s="43">
        <f t="shared" si="50"/>
        <v>0</v>
      </c>
      <c r="I204" s="43">
        <f t="shared" si="50"/>
        <v>190000</v>
      </c>
      <c r="P204" s="43">
        <f>SUM(P205:P205)</f>
        <v>0</v>
      </c>
      <c r="R204" s="53"/>
    </row>
    <row r="205" spans="1:18" s="26" customFormat="1" ht="13.5" customHeight="1">
      <c r="A205" s="21"/>
      <c r="B205" s="22">
        <v>451</v>
      </c>
      <c r="C205" s="23" t="s">
        <v>31</v>
      </c>
      <c r="D205" s="57">
        <f>SUM('GŠ DR.FRA I.GLIBOTIĆ:GLAZBENA J.HATZE'!D205)</f>
        <v>190000</v>
      </c>
      <c r="E205" s="57">
        <f>SUM('GŠ DR.FRA I.GLIBOTIĆ:GLAZBENA J.HATZE'!E205)</f>
        <v>0</v>
      </c>
      <c r="F205" s="105">
        <f>SUM('GŠ DR.FRA I.GLIBOTIĆ:GLAZBENA J.HATZE'!F205)</f>
        <v>190000</v>
      </c>
      <c r="G205" s="177">
        <f>SUM('GŠ DR.FRA I.GLIBOTIĆ:GLAZBENA J.HATZE'!G205)</f>
        <v>0</v>
      </c>
      <c r="H205" s="47">
        <f>SUM('GŠ DR.FRA I.GLIBOTIĆ:GLAZBENA J.HATZE'!H205)</f>
        <v>0</v>
      </c>
      <c r="I205" s="25">
        <f>+F205+H205</f>
        <v>190000</v>
      </c>
      <c r="P205" s="57">
        <f>SUM('GŠ DR.FRA I.GLIBOTIĆ:GLAZBENA J.HATZE'!P205)</f>
        <v>0</v>
      </c>
      <c r="R205" s="53"/>
    </row>
    <row r="206" spans="1:18" s="26" customFormat="1">
      <c r="A206" s="236" t="s">
        <v>11</v>
      </c>
      <c r="B206" s="237"/>
      <c r="C206" s="18" t="s">
        <v>114</v>
      </c>
      <c r="D206" s="19">
        <f>SUM(D207:D219)</f>
        <v>852291</v>
      </c>
      <c r="E206" s="19">
        <f t="shared" ref="E206:I206" si="51">SUM(E207:E219)</f>
        <v>0</v>
      </c>
      <c r="F206" s="59">
        <f t="shared" si="51"/>
        <v>852291</v>
      </c>
      <c r="G206" s="174">
        <f t="shared" si="51"/>
        <v>121647.5</v>
      </c>
      <c r="H206" s="79">
        <f t="shared" si="51"/>
        <v>7148</v>
      </c>
      <c r="I206" s="20">
        <f t="shared" si="51"/>
        <v>859439</v>
      </c>
      <c r="P206" s="19">
        <f>SUM(P207:P219)</f>
        <v>0</v>
      </c>
      <c r="R206" s="53"/>
    </row>
    <row r="207" spans="1:18">
      <c r="A207" s="21"/>
      <c r="B207" s="22">
        <v>322</v>
      </c>
      <c r="C207" s="23" t="s">
        <v>34</v>
      </c>
      <c r="D207" s="57">
        <f>SUM('GŠ DR.FRA I.GLIBOTIĆ:GLAZBENA J.HATZE'!D207)</f>
        <v>40000</v>
      </c>
      <c r="E207" s="57">
        <f>SUM('GŠ DR.FRA I.GLIBOTIĆ:GLAZBENA J.HATZE'!E207)</f>
        <v>0</v>
      </c>
      <c r="F207" s="105">
        <f>SUM('GŠ DR.FRA I.GLIBOTIĆ:GLAZBENA J.HATZE'!F207)</f>
        <v>40000</v>
      </c>
      <c r="G207" s="177">
        <f>SUM('GŠ DR.FRA I.GLIBOTIĆ:GLAZBENA J.HATZE'!G207)</f>
        <v>3500</v>
      </c>
      <c r="H207" s="47">
        <f>SUM('GŠ DR.FRA I.GLIBOTIĆ:GLAZBENA J.HATZE'!H207)</f>
        <v>0</v>
      </c>
      <c r="I207" s="25">
        <f>+F207+H207</f>
        <v>40000</v>
      </c>
      <c r="P207" s="57">
        <f>SUM('GŠ DR.FRA I.GLIBOTIĆ:GLAZBENA J.HATZE'!P207)</f>
        <v>0</v>
      </c>
      <c r="R207" s="53"/>
    </row>
    <row r="208" spans="1:18" s="26" customFormat="1">
      <c r="A208" s="21"/>
      <c r="B208" s="22">
        <v>323</v>
      </c>
      <c r="C208" s="23" t="s">
        <v>28</v>
      </c>
      <c r="D208" s="57">
        <f>SUM('GŠ DR.FRA I.GLIBOTIĆ:GLAZBENA J.HATZE'!D208)</f>
        <v>10000</v>
      </c>
      <c r="E208" s="57">
        <f>SUM('GŠ DR.FRA I.GLIBOTIĆ:GLAZBENA J.HATZE'!E208)</f>
        <v>0</v>
      </c>
      <c r="F208" s="105">
        <f>SUM('GŠ DR.FRA I.GLIBOTIĆ:GLAZBENA J.HATZE'!F208)</f>
        <v>10000</v>
      </c>
      <c r="G208" s="177">
        <f>SUM('GŠ DR.FRA I.GLIBOTIĆ:GLAZBENA J.HATZE'!G208)</f>
        <v>3000</v>
      </c>
      <c r="H208" s="47">
        <f>SUM('GŠ DR.FRA I.GLIBOTIĆ:GLAZBENA J.HATZE'!H208)</f>
        <v>0</v>
      </c>
      <c r="I208" s="25">
        <f t="shared" ref="I208:I219" si="52">+F208+H208</f>
        <v>10000</v>
      </c>
      <c r="P208" s="57">
        <f>SUM('GŠ DR.FRA I.GLIBOTIĆ:GLAZBENA J.HATZE'!P208)</f>
        <v>0</v>
      </c>
      <c r="R208" s="53"/>
    </row>
    <row r="209" spans="1:18" s="26" customFormat="1">
      <c r="A209" s="21"/>
      <c r="B209" s="22">
        <v>329</v>
      </c>
      <c r="C209" s="23" t="s">
        <v>38</v>
      </c>
      <c r="D209" s="57">
        <f>SUM('GŠ DR.FRA I.GLIBOTIĆ:GLAZBENA J.HATZE'!D209)</f>
        <v>20000</v>
      </c>
      <c r="E209" s="57">
        <f>SUM('GŠ DR.FRA I.GLIBOTIĆ:GLAZBENA J.HATZE'!E209)</f>
        <v>0</v>
      </c>
      <c r="F209" s="105">
        <f>SUM('GŠ DR.FRA I.GLIBOTIĆ:GLAZBENA J.HATZE'!F209)</f>
        <v>20000</v>
      </c>
      <c r="G209" s="177">
        <f>SUM('GŠ DR.FRA I.GLIBOTIĆ:GLAZBENA J.HATZE'!G209)</f>
        <v>10272.5</v>
      </c>
      <c r="H209" s="47">
        <f>SUM('GŠ DR.FRA I.GLIBOTIĆ:GLAZBENA J.HATZE'!H209)</f>
        <v>0</v>
      </c>
      <c r="I209" s="25">
        <f t="shared" si="52"/>
        <v>20000</v>
      </c>
      <c r="P209" s="57">
        <f>SUM('GŠ DR.FRA I.GLIBOTIĆ:GLAZBENA J.HATZE'!P209)</f>
        <v>0</v>
      </c>
      <c r="R209" s="53"/>
    </row>
    <row r="210" spans="1:18" s="26" customFormat="1" ht="24.75">
      <c r="A210" s="21"/>
      <c r="B210" s="22">
        <v>372</v>
      </c>
      <c r="C210" s="23" t="s">
        <v>46</v>
      </c>
      <c r="D210" s="57">
        <f>SUM('GŠ DR.FRA I.GLIBOTIĆ:GLAZBENA J.HATZE'!D210)</f>
        <v>4615</v>
      </c>
      <c r="E210" s="57">
        <f>SUM('GŠ DR.FRA I.GLIBOTIĆ:GLAZBENA J.HATZE'!E210)</f>
        <v>0</v>
      </c>
      <c r="F210" s="105">
        <f>SUM('GŠ DR.FRA I.GLIBOTIĆ:GLAZBENA J.HATZE'!F210)</f>
        <v>4615</v>
      </c>
      <c r="G210" s="177">
        <f>SUM('GŠ DR.FRA I.GLIBOTIĆ:GLAZBENA J.HATZE'!G210)</f>
        <v>0</v>
      </c>
      <c r="H210" s="47">
        <f>SUM('GŠ DR.FRA I.GLIBOTIĆ:GLAZBENA J.HATZE'!H210)</f>
        <v>0</v>
      </c>
      <c r="I210" s="25">
        <f t="shared" si="52"/>
        <v>4615</v>
      </c>
      <c r="P210" s="57">
        <f>SUM('GŠ DR.FRA I.GLIBOTIĆ:GLAZBENA J.HATZE'!P210)</f>
        <v>0</v>
      </c>
      <c r="R210" s="53"/>
    </row>
    <row r="211" spans="1:18" s="26" customFormat="1">
      <c r="A211" s="21"/>
      <c r="B211" s="22">
        <v>421</v>
      </c>
      <c r="C211" s="23" t="s">
        <v>52</v>
      </c>
      <c r="D211" s="57">
        <f>SUM('GŠ DR.FRA I.GLIBOTIĆ:GLAZBENA J.HATZE'!D211)</f>
        <v>0</v>
      </c>
      <c r="E211" s="57">
        <f>SUM('GŠ DR.FRA I.GLIBOTIĆ:GLAZBENA J.HATZE'!E211)</f>
        <v>0</v>
      </c>
      <c r="F211" s="105">
        <f>SUM('GŠ DR.FRA I.GLIBOTIĆ:GLAZBENA J.HATZE'!F211)</f>
        <v>0</v>
      </c>
      <c r="G211" s="177">
        <f>SUM('GŠ DR.FRA I.GLIBOTIĆ:GLAZBENA J.HATZE'!G211)</f>
        <v>0</v>
      </c>
      <c r="H211" s="47">
        <f>SUM('GŠ DR.FRA I.GLIBOTIĆ:GLAZBENA J.HATZE'!H211)</f>
        <v>0</v>
      </c>
      <c r="I211" s="25">
        <f t="shared" si="52"/>
        <v>0</v>
      </c>
      <c r="P211" s="57">
        <f>SUM('GŠ DR.FRA I.GLIBOTIĆ:GLAZBENA J.HATZE'!P211)</f>
        <v>0</v>
      </c>
      <c r="R211" s="53"/>
    </row>
    <row r="212" spans="1:18" s="26" customFormat="1">
      <c r="A212" s="21"/>
      <c r="B212" s="22">
        <v>422</v>
      </c>
      <c r="C212" s="23" t="s">
        <v>29</v>
      </c>
      <c r="D212" s="57">
        <f>SUM('GŠ DR.FRA I.GLIBOTIĆ:GLAZBENA J.HATZE'!D212)</f>
        <v>290000</v>
      </c>
      <c r="E212" s="57">
        <f>SUM('GŠ DR.FRA I.GLIBOTIĆ:GLAZBENA J.HATZE'!E212)</f>
        <v>0</v>
      </c>
      <c r="F212" s="105">
        <f>SUM('GŠ DR.FRA I.GLIBOTIĆ:GLAZBENA J.HATZE'!F212)</f>
        <v>290000</v>
      </c>
      <c r="G212" s="177">
        <f>SUM('GŠ DR.FRA I.GLIBOTIĆ:GLAZBENA J.HATZE'!G212)</f>
        <v>104875</v>
      </c>
      <c r="H212" s="47">
        <f>SUM('GŠ DR.FRA I.GLIBOTIĆ:GLAZBENA J.HATZE'!H212)</f>
        <v>0</v>
      </c>
      <c r="I212" s="25">
        <f t="shared" si="52"/>
        <v>290000</v>
      </c>
      <c r="P212" s="57">
        <f>SUM('GŠ DR.FRA I.GLIBOTIĆ:GLAZBENA J.HATZE'!P212)</f>
        <v>0</v>
      </c>
      <c r="R212" s="53"/>
    </row>
    <row r="213" spans="1:18" s="26" customFormat="1">
      <c r="A213" s="21"/>
      <c r="B213" s="22">
        <v>423</v>
      </c>
      <c r="C213" s="23" t="s">
        <v>53</v>
      </c>
      <c r="D213" s="57">
        <f>SUM('GŠ DR.FRA I.GLIBOTIĆ:GLAZBENA J.HATZE'!D213)</f>
        <v>0</v>
      </c>
      <c r="E213" s="57">
        <f>SUM('GŠ DR.FRA I.GLIBOTIĆ:GLAZBENA J.HATZE'!E213)</f>
        <v>0</v>
      </c>
      <c r="F213" s="105">
        <f>SUM('GŠ DR.FRA I.GLIBOTIĆ:GLAZBENA J.HATZE'!F213)</f>
        <v>0</v>
      </c>
      <c r="G213" s="177">
        <f>SUM('GŠ DR.FRA I.GLIBOTIĆ:GLAZBENA J.HATZE'!G213)</f>
        <v>0</v>
      </c>
      <c r="H213" s="47">
        <f>SUM('GŠ DR.FRA I.GLIBOTIĆ:GLAZBENA J.HATZE'!H213)</f>
        <v>0</v>
      </c>
      <c r="I213" s="25">
        <f t="shared" si="52"/>
        <v>0</v>
      </c>
      <c r="P213" s="57">
        <f>SUM('GŠ DR.FRA I.GLIBOTIĆ:GLAZBENA J.HATZE'!P213)</f>
        <v>0</v>
      </c>
      <c r="R213" s="53"/>
    </row>
    <row r="214" spans="1:18" s="26" customFormat="1" ht="24.75">
      <c r="A214" s="21"/>
      <c r="B214" s="22">
        <v>424</v>
      </c>
      <c r="C214" s="23" t="s">
        <v>45</v>
      </c>
      <c r="D214" s="57">
        <f>SUM('GŠ DR.FRA I.GLIBOTIĆ:GLAZBENA J.HATZE'!D214)</f>
        <v>37676</v>
      </c>
      <c r="E214" s="57">
        <f>SUM('GŠ DR.FRA I.GLIBOTIĆ:GLAZBENA J.HATZE'!E214)</f>
        <v>0</v>
      </c>
      <c r="F214" s="105">
        <f>SUM('GŠ DR.FRA I.GLIBOTIĆ:GLAZBENA J.HATZE'!F214)</f>
        <v>37676</v>
      </c>
      <c r="G214" s="177">
        <f>SUM('GŠ DR.FRA I.GLIBOTIĆ:GLAZBENA J.HATZE'!G214)</f>
        <v>0</v>
      </c>
      <c r="H214" s="47">
        <f>SUM('GŠ DR.FRA I.GLIBOTIĆ:GLAZBENA J.HATZE'!H214)</f>
        <v>7148</v>
      </c>
      <c r="I214" s="25">
        <f t="shared" si="52"/>
        <v>44824</v>
      </c>
      <c r="J214" s="130"/>
      <c r="P214" s="57">
        <f>SUM('GŠ DR.FRA I.GLIBOTIĆ:GLAZBENA J.HATZE'!P214)</f>
        <v>0</v>
      </c>
      <c r="R214" s="53"/>
    </row>
    <row r="215" spans="1:18" s="26" customFormat="1">
      <c r="A215" s="21"/>
      <c r="B215" s="22">
        <v>426</v>
      </c>
      <c r="C215" s="23" t="s">
        <v>30</v>
      </c>
      <c r="D215" s="57">
        <f>SUM('GŠ DR.FRA I.GLIBOTIĆ:GLAZBENA J.HATZE'!D215)</f>
        <v>450000</v>
      </c>
      <c r="E215" s="57">
        <f>SUM('GŠ DR.FRA I.GLIBOTIĆ:GLAZBENA J.HATZE'!E215)</f>
        <v>0</v>
      </c>
      <c r="F215" s="105">
        <f>SUM('GŠ DR.FRA I.GLIBOTIĆ:GLAZBENA J.HATZE'!F215)</f>
        <v>450000</v>
      </c>
      <c r="G215" s="177">
        <f>SUM('GŠ DR.FRA I.GLIBOTIĆ:GLAZBENA J.HATZE'!G215)</f>
        <v>0</v>
      </c>
      <c r="H215" s="47">
        <f>SUM('GŠ DR.FRA I.GLIBOTIĆ:GLAZBENA J.HATZE'!H215)</f>
        <v>0</v>
      </c>
      <c r="I215" s="25">
        <f t="shared" si="52"/>
        <v>450000</v>
      </c>
      <c r="P215" s="57">
        <f>SUM('GŠ DR.FRA I.GLIBOTIĆ:GLAZBENA J.HATZE'!P215)</f>
        <v>0</v>
      </c>
      <c r="R215" s="53"/>
    </row>
    <row r="216" spans="1:18" s="26" customFormat="1">
      <c r="A216" s="21"/>
      <c r="B216" s="22">
        <v>451</v>
      </c>
      <c r="C216" s="23" t="s">
        <v>31</v>
      </c>
      <c r="D216" s="57">
        <f>SUM('GŠ DR.FRA I.GLIBOTIĆ:GLAZBENA J.HATZE'!D216)</f>
        <v>0</v>
      </c>
      <c r="E216" s="57">
        <f>SUM('GŠ DR.FRA I.GLIBOTIĆ:GLAZBENA J.HATZE'!E216)</f>
        <v>0</v>
      </c>
      <c r="F216" s="105">
        <f>SUM('GŠ DR.FRA I.GLIBOTIĆ:GLAZBENA J.HATZE'!F216)</f>
        <v>0</v>
      </c>
      <c r="G216" s="177">
        <f>SUM('GŠ DR.FRA I.GLIBOTIĆ:GLAZBENA J.HATZE'!G216)</f>
        <v>0</v>
      </c>
      <c r="H216" s="47">
        <f>SUM('GŠ DR.FRA I.GLIBOTIĆ:GLAZBENA J.HATZE'!H216)</f>
        <v>0</v>
      </c>
      <c r="I216" s="25">
        <f t="shared" si="52"/>
        <v>0</v>
      </c>
      <c r="P216" s="57">
        <f>SUM('GŠ DR.FRA I.GLIBOTIĆ:GLAZBENA J.HATZE'!P216)</f>
        <v>0</v>
      </c>
      <c r="R216" s="53"/>
    </row>
    <row r="217" spans="1:18" s="26" customFormat="1">
      <c r="A217" s="21"/>
      <c r="B217" s="22">
        <v>452</v>
      </c>
      <c r="C217" s="23" t="s">
        <v>51</v>
      </c>
      <c r="D217" s="57">
        <f>SUM('GŠ DR.FRA I.GLIBOTIĆ:GLAZBENA J.HATZE'!D217)</f>
        <v>0</v>
      </c>
      <c r="E217" s="57">
        <f>SUM('GŠ DR.FRA I.GLIBOTIĆ:GLAZBENA J.HATZE'!E217)</f>
        <v>0</v>
      </c>
      <c r="F217" s="105">
        <f>SUM('GŠ DR.FRA I.GLIBOTIĆ:GLAZBENA J.HATZE'!F217)</f>
        <v>0</v>
      </c>
      <c r="G217" s="177">
        <f>SUM('GŠ DR.FRA I.GLIBOTIĆ:GLAZBENA J.HATZE'!G217)</f>
        <v>0</v>
      </c>
      <c r="H217" s="47">
        <f>SUM('GŠ DR.FRA I.GLIBOTIĆ:GLAZBENA J.HATZE'!H217)</f>
        <v>0</v>
      </c>
      <c r="I217" s="25">
        <f t="shared" si="52"/>
        <v>0</v>
      </c>
      <c r="P217" s="57">
        <f>SUM('GŠ DR.FRA I.GLIBOTIĆ:GLAZBENA J.HATZE'!P217)</f>
        <v>0</v>
      </c>
      <c r="R217" s="53"/>
    </row>
    <row r="218" spans="1:18" s="26" customFormat="1">
      <c r="A218" s="21"/>
      <c r="B218" s="22">
        <v>453</v>
      </c>
      <c r="C218" s="23" t="s">
        <v>54</v>
      </c>
      <c r="D218" s="57">
        <f>SUM('GŠ DR.FRA I.GLIBOTIĆ:GLAZBENA J.HATZE'!D218)</f>
        <v>0</v>
      </c>
      <c r="E218" s="57">
        <f>SUM('GŠ DR.FRA I.GLIBOTIĆ:GLAZBENA J.HATZE'!E218)</f>
        <v>0</v>
      </c>
      <c r="F218" s="105">
        <f>SUM('GŠ DR.FRA I.GLIBOTIĆ:GLAZBENA J.HATZE'!F218)</f>
        <v>0</v>
      </c>
      <c r="G218" s="177">
        <f>SUM('GŠ DR.FRA I.GLIBOTIĆ:GLAZBENA J.HATZE'!G218)</f>
        <v>0</v>
      </c>
      <c r="H218" s="47">
        <f>SUM('GŠ DR.FRA I.GLIBOTIĆ:GLAZBENA J.HATZE'!H218)</f>
        <v>0</v>
      </c>
      <c r="I218" s="25">
        <f t="shared" si="52"/>
        <v>0</v>
      </c>
      <c r="P218" s="57">
        <f>SUM('GŠ DR.FRA I.GLIBOTIĆ:GLAZBENA J.HATZE'!P218)</f>
        <v>0</v>
      </c>
      <c r="R218" s="53"/>
    </row>
    <row r="219" spans="1:18" s="26" customFormat="1" ht="13.5" customHeight="1">
      <c r="A219" s="21"/>
      <c r="B219" s="22">
        <v>454</v>
      </c>
      <c r="C219" s="23" t="s">
        <v>55</v>
      </c>
      <c r="D219" s="57">
        <f>SUM('GŠ DR.FRA I.GLIBOTIĆ:GLAZBENA J.HATZE'!D219)</f>
        <v>0</v>
      </c>
      <c r="E219" s="57">
        <f>SUM('GŠ DR.FRA I.GLIBOTIĆ:GLAZBENA J.HATZE'!E219)</f>
        <v>0</v>
      </c>
      <c r="F219" s="105">
        <f>SUM('GŠ DR.FRA I.GLIBOTIĆ:GLAZBENA J.HATZE'!F219)</f>
        <v>0</v>
      </c>
      <c r="G219" s="177">
        <f>SUM('GŠ DR.FRA I.GLIBOTIĆ:GLAZBENA J.HATZE'!G219)</f>
        <v>0</v>
      </c>
      <c r="H219" s="47">
        <f>SUM('GŠ DR.FRA I.GLIBOTIĆ:GLAZBENA J.HATZE'!H219)</f>
        <v>0</v>
      </c>
      <c r="I219" s="25">
        <f t="shared" si="52"/>
        <v>0</v>
      </c>
      <c r="P219" s="57">
        <f>SUM('GŠ DR.FRA I.GLIBOTIĆ:GLAZBENA J.HATZE'!P219)</f>
        <v>0</v>
      </c>
      <c r="R219" s="53"/>
    </row>
    <row r="220" spans="1:18" s="26" customFormat="1">
      <c r="A220" s="236" t="s">
        <v>11</v>
      </c>
      <c r="B220" s="237"/>
      <c r="C220" s="18" t="s">
        <v>116</v>
      </c>
      <c r="D220" s="19">
        <f>SUM(D221:D232)</f>
        <v>179000</v>
      </c>
      <c r="E220" s="19">
        <f t="shared" ref="E220:I220" si="53">SUM(E221:E232)</f>
        <v>0</v>
      </c>
      <c r="F220" s="59">
        <f t="shared" si="53"/>
        <v>179000</v>
      </c>
      <c r="G220" s="174">
        <f t="shared" si="53"/>
        <v>21613.75</v>
      </c>
      <c r="H220" s="79">
        <f t="shared" si="53"/>
        <v>0</v>
      </c>
      <c r="I220" s="20">
        <f t="shared" si="53"/>
        <v>179000</v>
      </c>
      <c r="P220" s="19">
        <f>SUM(P221:P232)</f>
        <v>0</v>
      </c>
      <c r="R220" s="53"/>
    </row>
    <row r="221" spans="1:18">
      <c r="A221" s="21"/>
      <c r="B221" s="22">
        <v>322</v>
      </c>
      <c r="C221" s="23" t="s">
        <v>34</v>
      </c>
      <c r="D221" s="57">
        <f>SUM('GŠ DR.FRA I.GLIBOTIĆ:GLAZBENA J.HATZE'!D221)</f>
        <v>0</v>
      </c>
      <c r="E221" s="57">
        <f>SUM('GŠ DR.FRA I.GLIBOTIĆ:GLAZBENA J.HATZE'!E221)</f>
        <v>0</v>
      </c>
      <c r="F221" s="105">
        <f>SUM('GŠ DR.FRA I.GLIBOTIĆ:GLAZBENA J.HATZE'!F221)</f>
        <v>0</v>
      </c>
      <c r="G221" s="177">
        <f>SUM('GŠ DR.FRA I.GLIBOTIĆ:GLAZBENA J.HATZE'!G221)</f>
        <v>0</v>
      </c>
      <c r="H221" s="47">
        <f>SUM('GŠ DR.FRA I.GLIBOTIĆ:GLAZBENA J.HATZE'!H221)</f>
        <v>0</v>
      </c>
      <c r="I221" s="25">
        <f>+F221+H221</f>
        <v>0</v>
      </c>
      <c r="P221" s="57">
        <f>SUM('GŠ DR.FRA I.GLIBOTIĆ:GLAZBENA J.HATZE'!P221)</f>
        <v>0</v>
      </c>
      <c r="R221" s="53"/>
    </row>
    <row r="222" spans="1:18" s="26" customFormat="1">
      <c r="A222" s="21"/>
      <c r="B222" s="22">
        <v>323</v>
      </c>
      <c r="C222" s="23" t="s">
        <v>28</v>
      </c>
      <c r="D222" s="57">
        <f>SUM('GŠ DR.FRA I.GLIBOTIĆ:GLAZBENA J.HATZE'!D222)</f>
        <v>20000</v>
      </c>
      <c r="E222" s="57">
        <f>SUM('GŠ DR.FRA I.GLIBOTIĆ:GLAZBENA J.HATZE'!E222)</f>
        <v>0</v>
      </c>
      <c r="F222" s="105">
        <f>SUM('GŠ DR.FRA I.GLIBOTIĆ:GLAZBENA J.HATZE'!F222)</f>
        <v>20000</v>
      </c>
      <c r="G222" s="177">
        <f>SUM('GŠ DR.FRA I.GLIBOTIĆ:GLAZBENA J.HATZE'!G222)</f>
        <v>0</v>
      </c>
      <c r="H222" s="47">
        <f>SUM('GŠ DR.FRA I.GLIBOTIĆ:GLAZBENA J.HATZE'!H222)</f>
        <v>0</v>
      </c>
      <c r="I222" s="25">
        <f t="shared" ref="I222:I231" si="54">+F222+H222</f>
        <v>20000</v>
      </c>
      <c r="P222" s="57">
        <f>SUM('GŠ DR.FRA I.GLIBOTIĆ:GLAZBENA J.HATZE'!P222)</f>
        <v>0</v>
      </c>
      <c r="R222" s="53"/>
    </row>
    <row r="223" spans="1:18" s="26" customFormat="1">
      <c r="A223" s="21"/>
      <c r="B223" s="22">
        <v>329</v>
      </c>
      <c r="C223" s="23" t="s">
        <v>38</v>
      </c>
      <c r="D223" s="57">
        <f>SUM('GŠ DR.FRA I.GLIBOTIĆ:GLAZBENA J.HATZE'!D223)</f>
        <v>0</v>
      </c>
      <c r="E223" s="57">
        <f>SUM('GŠ DR.FRA I.GLIBOTIĆ:GLAZBENA J.HATZE'!E223)</f>
        <v>0</v>
      </c>
      <c r="F223" s="105">
        <f>SUM('GŠ DR.FRA I.GLIBOTIĆ:GLAZBENA J.HATZE'!F223)</f>
        <v>0</v>
      </c>
      <c r="G223" s="177">
        <f>SUM('GŠ DR.FRA I.GLIBOTIĆ:GLAZBENA J.HATZE'!G223)</f>
        <v>0</v>
      </c>
      <c r="H223" s="47">
        <f>SUM('GŠ DR.FRA I.GLIBOTIĆ:GLAZBENA J.HATZE'!H223)</f>
        <v>0</v>
      </c>
      <c r="I223" s="25">
        <f t="shared" si="54"/>
        <v>0</v>
      </c>
      <c r="P223" s="57">
        <f>SUM('GŠ DR.FRA I.GLIBOTIĆ:GLAZBENA J.HATZE'!P223)</f>
        <v>0</v>
      </c>
      <c r="R223" s="53"/>
    </row>
    <row r="224" spans="1:18" s="26" customFormat="1">
      <c r="A224" s="21"/>
      <c r="B224" s="22">
        <v>421</v>
      </c>
      <c r="C224" s="23" t="s">
        <v>52</v>
      </c>
      <c r="D224" s="57">
        <f>SUM('GŠ DR.FRA I.GLIBOTIĆ:GLAZBENA J.HATZE'!D224)</f>
        <v>2000</v>
      </c>
      <c r="E224" s="57">
        <f>SUM('GŠ DR.FRA I.GLIBOTIĆ:GLAZBENA J.HATZE'!E224)</f>
        <v>0</v>
      </c>
      <c r="F224" s="105">
        <f>SUM('GŠ DR.FRA I.GLIBOTIĆ:GLAZBENA J.HATZE'!F224)</f>
        <v>2000</v>
      </c>
      <c r="G224" s="177">
        <f>SUM('GŠ DR.FRA I.GLIBOTIĆ:GLAZBENA J.HATZE'!G224)</f>
        <v>0</v>
      </c>
      <c r="H224" s="47">
        <f>SUM('GŠ DR.FRA I.GLIBOTIĆ:GLAZBENA J.HATZE'!H224)</f>
        <v>0</v>
      </c>
      <c r="I224" s="25">
        <f t="shared" si="54"/>
        <v>2000</v>
      </c>
      <c r="P224" s="57">
        <f>SUM('GŠ DR.FRA I.GLIBOTIĆ:GLAZBENA J.HATZE'!P224)</f>
        <v>0</v>
      </c>
      <c r="R224" s="53"/>
    </row>
    <row r="225" spans="1:18" s="26" customFormat="1">
      <c r="A225" s="21"/>
      <c r="B225" s="22">
        <v>422</v>
      </c>
      <c r="C225" s="23" t="s">
        <v>29</v>
      </c>
      <c r="D225" s="57">
        <f>SUM('GŠ DR.FRA I.GLIBOTIĆ:GLAZBENA J.HATZE'!D225)</f>
        <v>150000</v>
      </c>
      <c r="E225" s="57">
        <f>SUM('GŠ DR.FRA I.GLIBOTIĆ:GLAZBENA J.HATZE'!E225)</f>
        <v>0</v>
      </c>
      <c r="F225" s="105">
        <f>SUM('GŠ DR.FRA I.GLIBOTIĆ:GLAZBENA J.HATZE'!F225)</f>
        <v>150000</v>
      </c>
      <c r="G225" s="177">
        <f>SUM('GŠ DR.FRA I.GLIBOTIĆ:GLAZBENA J.HATZE'!G225)</f>
        <v>19613.75</v>
      </c>
      <c r="H225" s="47">
        <f>SUM('GŠ DR.FRA I.GLIBOTIĆ:GLAZBENA J.HATZE'!H225)</f>
        <v>0</v>
      </c>
      <c r="I225" s="25">
        <f t="shared" si="54"/>
        <v>150000</v>
      </c>
      <c r="P225" s="57">
        <f>SUM('GŠ DR.FRA I.GLIBOTIĆ:GLAZBENA J.HATZE'!P225)</f>
        <v>0</v>
      </c>
      <c r="R225" s="53"/>
    </row>
    <row r="226" spans="1:18" s="26" customFormat="1">
      <c r="A226" s="21"/>
      <c r="B226" s="22">
        <v>423</v>
      </c>
      <c r="C226" s="23" t="s">
        <v>53</v>
      </c>
      <c r="D226" s="57">
        <f>SUM('GŠ DR.FRA I.GLIBOTIĆ:GLAZBENA J.HATZE'!D226)</f>
        <v>0</v>
      </c>
      <c r="E226" s="57">
        <f>SUM('GŠ DR.FRA I.GLIBOTIĆ:GLAZBENA J.HATZE'!E226)</f>
        <v>0</v>
      </c>
      <c r="F226" s="105">
        <f>SUM('GŠ DR.FRA I.GLIBOTIĆ:GLAZBENA J.HATZE'!F226)</f>
        <v>0</v>
      </c>
      <c r="G226" s="177">
        <f>SUM('GŠ DR.FRA I.GLIBOTIĆ:GLAZBENA J.HATZE'!G226)</f>
        <v>2000</v>
      </c>
      <c r="H226" s="47">
        <f>SUM('GŠ DR.FRA I.GLIBOTIĆ:GLAZBENA J.HATZE'!H226)</f>
        <v>0</v>
      </c>
      <c r="I226" s="25">
        <f t="shared" si="54"/>
        <v>0</v>
      </c>
      <c r="P226" s="57">
        <f>SUM('GŠ DR.FRA I.GLIBOTIĆ:GLAZBENA J.HATZE'!P226)</f>
        <v>0</v>
      </c>
      <c r="R226" s="53"/>
    </row>
    <row r="227" spans="1:18" s="26" customFormat="1" ht="24.75">
      <c r="A227" s="21"/>
      <c r="B227" s="22">
        <v>424</v>
      </c>
      <c r="C227" s="23" t="s">
        <v>45</v>
      </c>
      <c r="D227" s="57">
        <f>SUM('GŠ DR.FRA I.GLIBOTIĆ:GLAZBENA J.HATZE'!D227)</f>
        <v>7000</v>
      </c>
      <c r="E227" s="57">
        <f>SUM('GŠ DR.FRA I.GLIBOTIĆ:GLAZBENA J.HATZE'!E227)</f>
        <v>0</v>
      </c>
      <c r="F227" s="105">
        <f>SUM('GŠ DR.FRA I.GLIBOTIĆ:GLAZBENA J.HATZE'!F227)</f>
        <v>7000</v>
      </c>
      <c r="G227" s="177">
        <f>SUM('GŠ DR.FRA I.GLIBOTIĆ:GLAZBENA J.HATZE'!G227)</f>
        <v>0</v>
      </c>
      <c r="H227" s="47">
        <f>SUM('GŠ DR.FRA I.GLIBOTIĆ:GLAZBENA J.HATZE'!H227)</f>
        <v>0</v>
      </c>
      <c r="I227" s="25">
        <f t="shared" si="54"/>
        <v>7000</v>
      </c>
      <c r="P227" s="57">
        <f>SUM('GŠ DR.FRA I.GLIBOTIĆ:GLAZBENA J.HATZE'!P227)</f>
        <v>0</v>
      </c>
      <c r="R227" s="53"/>
    </row>
    <row r="228" spans="1:18" s="26" customFormat="1">
      <c r="A228" s="21"/>
      <c r="B228" s="22">
        <v>426</v>
      </c>
      <c r="C228" s="23" t="s">
        <v>30</v>
      </c>
      <c r="D228" s="57">
        <f>SUM('GŠ DR.FRA I.GLIBOTIĆ:GLAZBENA J.HATZE'!D228)</f>
        <v>0</v>
      </c>
      <c r="E228" s="57">
        <f>SUM('GŠ DR.FRA I.GLIBOTIĆ:GLAZBENA J.HATZE'!E228)</f>
        <v>0</v>
      </c>
      <c r="F228" s="105">
        <f>SUM('GŠ DR.FRA I.GLIBOTIĆ:GLAZBENA J.HATZE'!F228)</f>
        <v>0</v>
      </c>
      <c r="G228" s="177">
        <f>SUM('GŠ DR.FRA I.GLIBOTIĆ:GLAZBENA J.HATZE'!G228)</f>
        <v>0</v>
      </c>
      <c r="H228" s="47">
        <f>SUM('GŠ DR.FRA I.GLIBOTIĆ:GLAZBENA J.HATZE'!H228)</f>
        <v>0</v>
      </c>
      <c r="I228" s="25">
        <f t="shared" si="54"/>
        <v>0</v>
      </c>
      <c r="P228" s="57">
        <f>SUM('GŠ DR.FRA I.GLIBOTIĆ:GLAZBENA J.HATZE'!P228)</f>
        <v>0</v>
      </c>
      <c r="R228" s="53"/>
    </row>
    <row r="229" spans="1:18" s="26" customFormat="1">
      <c r="A229" s="21"/>
      <c r="B229" s="22">
        <v>451</v>
      </c>
      <c r="C229" s="23" t="s">
        <v>31</v>
      </c>
      <c r="D229" s="57">
        <f>SUM('GŠ DR.FRA I.GLIBOTIĆ:GLAZBENA J.HATZE'!D229)</f>
        <v>0</v>
      </c>
      <c r="E229" s="57">
        <f>SUM('GŠ DR.FRA I.GLIBOTIĆ:GLAZBENA J.HATZE'!E229)</f>
        <v>0</v>
      </c>
      <c r="F229" s="105">
        <f>SUM('GŠ DR.FRA I.GLIBOTIĆ:GLAZBENA J.HATZE'!F229)</f>
        <v>0</v>
      </c>
      <c r="G229" s="177">
        <f>SUM('GŠ DR.FRA I.GLIBOTIĆ:GLAZBENA J.HATZE'!G229)</f>
        <v>0</v>
      </c>
      <c r="H229" s="47">
        <f>SUM('GŠ DR.FRA I.GLIBOTIĆ:GLAZBENA J.HATZE'!H229)</f>
        <v>0</v>
      </c>
      <c r="I229" s="25">
        <f t="shared" si="54"/>
        <v>0</v>
      </c>
      <c r="P229" s="57">
        <f>SUM('GŠ DR.FRA I.GLIBOTIĆ:GLAZBENA J.HATZE'!P229)</f>
        <v>0</v>
      </c>
      <c r="R229" s="53"/>
    </row>
    <row r="230" spans="1:18" s="26" customFormat="1">
      <c r="A230" s="21"/>
      <c r="B230" s="22">
        <v>452</v>
      </c>
      <c r="C230" s="23" t="s">
        <v>51</v>
      </c>
      <c r="D230" s="57">
        <f>SUM('GŠ DR.FRA I.GLIBOTIĆ:GLAZBENA J.HATZE'!D230)</f>
        <v>0</v>
      </c>
      <c r="E230" s="57">
        <f>SUM('GŠ DR.FRA I.GLIBOTIĆ:GLAZBENA J.HATZE'!E230)</f>
        <v>0</v>
      </c>
      <c r="F230" s="105">
        <f>SUM('GŠ DR.FRA I.GLIBOTIĆ:GLAZBENA J.HATZE'!F230)</f>
        <v>0</v>
      </c>
      <c r="G230" s="177">
        <f>SUM('GŠ DR.FRA I.GLIBOTIĆ:GLAZBENA J.HATZE'!G230)</f>
        <v>0</v>
      </c>
      <c r="H230" s="47">
        <f>SUM('GŠ DR.FRA I.GLIBOTIĆ:GLAZBENA J.HATZE'!H230)</f>
        <v>0</v>
      </c>
      <c r="I230" s="25">
        <f t="shared" si="54"/>
        <v>0</v>
      </c>
      <c r="P230" s="57">
        <f>SUM('GŠ DR.FRA I.GLIBOTIĆ:GLAZBENA J.HATZE'!P230)</f>
        <v>0</v>
      </c>
      <c r="R230" s="53"/>
    </row>
    <row r="231" spans="1:18" s="26" customFormat="1">
      <c r="A231" s="21"/>
      <c r="B231" s="22">
        <v>453</v>
      </c>
      <c r="C231" s="23" t="s">
        <v>54</v>
      </c>
      <c r="D231" s="57">
        <f>SUM('GŠ DR.FRA I.GLIBOTIĆ:GLAZBENA J.HATZE'!D231)</f>
        <v>0</v>
      </c>
      <c r="E231" s="57">
        <f>SUM('GŠ DR.FRA I.GLIBOTIĆ:GLAZBENA J.HATZE'!E231)</f>
        <v>0</v>
      </c>
      <c r="F231" s="105">
        <f>SUM('GŠ DR.FRA I.GLIBOTIĆ:GLAZBENA J.HATZE'!F231)</f>
        <v>0</v>
      </c>
      <c r="G231" s="177">
        <f>SUM('GŠ DR.FRA I.GLIBOTIĆ:GLAZBENA J.HATZE'!G231)</f>
        <v>0</v>
      </c>
      <c r="H231" s="47">
        <f>SUM('GŠ DR.FRA I.GLIBOTIĆ:GLAZBENA J.HATZE'!H231)</f>
        <v>0</v>
      </c>
      <c r="I231" s="25">
        <f t="shared" si="54"/>
        <v>0</v>
      </c>
      <c r="P231" s="57">
        <f>SUM('GŠ DR.FRA I.GLIBOTIĆ:GLAZBENA J.HATZE'!P231)</f>
        <v>0</v>
      </c>
      <c r="R231" s="53"/>
    </row>
    <row r="232" spans="1:18" s="26" customFormat="1" ht="13.5" customHeight="1">
      <c r="A232" s="21"/>
      <c r="B232" s="22">
        <v>454</v>
      </c>
      <c r="C232" s="23" t="s">
        <v>55</v>
      </c>
      <c r="D232" s="57">
        <f>SUM('GŠ DR.FRA I.GLIBOTIĆ:GLAZBENA J.HATZE'!D232)</f>
        <v>0</v>
      </c>
      <c r="E232" s="57">
        <f>SUM('GŠ DR.FRA I.GLIBOTIĆ:GLAZBENA J.HATZE'!E232)</f>
        <v>0</v>
      </c>
      <c r="F232" s="105">
        <f>SUM('GŠ DR.FRA I.GLIBOTIĆ:GLAZBENA J.HATZE'!F232)</f>
        <v>0</v>
      </c>
      <c r="G232" s="177">
        <f>SUM('GŠ DR.FRA I.GLIBOTIĆ:GLAZBENA J.HATZE'!G232)</f>
        <v>0</v>
      </c>
      <c r="H232" s="47">
        <f>SUM('GŠ DR.FRA I.GLIBOTIĆ:GLAZBENA J.HATZE'!H232)</f>
        <v>0</v>
      </c>
      <c r="I232" s="25">
        <f>+F232+H232</f>
        <v>0</v>
      </c>
      <c r="P232" s="57">
        <f>SUM('GŠ DR.FRA I.GLIBOTIĆ:GLAZBENA J.HATZE'!P232)</f>
        <v>0</v>
      </c>
      <c r="R232" s="53"/>
    </row>
    <row r="233" spans="1:18" s="26" customFormat="1" ht="24.75">
      <c r="A233" s="236" t="s">
        <v>11</v>
      </c>
      <c r="B233" s="237"/>
      <c r="C233" s="18" t="s">
        <v>119</v>
      </c>
      <c r="D233" s="19">
        <f>SUM(D234:D241)</f>
        <v>28483</v>
      </c>
      <c r="E233" s="19">
        <f t="shared" ref="E233:I233" si="55">SUM(E234:E241)</f>
        <v>0</v>
      </c>
      <c r="F233" s="59">
        <f t="shared" si="55"/>
        <v>28483</v>
      </c>
      <c r="G233" s="174">
        <f t="shared" si="55"/>
        <v>14367.5</v>
      </c>
      <c r="H233" s="79">
        <f t="shared" si="55"/>
        <v>0</v>
      </c>
      <c r="I233" s="20">
        <f t="shared" si="55"/>
        <v>28483</v>
      </c>
      <c r="P233" s="19">
        <f>SUM(P234:P241)</f>
        <v>0</v>
      </c>
      <c r="R233" s="53"/>
    </row>
    <row r="234" spans="1:18">
      <c r="A234" s="21"/>
      <c r="B234" s="22">
        <v>323</v>
      </c>
      <c r="C234" s="23" t="s">
        <v>28</v>
      </c>
      <c r="D234" s="57">
        <f>SUM('GŠ DR.FRA I.GLIBOTIĆ:GLAZBENA J.HATZE'!D234)</f>
        <v>4862</v>
      </c>
      <c r="E234" s="57">
        <f>SUM('GŠ DR.FRA I.GLIBOTIĆ:GLAZBENA J.HATZE'!E234)</f>
        <v>0</v>
      </c>
      <c r="F234" s="105">
        <f>SUM('GŠ DR.FRA I.GLIBOTIĆ:GLAZBENA J.HATZE'!F234)</f>
        <v>4862</v>
      </c>
      <c r="G234" s="177">
        <f>SUM('GŠ DR.FRA I.GLIBOTIĆ:GLAZBENA J.HATZE'!G234)</f>
        <v>0</v>
      </c>
      <c r="H234" s="47">
        <f>SUM('GŠ DR.FRA I.GLIBOTIĆ:GLAZBENA J.HATZE'!H234)</f>
        <v>0</v>
      </c>
      <c r="I234" s="25">
        <f>+F234+H234</f>
        <v>4862</v>
      </c>
      <c r="P234" s="57">
        <f>SUM('GŠ DR.FRA I.GLIBOTIĆ:GLAZBENA J.HATZE'!P234)</f>
        <v>0</v>
      </c>
      <c r="R234" s="53"/>
    </row>
    <row r="235" spans="1:18">
      <c r="A235" s="21"/>
      <c r="B235" s="22">
        <v>329</v>
      </c>
      <c r="C235" s="23" t="s">
        <v>38</v>
      </c>
      <c r="D235" s="57">
        <f>SUM('GŠ DR.FRA I.GLIBOTIĆ:GLAZBENA J.HATZE'!D235)</f>
        <v>0</v>
      </c>
      <c r="E235" s="57">
        <f>SUM('GŠ DR.FRA I.GLIBOTIĆ:GLAZBENA J.HATZE'!E235)</f>
        <v>0</v>
      </c>
      <c r="F235" s="105">
        <f>SUM('GŠ DR.FRA I.GLIBOTIĆ:GLAZBENA J.HATZE'!F235)</f>
        <v>0</v>
      </c>
      <c r="G235" s="177">
        <f>SUM('GŠ DR.FRA I.GLIBOTIĆ:GLAZBENA J.HATZE'!G235)</f>
        <v>0</v>
      </c>
      <c r="H235" s="47">
        <f>SUM('GŠ DR.FRA I.GLIBOTIĆ:GLAZBENA J.HATZE'!H235)</f>
        <v>0</v>
      </c>
      <c r="I235" s="25">
        <f t="shared" ref="I235:I241" si="56">+F235+H235</f>
        <v>0</v>
      </c>
      <c r="P235" s="57">
        <f>SUM('GŠ DR.FRA I.GLIBOTIĆ:GLAZBENA J.HATZE'!P235)</f>
        <v>0</v>
      </c>
      <c r="R235" s="53"/>
    </row>
    <row r="236" spans="1:18">
      <c r="A236" s="21"/>
      <c r="B236" s="22">
        <v>422</v>
      </c>
      <c r="C236" s="23" t="s">
        <v>29</v>
      </c>
      <c r="D236" s="57">
        <f>SUM('GŠ DR.FRA I.GLIBOTIĆ:GLAZBENA J.HATZE'!D236)</f>
        <v>14461</v>
      </c>
      <c r="E236" s="57">
        <f>SUM('GŠ DR.FRA I.GLIBOTIĆ:GLAZBENA J.HATZE'!E236)</f>
        <v>0</v>
      </c>
      <c r="F236" s="105">
        <f>SUM('GŠ DR.FRA I.GLIBOTIĆ:GLAZBENA J.HATZE'!F236)</f>
        <v>14461</v>
      </c>
      <c r="G236" s="177">
        <f>SUM('GŠ DR.FRA I.GLIBOTIĆ:GLAZBENA J.HATZE'!G236)</f>
        <v>14367.5</v>
      </c>
      <c r="H236" s="47">
        <f>SUM('GŠ DR.FRA I.GLIBOTIĆ:GLAZBENA J.HATZE'!H236)</f>
        <v>0</v>
      </c>
      <c r="I236" s="25">
        <f t="shared" si="56"/>
        <v>14461</v>
      </c>
      <c r="P236" s="57">
        <f>SUM('GŠ DR.FRA I.GLIBOTIĆ:GLAZBENA J.HATZE'!P236)</f>
        <v>0</v>
      </c>
      <c r="R236" s="53"/>
    </row>
    <row r="237" spans="1:18" s="26" customFormat="1" ht="24.75">
      <c r="A237" s="21"/>
      <c r="B237" s="22">
        <v>424</v>
      </c>
      <c r="C237" s="23" t="s">
        <v>45</v>
      </c>
      <c r="D237" s="57">
        <f>SUM('GŠ DR.FRA I.GLIBOTIĆ:GLAZBENA J.HATZE'!D237)</f>
        <v>4160</v>
      </c>
      <c r="E237" s="57">
        <f>SUM('GŠ DR.FRA I.GLIBOTIĆ:GLAZBENA J.HATZE'!E237)</f>
        <v>0</v>
      </c>
      <c r="F237" s="105">
        <f>SUM('GŠ DR.FRA I.GLIBOTIĆ:GLAZBENA J.HATZE'!F237)</f>
        <v>4160</v>
      </c>
      <c r="G237" s="177">
        <f>SUM('GŠ DR.FRA I.GLIBOTIĆ:GLAZBENA J.HATZE'!G237)</f>
        <v>0</v>
      </c>
      <c r="H237" s="47">
        <f>SUM('GŠ DR.FRA I.GLIBOTIĆ:GLAZBENA J.HATZE'!H237)</f>
        <v>0</v>
      </c>
      <c r="I237" s="25">
        <f t="shared" si="56"/>
        <v>4160</v>
      </c>
      <c r="P237" s="57">
        <f>SUM('GŠ DR.FRA I.GLIBOTIĆ:GLAZBENA J.HATZE'!P237)</f>
        <v>0</v>
      </c>
      <c r="R237" s="53"/>
    </row>
    <row r="238" spans="1:18" s="26" customFormat="1">
      <c r="A238" s="21"/>
      <c r="B238" s="22">
        <v>451</v>
      </c>
      <c r="C238" s="23" t="s">
        <v>31</v>
      </c>
      <c r="D238" s="57">
        <f>SUM('GŠ DR.FRA I.GLIBOTIĆ:GLAZBENA J.HATZE'!D238)</f>
        <v>5000</v>
      </c>
      <c r="E238" s="57">
        <f>SUM('GŠ DR.FRA I.GLIBOTIĆ:GLAZBENA J.HATZE'!E238)</f>
        <v>0</v>
      </c>
      <c r="F238" s="105">
        <f>SUM('GŠ DR.FRA I.GLIBOTIĆ:GLAZBENA J.HATZE'!F238)</f>
        <v>5000</v>
      </c>
      <c r="G238" s="177">
        <f>SUM('GŠ DR.FRA I.GLIBOTIĆ:GLAZBENA J.HATZE'!G238)</f>
        <v>0</v>
      </c>
      <c r="H238" s="47">
        <f>SUM('GŠ DR.FRA I.GLIBOTIĆ:GLAZBENA J.HATZE'!H238)</f>
        <v>0</v>
      </c>
      <c r="I238" s="25">
        <f t="shared" si="56"/>
        <v>5000</v>
      </c>
      <c r="P238" s="57">
        <f>SUM('GŠ DR.FRA I.GLIBOTIĆ:GLAZBENA J.HATZE'!P238)</f>
        <v>0</v>
      </c>
      <c r="R238" s="53"/>
    </row>
    <row r="239" spans="1:18" s="26" customFormat="1">
      <c r="A239" s="21"/>
      <c r="B239" s="22">
        <v>452</v>
      </c>
      <c r="C239" s="23" t="s">
        <v>51</v>
      </c>
      <c r="D239" s="57">
        <f>SUM('GŠ DR.FRA I.GLIBOTIĆ:GLAZBENA J.HATZE'!D239)</f>
        <v>0</v>
      </c>
      <c r="E239" s="57">
        <f>SUM('GŠ DR.FRA I.GLIBOTIĆ:GLAZBENA J.HATZE'!E239)</f>
        <v>0</v>
      </c>
      <c r="F239" s="105">
        <f>SUM('GŠ DR.FRA I.GLIBOTIĆ:GLAZBENA J.HATZE'!F239)</f>
        <v>0</v>
      </c>
      <c r="G239" s="177">
        <f>SUM('GŠ DR.FRA I.GLIBOTIĆ:GLAZBENA J.HATZE'!G239)</f>
        <v>0</v>
      </c>
      <c r="H239" s="47">
        <f>SUM('GŠ DR.FRA I.GLIBOTIĆ:GLAZBENA J.HATZE'!H239)</f>
        <v>0</v>
      </c>
      <c r="I239" s="25">
        <f t="shared" si="56"/>
        <v>0</v>
      </c>
      <c r="P239" s="57">
        <f>SUM('GŠ DR.FRA I.GLIBOTIĆ:GLAZBENA J.HATZE'!P239)</f>
        <v>0</v>
      </c>
      <c r="R239" s="53"/>
    </row>
    <row r="240" spans="1:18" s="26" customFormat="1">
      <c r="A240" s="21"/>
      <c r="B240" s="22">
        <v>453</v>
      </c>
      <c r="C240" s="23" t="s">
        <v>54</v>
      </c>
      <c r="D240" s="57">
        <f>SUM('GŠ DR.FRA I.GLIBOTIĆ:GLAZBENA J.HATZE'!D240)</f>
        <v>0</v>
      </c>
      <c r="E240" s="57">
        <f>SUM('GŠ DR.FRA I.GLIBOTIĆ:GLAZBENA J.HATZE'!E240)</f>
        <v>0</v>
      </c>
      <c r="F240" s="105">
        <f>SUM('GŠ DR.FRA I.GLIBOTIĆ:GLAZBENA J.HATZE'!F240)</f>
        <v>0</v>
      </c>
      <c r="G240" s="177">
        <f>SUM('GŠ DR.FRA I.GLIBOTIĆ:GLAZBENA J.HATZE'!G240)</f>
        <v>0</v>
      </c>
      <c r="H240" s="47">
        <f>SUM('GŠ DR.FRA I.GLIBOTIĆ:GLAZBENA J.HATZE'!H240)</f>
        <v>0</v>
      </c>
      <c r="I240" s="25">
        <f t="shared" si="56"/>
        <v>0</v>
      </c>
      <c r="P240" s="57">
        <f>SUM('GŠ DR.FRA I.GLIBOTIĆ:GLAZBENA J.HATZE'!P240)</f>
        <v>0</v>
      </c>
      <c r="R240" s="53"/>
    </row>
    <row r="241" spans="1:18" s="26" customFormat="1" ht="24.75">
      <c r="A241" s="21"/>
      <c r="B241" s="22">
        <v>454</v>
      </c>
      <c r="C241" s="23" t="s">
        <v>55</v>
      </c>
      <c r="D241" s="57">
        <f>SUM('GŠ DR.FRA I.GLIBOTIĆ:GLAZBENA J.HATZE'!D241)</f>
        <v>0</v>
      </c>
      <c r="E241" s="57">
        <f>SUM('GŠ DR.FRA I.GLIBOTIĆ:GLAZBENA J.HATZE'!E241)</f>
        <v>0</v>
      </c>
      <c r="F241" s="105">
        <f>SUM('GŠ DR.FRA I.GLIBOTIĆ:GLAZBENA J.HATZE'!F241)</f>
        <v>0</v>
      </c>
      <c r="G241" s="177">
        <f>SUM('GŠ DR.FRA I.GLIBOTIĆ:GLAZBENA J.HATZE'!G241)</f>
        <v>0</v>
      </c>
      <c r="H241" s="47">
        <f>SUM('GŠ DR.FRA I.GLIBOTIĆ:GLAZBENA J.HATZE'!H241)</f>
        <v>0</v>
      </c>
      <c r="I241" s="25">
        <f t="shared" si="56"/>
        <v>0</v>
      </c>
      <c r="P241" s="57">
        <f>SUM('GŠ DR.FRA I.GLIBOTIĆ:GLAZBENA J.HATZE'!P241)</f>
        <v>0</v>
      </c>
      <c r="R241" s="53"/>
    </row>
    <row r="242" spans="1:18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427000</v>
      </c>
      <c r="E242" s="40">
        <f t="shared" ref="E242:I242" si="57">SUM(E243,E261,E253,E269,E277,E285,E249)</f>
        <v>0</v>
      </c>
      <c r="F242" s="83">
        <f t="shared" si="57"/>
        <v>427000</v>
      </c>
      <c r="G242" s="171">
        <f t="shared" si="57"/>
        <v>30648.670000000002</v>
      </c>
      <c r="H242" s="88">
        <f t="shared" si="57"/>
        <v>0</v>
      </c>
      <c r="I242" s="41">
        <f t="shared" si="57"/>
        <v>427000</v>
      </c>
      <c r="P242" s="40">
        <f>SUM(P243,P261,P253,P269,P277,P285)</f>
        <v>0</v>
      </c>
      <c r="R242" s="53"/>
    </row>
    <row r="243" spans="1:18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58">SUM(E244:E248)</f>
        <v>0</v>
      </c>
      <c r="F243" s="58">
        <f t="shared" si="58"/>
        <v>0</v>
      </c>
      <c r="G243" s="173">
        <f t="shared" si="58"/>
        <v>0</v>
      </c>
      <c r="H243" s="89">
        <f t="shared" si="58"/>
        <v>0</v>
      </c>
      <c r="I243" s="56">
        <f t="shared" si="58"/>
        <v>0</v>
      </c>
      <c r="P243" s="43">
        <f>SUM(P244:P248)</f>
        <v>0</v>
      </c>
      <c r="R243" s="53"/>
    </row>
    <row r="244" spans="1:18" s="71" customFormat="1">
      <c r="A244" s="66"/>
      <c r="B244" s="67">
        <v>311</v>
      </c>
      <c r="C244" s="68" t="s">
        <v>35</v>
      </c>
      <c r="D244" s="57">
        <f>SUM('GŠ DR.FRA I.GLIBOTIĆ:GLAZBENA J.HATZE'!D244)</f>
        <v>0</v>
      </c>
      <c r="E244" s="57">
        <f>SUM('GŠ DR.FRA I.GLIBOTIĆ:GLAZBENA J.HATZE'!E244)</f>
        <v>0</v>
      </c>
      <c r="F244" s="105">
        <f>SUM('GŠ DR.FRA I.GLIBOTIĆ:GLAZBENA J.HATZE'!F244)</f>
        <v>0</v>
      </c>
      <c r="G244" s="177">
        <f>SUM('GŠ DR.FRA I.GLIBOTIĆ:GLAZBENA J.HATZE'!G244)</f>
        <v>0</v>
      </c>
      <c r="H244" s="47">
        <f>SUM('GŠ DR.FRA I.GLIBOTIĆ:GLAZBENA J.HATZE'!H244)</f>
        <v>0</v>
      </c>
      <c r="I244" s="25">
        <f>+F244+H244</f>
        <v>0</v>
      </c>
      <c r="P244" s="57">
        <f>SUM('GŠ DR.FRA I.GLIBOTIĆ:GLAZBENA J.HATZE'!P244)</f>
        <v>0</v>
      </c>
      <c r="R244" s="53"/>
    </row>
    <row r="245" spans="1:18" s="71" customFormat="1">
      <c r="A245" s="66"/>
      <c r="B245" s="67">
        <v>313</v>
      </c>
      <c r="C245" s="68" t="s">
        <v>36</v>
      </c>
      <c r="D245" s="57">
        <f>SUM('GŠ DR.FRA I.GLIBOTIĆ:GLAZBENA J.HATZE'!D245)</f>
        <v>0</v>
      </c>
      <c r="E245" s="57">
        <f>SUM('GŠ DR.FRA I.GLIBOTIĆ:GLAZBENA J.HATZE'!E245)</f>
        <v>0</v>
      </c>
      <c r="F245" s="105">
        <f>SUM('GŠ DR.FRA I.GLIBOTIĆ:GLAZBENA J.HATZE'!F245)</f>
        <v>0</v>
      </c>
      <c r="G245" s="177">
        <f>SUM('GŠ DR.FRA I.GLIBOTIĆ:GLAZBENA J.HATZE'!G245)</f>
        <v>0</v>
      </c>
      <c r="H245" s="47">
        <f>SUM('GŠ DR.FRA I.GLIBOTIĆ:GLAZBENA J.HATZE'!H245)</f>
        <v>0</v>
      </c>
      <c r="I245" s="25">
        <f t="shared" ref="I245:I248" si="59">+F245+H245</f>
        <v>0</v>
      </c>
      <c r="P245" s="57">
        <f>SUM('GŠ DR.FRA I.GLIBOTIĆ:GLAZBENA J.HATZE'!P245)</f>
        <v>0</v>
      </c>
      <c r="R245" s="53"/>
    </row>
    <row r="246" spans="1:18">
      <c r="A246" s="21"/>
      <c r="B246" s="22">
        <v>322</v>
      </c>
      <c r="C246" s="23" t="s">
        <v>34</v>
      </c>
      <c r="D246" s="57">
        <f>SUM('GŠ DR.FRA I.GLIBOTIĆ:GLAZBENA J.HATZE'!D246)</f>
        <v>0</v>
      </c>
      <c r="E246" s="57">
        <f>SUM('GŠ DR.FRA I.GLIBOTIĆ:GLAZBENA J.HATZE'!E246)</f>
        <v>0</v>
      </c>
      <c r="F246" s="105">
        <f>SUM('GŠ DR.FRA I.GLIBOTIĆ:GLAZBENA J.HATZE'!F246)</f>
        <v>0</v>
      </c>
      <c r="G246" s="177">
        <f>SUM('GŠ DR.FRA I.GLIBOTIĆ:GLAZBENA J.HATZE'!G246)</f>
        <v>0</v>
      </c>
      <c r="H246" s="47">
        <f>SUM('GŠ DR.FRA I.GLIBOTIĆ:GLAZBENA J.HATZE'!H246)</f>
        <v>0</v>
      </c>
      <c r="I246" s="25">
        <f t="shared" si="59"/>
        <v>0</v>
      </c>
      <c r="P246" s="57">
        <f>SUM('GŠ DR.FRA I.GLIBOTIĆ:GLAZBENA J.HATZE'!P246)</f>
        <v>0</v>
      </c>
      <c r="R246" s="53"/>
    </row>
    <row r="247" spans="1:18" s="26" customFormat="1">
      <c r="A247" s="21"/>
      <c r="B247" s="22">
        <v>323</v>
      </c>
      <c r="C247" s="23" t="s">
        <v>28</v>
      </c>
      <c r="D247" s="57">
        <f>SUM('GŠ DR.FRA I.GLIBOTIĆ:GLAZBENA J.HATZE'!D247)</f>
        <v>0</v>
      </c>
      <c r="E247" s="57">
        <f>SUM('GŠ DR.FRA I.GLIBOTIĆ:GLAZBENA J.HATZE'!E247)</f>
        <v>0</v>
      </c>
      <c r="F247" s="105">
        <f>SUM('GŠ DR.FRA I.GLIBOTIĆ:GLAZBENA J.HATZE'!F247)</f>
        <v>0</v>
      </c>
      <c r="G247" s="177">
        <f>SUM('GŠ DR.FRA I.GLIBOTIĆ:GLAZBENA J.HATZE'!G247)</f>
        <v>0</v>
      </c>
      <c r="H247" s="47">
        <f>SUM('GŠ DR.FRA I.GLIBOTIĆ:GLAZBENA J.HATZE'!H247)</f>
        <v>0</v>
      </c>
      <c r="I247" s="25">
        <f t="shared" si="59"/>
        <v>0</v>
      </c>
      <c r="P247" s="57">
        <f>SUM('GŠ DR.FRA I.GLIBOTIĆ:GLAZBENA J.HATZE'!P247)</f>
        <v>0</v>
      </c>
      <c r="R247" s="53"/>
    </row>
    <row r="248" spans="1:18" s="26" customFormat="1">
      <c r="A248" s="21"/>
      <c r="B248" s="22">
        <v>329</v>
      </c>
      <c r="C248" s="23" t="s">
        <v>38</v>
      </c>
      <c r="D248" s="57">
        <f>SUM('GŠ DR.FRA I.GLIBOTIĆ:GLAZBENA J.HATZE'!D248)</f>
        <v>0</v>
      </c>
      <c r="E248" s="57">
        <f>SUM('GŠ DR.FRA I.GLIBOTIĆ:GLAZBENA J.HATZE'!E248)</f>
        <v>0</v>
      </c>
      <c r="F248" s="105">
        <f>SUM('GŠ DR.FRA I.GLIBOTIĆ:GLAZBENA J.HATZE'!F248)</f>
        <v>0</v>
      </c>
      <c r="G248" s="177">
        <f>SUM('GŠ DR.FRA I.GLIBOTIĆ:GLAZBENA J.HATZE'!G248)</f>
        <v>0</v>
      </c>
      <c r="H248" s="47">
        <f>SUM('GŠ DR.FRA I.GLIBOTIĆ:GLAZBENA J.HATZE'!H248)</f>
        <v>0</v>
      </c>
      <c r="I248" s="25">
        <f t="shared" si="59"/>
        <v>0</v>
      </c>
      <c r="P248" s="57">
        <f>SUM('GŠ DR.FRA I.GLIBOTIĆ:GLAZBENA J.HATZE'!P248)</f>
        <v>0</v>
      </c>
      <c r="R248" s="53"/>
    </row>
    <row r="249" spans="1:18" s="26" customFormat="1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60">SUM(E250:E252)</f>
        <v>0</v>
      </c>
      <c r="F249" s="58">
        <f t="shared" si="60"/>
        <v>0</v>
      </c>
      <c r="G249" s="173">
        <f t="shared" si="60"/>
        <v>0</v>
      </c>
      <c r="H249" s="89">
        <f t="shared" si="60"/>
        <v>0</v>
      </c>
      <c r="I249" s="56">
        <f t="shared" si="60"/>
        <v>0</v>
      </c>
      <c r="P249" s="57"/>
      <c r="R249" s="53"/>
    </row>
    <row r="250" spans="1:18" s="26" customFormat="1">
      <c r="A250" s="21"/>
      <c r="B250" s="22">
        <v>323</v>
      </c>
      <c r="C250" s="23"/>
      <c r="D250" s="57"/>
      <c r="E250" s="57"/>
      <c r="F250" s="177">
        <f>SUM(D250:E250)</f>
        <v>0</v>
      </c>
      <c r="G250" s="184"/>
      <c r="H250" s="185"/>
      <c r="I250" s="25">
        <f>+F250+H250</f>
        <v>0</v>
      </c>
      <c r="P250" s="57"/>
      <c r="R250" s="53"/>
    </row>
    <row r="251" spans="1:18" s="26" customFormat="1">
      <c r="A251" s="21"/>
      <c r="B251" s="22">
        <v>329</v>
      </c>
      <c r="C251" s="23"/>
      <c r="D251" s="57"/>
      <c r="E251" s="57"/>
      <c r="F251" s="177">
        <f t="shared" ref="F251:F252" si="61">SUM(D251:E251)</f>
        <v>0</v>
      </c>
      <c r="G251" s="184"/>
      <c r="H251" s="185"/>
      <c r="I251" s="25">
        <f t="shared" ref="I251:I252" si="62">+F251+H251</f>
        <v>0</v>
      </c>
      <c r="P251" s="57"/>
      <c r="R251" s="53"/>
    </row>
    <row r="252" spans="1:18" s="26" customFormat="1">
      <c r="A252" s="21"/>
      <c r="B252" s="22">
        <v>381</v>
      </c>
      <c r="C252" s="23"/>
      <c r="D252" s="57"/>
      <c r="E252" s="57"/>
      <c r="F252" s="177">
        <f t="shared" si="61"/>
        <v>0</v>
      </c>
      <c r="G252" s="184"/>
      <c r="H252" s="185"/>
      <c r="I252" s="25">
        <f t="shared" si="62"/>
        <v>0</v>
      </c>
      <c r="P252" s="57"/>
      <c r="R252" s="53"/>
    </row>
    <row r="253" spans="1:18" s="26" customFormat="1" ht="24.75">
      <c r="A253" s="236" t="s">
        <v>11</v>
      </c>
      <c r="B253" s="237"/>
      <c r="C253" s="18" t="s">
        <v>110</v>
      </c>
      <c r="D253" s="19">
        <f>SUM(D254:D260)</f>
        <v>6000</v>
      </c>
      <c r="E253" s="19">
        <f t="shared" ref="E253:I253" si="63">SUM(E254:E260)</f>
        <v>0</v>
      </c>
      <c r="F253" s="59">
        <f t="shared" si="63"/>
        <v>6000</v>
      </c>
      <c r="G253" s="174">
        <f t="shared" si="63"/>
        <v>564.63</v>
      </c>
      <c r="H253" s="79">
        <f t="shared" si="63"/>
        <v>0</v>
      </c>
      <c r="I253" s="20">
        <f t="shared" si="63"/>
        <v>6000</v>
      </c>
      <c r="P253" s="19">
        <f>SUM(P254:P260)</f>
        <v>0</v>
      </c>
      <c r="R253" s="53"/>
    </row>
    <row r="254" spans="1:18">
      <c r="A254" s="21"/>
      <c r="B254" s="22">
        <v>321</v>
      </c>
      <c r="C254" s="23" t="s">
        <v>33</v>
      </c>
      <c r="D254" s="57">
        <f>SUM('GŠ DR.FRA I.GLIBOTIĆ:GLAZBENA J.HATZE'!D254)</f>
        <v>0</v>
      </c>
      <c r="E254" s="57">
        <f>SUM('GŠ DR.FRA I.GLIBOTIĆ:GLAZBENA J.HATZE'!E254)</f>
        <v>0</v>
      </c>
      <c r="F254" s="105">
        <f>SUM('GŠ DR.FRA I.GLIBOTIĆ:GLAZBENA J.HATZE'!F254)</f>
        <v>0</v>
      </c>
      <c r="G254" s="177">
        <f>SUM('GŠ DR.FRA I.GLIBOTIĆ:GLAZBENA J.HATZE'!G254)</f>
        <v>0</v>
      </c>
      <c r="H254" s="47">
        <f>SUM('GŠ DR.FRA I.GLIBOTIĆ:GLAZBENA J.HATZE'!H254)</f>
        <v>0</v>
      </c>
      <c r="I254" s="25">
        <f>+F254+H254</f>
        <v>0</v>
      </c>
      <c r="P254" s="57">
        <f>SUM('GŠ DR.FRA I.GLIBOTIĆ:GLAZBENA J.HATZE'!P254)</f>
        <v>0</v>
      </c>
      <c r="R254" s="53"/>
    </row>
    <row r="255" spans="1:18" s="26" customFormat="1">
      <c r="A255" s="21"/>
      <c r="B255" s="22">
        <v>322</v>
      </c>
      <c r="C255" s="23" t="s">
        <v>34</v>
      </c>
      <c r="D255" s="57">
        <f>SUM('GŠ DR.FRA I.GLIBOTIĆ:GLAZBENA J.HATZE'!D255)</f>
        <v>0</v>
      </c>
      <c r="E255" s="57">
        <f>SUM('GŠ DR.FRA I.GLIBOTIĆ:GLAZBENA J.HATZE'!E255)</f>
        <v>0</v>
      </c>
      <c r="F255" s="105">
        <f>SUM('GŠ DR.FRA I.GLIBOTIĆ:GLAZBENA J.HATZE'!F255)</f>
        <v>0</v>
      </c>
      <c r="G255" s="177">
        <f>SUM('GŠ DR.FRA I.GLIBOTIĆ:GLAZBENA J.HATZE'!G255)</f>
        <v>0</v>
      </c>
      <c r="H255" s="47">
        <f>SUM('GŠ DR.FRA I.GLIBOTIĆ:GLAZBENA J.HATZE'!H255)</f>
        <v>0</v>
      </c>
      <c r="I255" s="25">
        <f t="shared" ref="I255:I260" si="64">+F255+H255</f>
        <v>0</v>
      </c>
      <c r="P255" s="57">
        <f>SUM('GŠ DR.FRA I.GLIBOTIĆ:GLAZBENA J.HATZE'!P255)</f>
        <v>0</v>
      </c>
      <c r="R255" s="53"/>
    </row>
    <row r="256" spans="1:18" s="26" customFormat="1">
      <c r="A256" s="21"/>
      <c r="B256" s="22">
        <v>323</v>
      </c>
      <c r="C256" s="23" t="s">
        <v>28</v>
      </c>
      <c r="D256" s="57">
        <f>SUM('GŠ DR.FRA I.GLIBOTIĆ:GLAZBENA J.HATZE'!D256)</f>
        <v>0</v>
      </c>
      <c r="E256" s="57">
        <f>SUM('GŠ DR.FRA I.GLIBOTIĆ:GLAZBENA J.HATZE'!E256)</f>
        <v>0</v>
      </c>
      <c r="F256" s="105">
        <f>SUM('GŠ DR.FRA I.GLIBOTIĆ:GLAZBENA J.HATZE'!F256)</f>
        <v>0</v>
      </c>
      <c r="G256" s="177">
        <f>SUM('GŠ DR.FRA I.GLIBOTIĆ:GLAZBENA J.HATZE'!G256)</f>
        <v>0</v>
      </c>
      <c r="H256" s="47">
        <f>SUM('GŠ DR.FRA I.GLIBOTIĆ:GLAZBENA J.HATZE'!H256)</f>
        <v>0</v>
      </c>
      <c r="I256" s="25">
        <f t="shared" si="64"/>
        <v>0</v>
      </c>
      <c r="P256" s="57">
        <f>SUM('GŠ DR.FRA I.GLIBOTIĆ:GLAZBENA J.HATZE'!P256)</f>
        <v>0</v>
      </c>
      <c r="R256" s="53"/>
    </row>
    <row r="257" spans="1:18" s="26" customFormat="1" ht="24.75">
      <c r="A257" s="21"/>
      <c r="B257" s="22">
        <v>324</v>
      </c>
      <c r="C257" s="23" t="s">
        <v>37</v>
      </c>
      <c r="D257" s="57">
        <f>SUM('GŠ DR.FRA I.GLIBOTIĆ:GLAZBENA J.HATZE'!D257)</f>
        <v>0</v>
      </c>
      <c r="E257" s="57">
        <f>SUM('GŠ DR.FRA I.GLIBOTIĆ:GLAZBENA J.HATZE'!E257)</f>
        <v>0</v>
      </c>
      <c r="F257" s="105">
        <f>SUM('GŠ DR.FRA I.GLIBOTIĆ:GLAZBENA J.HATZE'!F257)</f>
        <v>0</v>
      </c>
      <c r="G257" s="177">
        <f>SUM('GŠ DR.FRA I.GLIBOTIĆ:GLAZBENA J.HATZE'!G257)</f>
        <v>0</v>
      </c>
      <c r="H257" s="47">
        <f>SUM('GŠ DR.FRA I.GLIBOTIĆ:GLAZBENA J.HATZE'!H257)</f>
        <v>0</v>
      </c>
      <c r="I257" s="25">
        <f t="shared" si="64"/>
        <v>0</v>
      </c>
      <c r="P257" s="57">
        <f>SUM('GŠ DR.FRA I.GLIBOTIĆ:GLAZBENA J.HATZE'!P257)</f>
        <v>0</v>
      </c>
      <c r="R257" s="53"/>
    </row>
    <row r="258" spans="1:18" s="26" customFormat="1">
      <c r="A258" s="21"/>
      <c r="B258" s="22">
        <v>329</v>
      </c>
      <c r="C258" s="23" t="s">
        <v>38</v>
      </c>
      <c r="D258" s="57">
        <f>SUM('GŠ DR.FRA I.GLIBOTIĆ:GLAZBENA J.HATZE'!D258)</f>
        <v>6000</v>
      </c>
      <c r="E258" s="57">
        <f>SUM('GŠ DR.FRA I.GLIBOTIĆ:GLAZBENA J.HATZE'!E258)</f>
        <v>0</v>
      </c>
      <c r="F258" s="105">
        <f>SUM('GŠ DR.FRA I.GLIBOTIĆ:GLAZBENA J.HATZE'!F258)</f>
        <v>6000</v>
      </c>
      <c r="G258" s="177">
        <f>SUM('GŠ DR.FRA I.GLIBOTIĆ:GLAZBENA J.HATZE'!G258)</f>
        <v>564.63</v>
      </c>
      <c r="H258" s="47">
        <f>SUM('GŠ DR.FRA I.GLIBOTIĆ:GLAZBENA J.HATZE'!H258)</f>
        <v>0</v>
      </c>
      <c r="I258" s="25">
        <f t="shared" si="64"/>
        <v>6000</v>
      </c>
      <c r="P258" s="57">
        <f>SUM('GŠ DR.FRA I.GLIBOTIĆ:GLAZBENA J.HATZE'!P258)</f>
        <v>0</v>
      </c>
      <c r="R258" s="53"/>
    </row>
    <row r="259" spans="1:18" s="26" customFormat="1" ht="24.75">
      <c r="A259" s="21"/>
      <c r="B259" s="22">
        <v>369</v>
      </c>
      <c r="C259" s="23" t="s">
        <v>133</v>
      </c>
      <c r="D259" s="57">
        <f>SUM('GŠ DR.FRA I.GLIBOTIĆ:GLAZBENA J.HATZE'!D259)</f>
        <v>0</v>
      </c>
      <c r="E259" s="57">
        <f>SUM('GŠ DR.FRA I.GLIBOTIĆ:GLAZBENA J.HATZE'!E259)</f>
        <v>0</v>
      </c>
      <c r="F259" s="105">
        <f>SUM('GŠ DR.FRA I.GLIBOTIĆ:GLAZBENA J.HATZE'!F259)</f>
        <v>0</v>
      </c>
      <c r="G259" s="177">
        <f>SUM('GŠ DR.FRA I.GLIBOTIĆ:GLAZBENA J.HATZE'!G259)</f>
        <v>0</v>
      </c>
      <c r="H259" s="47">
        <f>SUM('GŠ DR.FRA I.GLIBOTIĆ:GLAZBENA J.HATZE'!H259)</f>
        <v>0</v>
      </c>
      <c r="I259" s="25">
        <f t="shared" si="64"/>
        <v>0</v>
      </c>
      <c r="P259" s="57">
        <f>SUM('GŠ DR.FRA I.GLIBOTIĆ:GLAZBENA J.HATZE'!P259)</f>
        <v>0</v>
      </c>
      <c r="R259" s="53"/>
    </row>
    <row r="260" spans="1:18" s="26" customFormat="1">
      <c r="A260" s="21"/>
      <c r="B260" s="22">
        <v>381</v>
      </c>
      <c r="C260" s="23" t="s">
        <v>58</v>
      </c>
      <c r="D260" s="57">
        <f>SUM('GŠ DR.FRA I.GLIBOTIĆ:GLAZBENA J.HATZE'!D260)</f>
        <v>0</v>
      </c>
      <c r="E260" s="57">
        <f>SUM('GŠ DR.FRA I.GLIBOTIĆ:GLAZBENA J.HATZE'!E260)</f>
        <v>0</v>
      </c>
      <c r="F260" s="105">
        <f>SUM('GŠ DR.FRA I.GLIBOTIĆ:GLAZBENA J.HATZE'!F260)</f>
        <v>0</v>
      </c>
      <c r="G260" s="177">
        <f>SUM('GŠ DR.FRA I.GLIBOTIĆ:GLAZBENA J.HATZE'!G260)</f>
        <v>0</v>
      </c>
      <c r="H260" s="47">
        <f>SUM('GŠ DR.FRA I.GLIBOTIĆ:GLAZBENA J.HATZE'!H260)</f>
        <v>0</v>
      </c>
      <c r="I260" s="25">
        <f t="shared" si="64"/>
        <v>0</v>
      </c>
      <c r="P260" s="57">
        <f>SUM('GŠ DR.FRA I.GLIBOTIĆ:GLAZBENA J.HATZE'!P260)</f>
        <v>0</v>
      </c>
      <c r="R260" s="53"/>
    </row>
    <row r="261" spans="1:18" s="26" customFormat="1" ht="24.75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65">SUM(E262:E268)</f>
        <v>0</v>
      </c>
      <c r="F261" s="59">
        <f t="shared" si="65"/>
        <v>0</v>
      </c>
      <c r="G261" s="174">
        <f t="shared" si="65"/>
        <v>0</v>
      </c>
      <c r="H261" s="79">
        <f t="shared" si="65"/>
        <v>0</v>
      </c>
      <c r="I261" s="20">
        <f t="shared" si="65"/>
        <v>0</v>
      </c>
      <c r="P261" s="19">
        <f>SUM(P262:P268)</f>
        <v>0</v>
      </c>
      <c r="R261" s="53"/>
    </row>
    <row r="262" spans="1:18">
      <c r="A262" s="21"/>
      <c r="B262" s="22">
        <v>321</v>
      </c>
      <c r="C262" s="23" t="s">
        <v>33</v>
      </c>
      <c r="D262" s="57">
        <f>SUM('GŠ DR.FRA I.GLIBOTIĆ:GLAZBENA J.HATZE'!D262)</f>
        <v>0</v>
      </c>
      <c r="E262" s="57">
        <f>SUM('GŠ DR.FRA I.GLIBOTIĆ:GLAZBENA J.HATZE'!E262)</f>
        <v>0</v>
      </c>
      <c r="F262" s="105">
        <f>SUM('GŠ DR.FRA I.GLIBOTIĆ:GLAZBENA J.HATZE'!F262)</f>
        <v>0</v>
      </c>
      <c r="G262" s="177">
        <f>SUM('GŠ DR.FRA I.GLIBOTIĆ:GLAZBENA J.HATZE'!G262)</f>
        <v>0</v>
      </c>
      <c r="H262" s="47">
        <f>SUM('GŠ DR.FRA I.GLIBOTIĆ:GLAZBENA J.HATZE'!H262)</f>
        <v>0</v>
      </c>
      <c r="I262" s="25">
        <f>+F262+H262</f>
        <v>0</v>
      </c>
      <c r="P262" s="57">
        <f>SUM('GŠ DR.FRA I.GLIBOTIĆ:GLAZBENA J.HATZE'!P262)</f>
        <v>0</v>
      </c>
      <c r="R262" s="53"/>
    </row>
    <row r="263" spans="1:18" s="26" customFormat="1">
      <c r="A263" s="21"/>
      <c r="B263" s="22">
        <v>322</v>
      </c>
      <c r="C263" s="23" t="s">
        <v>34</v>
      </c>
      <c r="D263" s="57">
        <f>SUM('GŠ DR.FRA I.GLIBOTIĆ:GLAZBENA J.HATZE'!D263)</f>
        <v>0</v>
      </c>
      <c r="E263" s="57">
        <f>SUM('GŠ DR.FRA I.GLIBOTIĆ:GLAZBENA J.HATZE'!E263)</f>
        <v>0</v>
      </c>
      <c r="F263" s="105">
        <f>SUM('GŠ DR.FRA I.GLIBOTIĆ:GLAZBENA J.HATZE'!F263)</f>
        <v>0</v>
      </c>
      <c r="G263" s="177">
        <f>SUM('GŠ DR.FRA I.GLIBOTIĆ:GLAZBENA J.HATZE'!G263)</f>
        <v>0</v>
      </c>
      <c r="H263" s="47">
        <f>SUM('GŠ DR.FRA I.GLIBOTIĆ:GLAZBENA J.HATZE'!H263)</f>
        <v>0</v>
      </c>
      <c r="I263" s="25">
        <f t="shared" ref="I263:I267" si="66">+F263+H263</f>
        <v>0</v>
      </c>
      <c r="P263" s="57">
        <f>SUM('GŠ DR.FRA I.GLIBOTIĆ:GLAZBENA J.HATZE'!P263)</f>
        <v>0</v>
      </c>
      <c r="R263" s="53"/>
    </row>
    <row r="264" spans="1:18" s="26" customFormat="1">
      <c r="A264" s="21"/>
      <c r="B264" s="22">
        <v>323</v>
      </c>
      <c r="C264" s="23" t="s">
        <v>28</v>
      </c>
      <c r="D264" s="57">
        <f>SUM('GŠ DR.FRA I.GLIBOTIĆ:GLAZBENA J.HATZE'!D264)</f>
        <v>0</v>
      </c>
      <c r="E264" s="57">
        <f>SUM('GŠ DR.FRA I.GLIBOTIĆ:GLAZBENA J.HATZE'!E264)</f>
        <v>0</v>
      </c>
      <c r="F264" s="105">
        <f>SUM('GŠ DR.FRA I.GLIBOTIĆ:GLAZBENA J.HATZE'!F264)</f>
        <v>0</v>
      </c>
      <c r="G264" s="177">
        <f>SUM('GŠ DR.FRA I.GLIBOTIĆ:GLAZBENA J.HATZE'!G264)</f>
        <v>0</v>
      </c>
      <c r="H264" s="47">
        <f>SUM('GŠ DR.FRA I.GLIBOTIĆ:GLAZBENA J.HATZE'!H264)</f>
        <v>0</v>
      </c>
      <c r="I264" s="25">
        <f t="shared" si="66"/>
        <v>0</v>
      </c>
      <c r="P264" s="57">
        <f>SUM('GŠ DR.FRA I.GLIBOTIĆ:GLAZBENA J.HATZE'!P264)</f>
        <v>0</v>
      </c>
      <c r="R264" s="53"/>
    </row>
    <row r="265" spans="1:18" s="26" customFormat="1" ht="24.75">
      <c r="A265" s="21"/>
      <c r="B265" s="22">
        <v>324</v>
      </c>
      <c r="C265" s="23" t="s">
        <v>37</v>
      </c>
      <c r="D265" s="57">
        <f>SUM('GŠ DR.FRA I.GLIBOTIĆ:GLAZBENA J.HATZE'!D265)</f>
        <v>0</v>
      </c>
      <c r="E265" s="57">
        <f>SUM('GŠ DR.FRA I.GLIBOTIĆ:GLAZBENA J.HATZE'!E265)</f>
        <v>0</v>
      </c>
      <c r="F265" s="105">
        <f>SUM('GŠ DR.FRA I.GLIBOTIĆ:GLAZBENA J.HATZE'!F265)</f>
        <v>0</v>
      </c>
      <c r="G265" s="177">
        <f>SUM('GŠ DR.FRA I.GLIBOTIĆ:GLAZBENA J.HATZE'!G265)</f>
        <v>0</v>
      </c>
      <c r="H265" s="47">
        <f>SUM('GŠ DR.FRA I.GLIBOTIĆ:GLAZBENA J.HATZE'!H265)</f>
        <v>0</v>
      </c>
      <c r="I265" s="25">
        <f t="shared" si="66"/>
        <v>0</v>
      </c>
      <c r="P265" s="57">
        <f>SUM('GŠ DR.FRA I.GLIBOTIĆ:GLAZBENA J.HATZE'!P265)</f>
        <v>0</v>
      </c>
      <c r="R265" s="53"/>
    </row>
    <row r="266" spans="1:18" s="26" customFormat="1">
      <c r="A266" s="21"/>
      <c r="B266" s="22">
        <v>329</v>
      </c>
      <c r="C266" s="23" t="s">
        <v>38</v>
      </c>
      <c r="D266" s="57">
        <f>SUM('GŠ DR.FRA I.GLIBOTIĆ:GLAZBENA J.HATZE'!D266)</f>
        <v>0</v>
      </c>
      <c r="E266" s="57">
        <f>SUM('GŠ DR.FRA I.GLIBOTIĆ:GLAZBENA J.HATZE'!E266)</f>
        <v>0</v>
      </c>
      <c r="F266" s="105">
        <f>SUM('GŠ DR.FRA I.GLIBOTIĆ:GLAZBENA J.HATZE'!F266)</f>
        <v>0</v>
      </c>
      <c r="G266" s="177">
        <f>SUM('GŠ DR.FRA I.GLIBOTIĆ:GLAZBENA J.HATZE'!G266)</f>
        <v>0</v>
      </c>
      <c r="H266" s="47">
        <f>SUM('GŠ DR.FRA I.GLIBOTIĆ:GLAZBENA J.HATZE'!H266)</f>
        <v>0</v>
      </c>
      <c r="I266" s="25">
        <f t="shared" si="66"/>
        <v>0</v>
      </c>
      <c r="P266" s="57">
        <f>SUM('GŠ DR.FRA I.GLIBOTIĆ:GLAZBENA J.HATZE'!P266)</f>
        <v>0</v>
      </c>
      <c r="R266" s="53"/>
    </row>
    <row r="267" spans="1:18" s="26" customFormat="1" ht="24.75">
      <c r="A267" s="21"/>
      <c r="B267" s="22">
        <v>369</v>
      </c>
      <c r="C267" s="23" t="s">
        <v>133</v>
      </c>
      <c r="D267" s="57">
        <f>SUM('GŠ DR.FRA I.GLIBOTIĆ:GLAZBENA J.HATZE'!D267)</f>
        <v>0</v>
      </c>
      <c r="E267" s="57">
        <f>SUM('GŠ DR.FRA I.GLIBOTIĆ:GLAZBENA J.HATZE'!E267)</f>
        <v>0</v>
      </c>
      <c r="F267" s="105">
        <f>SUM('GŠ DR.FRA I.GLIBOTIĆ:GLAZBENA J.HATZE'!F267)</f>
        <v>0</v>
      </c>
      <c r="G267" s="177">
        <f>SUM('GŠ DR.FRA I.GLIBOTIĆ:GLAZBENA J.HATZE'!G267)</f>
        <v>0</v>
      </c>
      <c r="H267" s="47">
        <f>SUM('GŠ DR.FRA I.GLIBOTIĆ:GLAZBENA J.HATZE'!H267)</f>
        <v>0</v>
      </c>
      <c r="I267" s="25">
        <f t="shared" si="66"/>
        <v>0</v>
      </c>
      <c r="P267" s="57">
        <f>SUM('GŠ DR.FRA I.GLIBOTIĆ:GLAZBENA J.HATZE'!P267)</f>
        <v>0</v>
      </c>
      <c r="R267" s="53"/>
    </row>
    <row r="268" spans="1:18" s="26" customFormat="1">
      <c r="A268" s="21"/>
      <c r="B268" s="22">
        <v>381</v>
      </c>
      <c r="C268" s="23" t="s">
        <v>58</v>
      </c>
      <c r="D268" s="57">
        <f>SUM('GŠ DR.FRA I.GLIBOTIĆ:GLAZBENA J.HATZE'!D268)</f>
        <v>0</v>
      </c>
      <c r="E268" s="57">
        <f>SUM('GŠ DR.FRA I.GLIBOTIĆ:GLAZBENA J.HATZE'!E268)</f>
        <v>0</v>
      </c>
      <c r="F268" s="105">
        <f>SUM('GŠ DR.FRA I.GLIBOTIĆ:GLAZBENA J.HATZE'!F268)</f>
        <v>0</v>
      </c>
      <c r="G268" s="177">
        <f>SUM('GŠ DR.FRA I.GLIBOTIĆ:GLAZBENA J.HATZE'!G268)</f>
        <v>0</v>
      </c>
      <c r="H268" s="47">
        <f>SUM('GŠ DR.FRA I.GLIBOTIĆ:GLAZBENA J.HATZE'!H268)</f>
        <v>0</v>
      </c>
      <c r="I268" s="25">
        <f>+F268+H268</f>
        <v>0</v>
      </c>
      <c r="P268" s="57">
        <f>SUM('GŠ DR.FRA I.GLIBOTIĆ:GLAZBENA J.HATZE'!P268)</f>
        <v>0</v>
      </c>
      <c r="R268" s="53"/>
    </row>
    <row r="269" spans="1:18" s="26" customFormat="1" ht="24.75">
      <c r="A269" s="236" t="s">
        <v>11</v>
      </c>
      <c r="B269" s="237"/>
      <c r="C269" s="18" t="s">
        <v>113</v>
      </c>
      <c r="D269" s="19">
        <f>SUM(D270:D276)</f>
        <v>299000</v>
      </c>
      <c r="E269" s="19">
        <f t="shared" ref="E269:I269" si="67">SUM(E270:E276)</f>
        <v>0</v>
      </c>
      <c r="F269" s="59">
        <f t="shared" si="67"/>
        <v>299000</v>
      </c>
      <c r="G269" s="174">
        <f t="shared" si="67"/>
        <v>0</v>
      </c>
      <c r="H269" s="79">
        <f t="shared" si="67"/>
        <v>0</v>
      </c>
      <c r="I269" s="20">
        <f t="shared" si="67"/>
        <v>299000</v>
      </c>
      <c r="P269" s="19">
        <f>SUM(P270:P276)</f>
        <v>0</v>
      </c>
      <c r="R269" s="53"/>
    </row>
    <row r="270" spans="1:18">
      <c r="A270" s="21"/>
      <c r="B270" s="22">
        <v>321</v>
      </c>
      <c r="C270" s="23" t="s">
        <v>33</v>
      </c>
      <c r="D270" s="57">
        <f>SUM('GŠ DR.FRA I.GLIBOTIĆ:GLAZBENA J.HATZE'!D270)</f>
        <v>26000</v>
      </c>
      <c r="E270" s="57">
        <f>SUM('GŠ DR.FRA I.GLIBOTIĆ:GLAZBENA J.HATZE'!E270)</f>
        <v>0</v>
      </c>
      <c r="F270" s="105">
        <f>SUM('GŠ DR.FRA I.GLIBOTIĆ:GLAZBENA J.HATZE'!F270)</f>
        <v>26000</v>
      </c>
      <c r="G270" s="177">
        <f>SUM('GŠ DR.FRA I.GLIBOTIĆ:GLAZBENA J.HATZE'!G270)</f>
        <v>0</v>
      </c>
      <c r="H270" s="47">
        <f>SUM('GŠ DR.FRA I.GLIBOTIĆ:GLAZBENA J.HATZE'!H270)</f>
        <v>0</v>
      </c>
      <c r="I270" s="25">
        <f>+F270+H270</f>
        <v>26000</v>
      </c>
      <c r="P270" s="57">
        <f>SUM('GŠ DR.FRA I.GLIBOTIĆ:GLAZBENA J.HATZE'!P270)</f>
        <v>0</v>
      </c>
      <c r="R270" s="53"/>
    </row>
    <row r="271" spans="1:18">
      <c r="A271" s="21"/>
      <c r="B271" s="22">
        <v>322</v>
      </c>
      <c r="C271" s="23" t="s">
        <v>34</v>
      </c>
      <c r="D271" s="57">
        <f>SUM('GŠ DR.FRA I.GLIBOTIĆ:GLAZBENA J.HATZE'!D271)</f>
        <v>2000</v>
      </c>
      <c r="E271" s="57">
        <f>SUM('GŠ DR.FRA I.GLIBOTIĆ:GLAZBENA J.HATZE'!E271)</f>
        <v>0</v>
      </c>
      <c r="F271" s="105">
        <f>SUM('GŠ DR.FRA I.GLIBOTIĆ:GLAZBENA J.HATZE'!F271)</f>
        <v>2000</v>
      </c>
      <c r="G271" s="177">
        <f>SUM('GŠ DR.FRA I.GLIBOTIĆ:GLAZBENA J.HATZE'!G271)</f>
        <v>0</v>
      </c>
      <c r="H271" s="47">
        <f>SUM('GŠ DR.FRA I.GLIBOTIĆ:GLAZBENA J.HATZE'!H271)</f>
        <v>0</v>
      </c>
      <c r="I271" s="25">
        <f t="shared" ref="I271:I276" si="68">+F271+H271</f>
        <v>2000</v>
      </c>
      <c r="P271" s="57">
        <f>SUM('GŠ DR.FRA I.GLIBOTIĆ:GLAZBENA J.HATZE'!P271)</f>
        <v>0</v>
      </c>
      <c r="R271" s="53"/>
    </row>
    <row r="272" spans="1:18" s="26" customFormat="1">
      <c r="A272" s="21"/>
      <c r="B272" s="22">
        <v>323</v>
      </c>
      <c r="C272" s="23" t="s">
        <v>28</v>
      </c>
      <c r="D272" s="57">
        <f>SUM('GŠ DR.FRA I.GLIBOTIĆ:GLAZBENA J.HATZE'!D272)</f>
        <v>105000</v>
      </c>
      <c r="E272" s="57">
        <f>SUM('GŠ DR.FRA I.GLIBOTIĆ:GLAZBENA J.HATZE'!E272)</f>
        <v>0</v>
      </c>
      <c r="F272" s="105">
        <f>SUM('GŠ DR.FRA I.GLIBOTIĆ:GLAZBENA J.HATZE'!F272)</f>
        <v>105000</v>
      </c>
      <c r="G272" s="177">
        <f>SUM('GŠ DR.FRA I.GLIBOTIĆ:GLAZBENA J.HATZE'!G272)</f>
        <v>0</v>
      </c>
      <c r="H272" s="47">
        <f>SUM('GŠ DR.FRA I.GLIBOTIĆ:GLAZBENA J.HATZE'!H272)</f>
        <v>0</v>
      </c>
      <c r="I272" s="25">
        <f t="shared" si="68"/>
        <v>105000</v>
      </c>
      <c r="P272" s="57">
        <f>SUM('GŠ DR.FRA I.GLIBOTIĆ:GLAZBENA J.HATZE'!P272)</f>
        <v>0</v>
      </c>
      <c r="R272" s="53"/>
    </row>
    <row r="273" spans="1:18" s="26" customFormat="1" ht="24.75">
      <c r="A273" s="21"/>
      <c r="B273" s="22">
        <v>324</v>
      </c>
      <c r="C273" s="23" t="s">
        <v>37</v>
      </c>
      <c r="D273" s="57">
        <f>SUM('GŠ DR.FRA I.GLIBOTIĆ:GLAZBENA J.HATZE'!D273)</f>
        <v>0</v>
      </c>
      <c r="E273" s="57">
        <f>SUM('GŠ DR.FRA I.GLIBOTIĆ:GLAZBENA J.HATZE'!E273)</f>
        <v>0</v>
      </c>
      <c r="F273" s="105">
        <f>SUM('GŠ DR.FRA I.GLIBOTIĆ:GLAZBENA J.HATZE'!F273)</f>
        <v>0</v>
      </c>
      <c r="G273" s="177">
        <f>SUM('GŠ DR.FRA I.GLIBOTIĆ:GLAZBENA J.HATZE'!G273)</f>
        <v>0</v>
      </c>
      <c r="H273" s="47">
        <f>SUM('GŠ DR.FRA I.GLIBOTIĆ:GLAZBENA J.HATZE'!H273)</f>
        <v>0</v>
      </c>
      <c r="I273" s="25">
        <f t="shared" si="68"/>
        <v>0</v>
      </c>
      <c r="P273" s="57">
        <f>SUM('GŠ DR.FRA I.GLIBOTIĆ:GLAZBENA J.HATZE'!P273)</f>
        <v>0</v>
      </c>
      <c r="R273" s="53"/>
    </row>
    <row r="274" spans="1:18" s="26" customFormat="1">
      <c r="A274" s="21"/>
      <c r="B274" s="22">
        <v>329</v>
      </c>
      <c r="C274" s="23" t="s">
        <v>38</v>
      </c>
      <c r="D274" s="57">
        <f>SUM('GŠ DR.FRA I.GLIBOTIĆ:GLAZBENA J.HATZE'!D274)</f>
        <v>166000</v>
      </c>
      <c r="E274" s="57">
        <f>SUM('GŠ DR.FRA I.GLIBOTIĆ:GLAZBENA J.HATZE'!E274)</f>
        <v>0</v>
      </c>
      <c r="F274" s="105">
        <f>SUM('GŠ DR.FRA I.GLIBOTIĆ:GLAZBENA J.HATZE'!F274)</f>
        <v>166000</v>
      </c>
      <c r="G274" s="177">
        <f>SUM('GŠ DR.FRA I.GLIBOTIĆ:GLAZBENA J.HATZE'!G274)</f>
        <v>0</v>
      </c>
      <c r="H274" s="47">
        <f>SUM('GŠ DR.FRA I.GLIBOTIĆ:GLAZBENA J.HATZE'!H274)</f>
        <v>0</v>
      </c>
      <c r="I274" s="25">
        <f t="shared" si="68"/>
        <v>166000</v>
      </c>
      <c r="P274" s="57">
        <f>SUM('GŠ DR.FRA I.GLIBOTIĆ:GLAZBENA J.HATZE'!P274)</f>
        <v>0</v>
      </c>
      <c r="R274" s="53"/>
    </row>
    <row r="275" spans="1:18" s="26" customFormat="1" ht="24.75">
      <c r="A275" s="21"/>
      <c r="B275" s="22">
        <v>369</v>
      </c>
      <c r="C275" s="23" t="s">
        <v>133</v>
      </c>
      <c r="D275" s="57">
        <f>SUM('GŠ DR.FRA I.GLIBOTIĆ:GLAZBENA J.HATZE'!D275)</f>
        <v>0</v>
      </c>
      <c r="E275" s="57">
        <f>SUM('GŠ DR.FRA I.GLIBOTIĆ:GLAZBENA J.HATZE'!E275)</f>
        <v>0</v>
      </c>
      <c r="F275" s="105">
        <f>SUM('GŠ DR.FRA I.GLIBOTIĆ:GLAZBENA J.HATZE'!F275)</f>
        <v>0</v>
      </c>
      <c r="G275" s="177">
        <f>SUM('GŠ DR.FRA I.GLIBOTIĆ:GLAZBENA J.HATZE'!G275)</f>
        <v>0</v>
      </c>
      <c r="H275" s="47">
        <f>SUM('GŠ DR.FRA I.GLIBOTIĆ:GLAZBENA J.HATZE'!H275)</f>
        <v>0</v>
      </c>
      <c r="I275" s="25">
        <f t="shared" si="68"/>
        <v>0</v>
      </c>
      <c r="P275" s="57">
        <f>SUM('GŠ DR.FRA I.GLIBOTIĆ:GLAZBENA J.HATZE'!P275)</f>
        <v>0</v>
      </c>
      <c r="R275" s="53"/>
    </row>
    <row r="276" spans="1:18" s="26" customFormat="1">
      <c r="A276" s="21"/>
      <c r="B276" s="22">
        <v>381</v>
      </c>
      <c r="C276" s="23" t="s">
        <v>58</v>
      </c>
      <c r="D276" s="57">
        <f>SUM('GŠ DR.FRA I.GLIBOTIĆ:GLAZBENA J.HATZE'!D276)</f>
        <v>0</v>
      </c>
      <c r="E276" s="57">
        <f>SUM('GŠ DR.FRA I.GLIBOTIĆ:GLAZBENA J.HATZE'!E276)</f>
        <v>0</v>
      </c>
      <c r="F276" s="105">
        <f>SUM('GŠ DR.FRA I.GLIBOTIĆ:GLAZBENA J.HATZE'!F276)</f>
        <v>0</v>
      </c>
      <c r="G276" s="177">
        <f>SUM('GŠ DR.FRA I.GLIBOTIĆ:GLAZBENA J.HATZE'!G276)</f>
        <v>0</v>
      </c>
      <c r="H276" s="47">
        <f>SUM('GŠ DR.FRA I.GLIBOTIĆ:GLAZBENA J.HATZE'!H276)</f>
        <v>0</v>
      </c>
      <c r="I276" s="25">
        <f t="shared" si="68"/>
        <v>0</v>
      </c>
      <c r="P276" s="57">
        <f>SUM('GŠ DR.FRA I.GLIBOTIĆ:GLAZBENA J.HATZE'!P276)</f>
        <v>0</v>
      </c>
      <c r="R276" s="53"/>
    </row>
    <row r="277" spans="1:18" s="26" customFormat="1">
      <c r="A277" s="236" t="s">
        <v>11</v>
      </c>
      <c r="B277" s="237"/>
      <c r="C277" s="18" t="s">
        <v>114</v>
      </c>
      <c r="D277" s="19">
        <f>SUM(D278:D284)</f>
        <v>46500</v>
      </c>
      <c r="E277" s="19">
        <f t="shared" ref="E277:I277" si="69">SUM(E278:E284)</f>
        <v>0</v>
      </c>
      <c r="F277" s="59">
        <f t="shared" si="69"/>
        <v>46500</v>
      </c>
      <c r="G277" s="174">
        <f t="shared" si="69"/>
        <v>28337.940000000002</v>
      </c>
      <c r="H277" s="79">
        <f t="shared" si="69"/>
        <v>0</v>
      </c>
      <c r="I277" s="20">
        <f t="shared" si="69"/>
        <v>46500</v>
      </c>
      <c r="P277" s="19">
        <f>SUM(P278:P284)</f>
        <v>0</v>
      </c>
      <c r="R277" s="53"/>
    </row>
    <row r="278" spans="1:18">
      <c r="A278" s="21"/>
      <c r="B278" s="22">
        <v>321</v>
      </c>
      <c r="C278" s="23" t="s">
        <v>33</v>
      </c>
      <c r="D278" s="57">
        <f>SUM('GŠ DR.FRA I.GLIBOTIĆ:GLAZBENA J.HATZE'!D278)</f>
        <v>1000</v>
      </c>
      <c r="E278" s="57">
        <f>SUM('GŠ DR.FRA I.GLIBOTIĆ:GLAZBENA J.HATZE'!E278)</f>
        <v>0</v>
      </c>
      <c r="F278" s="105">
        <f>SUM('GŠ DR.FRA I.GLIBOTIĆ:GLAZBENA J.HATZE'!F278)</f>
        <v>1000</v>
      </c>
      <c r="G278" s="177">
        <f>SUM('GŠ DR.FRA I.GLIBOTIĆ:GLAZBENA J.HATZE'!G278)</f>
        <v>6880.84</v>
      </c>
      <c r="H278" s="47">
        <f>SUM('GŠ DR.FRA I.GLIBOTIĆ:GLAZBENA J.HATZE'!H278)</f>
        <v>0</v>
      </c>
      <c r="I278" s="25">
        <f>+F278+H278</f>
        <v>1000</v>
      </c>
      <c r="P278" s="57">
        <f>SUM('GŠ DR.FRA I.GLIBOTIĆ:GLAZBENA J.HATZE'!P278)</f>
        <v>0</v>
      </c>
      <c r="R278" s="53"/>
    </row>
    <row r="279" spans="1:18" s="26" customFormat="1">
      <c r="A279" s="21"/>
      <c r="B279" s="22">
        <v>322</v>
      </c>
      <c r="C279" s="23" t="s">
        <v>34</v>
      </c>
      <c r="D279" s="57">
        <f>SUM('GŠ DR.FRA I.GLIBOTIĆ:GLAZBENA J.HATZE'!D279)</f>
        <v>0</v>
      </c>
      <c r="E279" s="57">
        <f>SUM('GŠ DR.FRA I.GLIBOTIĆ:GLAZBENA J.HATZE'!E279)</f>
        <v>0</v>
      </c>
      <c r="F279" s="105">
        <f>SUM('GŠ DR.FRA I.GLIBOTIĆ:GLAZBENA J.HATZE'!F279)</f>
        <v>0</v>
      </c>
      <c r="G279" s="177">
        <f>SUM('GŠ DR.FRA I.GLIBOTIĆ:GLAZBENA J.HATZE'!G279)</f>
        <v>2332.1</v>
      </c>
      <c r="H279" s="47">
        <f>SUM('GŠ DR.FRA I.GLIBOTIĆ:GLAZBENA J.HATZE'!H279)</f>
        <v>0</v>
      </c>
      <c r="I279" s="25">
        <f t="shared" ref="I279:I284" si="70">+F279+H279</f>
        <v>0</v>
      </c>
      <c r="P279" s="57">
        <f>SUM('GŠ DR.FRA I.GLIBOTIĆ:GLAZBENA J.HATZE'!P279)</f>
        <v>0</v>
      </c>
      <c r="R279" s="53"/>
    </row>
    <row r="280" spans="1:18" s="26" customFormat="1">
      <c r="A280" s="21"/>
      <c r="B280" s="22">
        <v>323</v>
      </c>
      <c r="C280" s="23" t="s">
        <v>28</v>
      </c>
      <c r="D280" s="57">
        <f>SUM('GŠ DR.FRA I.GLIBOTIĆ:GLAZBENA J.HATZE'!D280)</f>
        <v>8500</v>
      </c>
      <c r="E280" s="57">
        <f>SUM('GŠ DR.FRA I.GLIBOTIĆ:GLAZBENA J.HATZE'!E280)</f>
        <v>0</v>
      </c>
      <c r="F280" s="105">
        <f>SUM('GŠ DR.FRA I.GLIBOTIĆ:GLAZBENA J.HATZE'!F280)</f>
        <v>8500</v>
      </c>
      <c r="G280" s="177">
        <f>SUM('GŠ DR.FRA I.GLIBOTIĆ:GLAZBENA J.HATZE'!G280)</f>
        <v>9000</v>
      </c>
      <c r="H280" s="47">
        <f>SUM('GŠ DR.FRA I.GLIBOTIĆ:GLAZBENA J.HATZE'!H280)</f>
        <v>0</v>
      </c>
      <c r="I280" s="25">
        <f t="shared" si="70"/>
        <v>8500</v>
      </c>
      <c r="P280" s="57">
        <f>SUM('GŠ DR.FRA I.GLIBOTIĆ:GLAZBENA J.HATZE'!P280)</f>
        <v>0</v>
      </c>
      <c r="R280" s="53"/>
    </row>
    <row r="281" spans="1:18" s="26" customFormat="1" ht="24.75">
      <c r="A281" s="21"/>
      <c r="B281" s="22">
        <v>324</v>
      </c>
      <c r="C281" s="23" t="s">
        <v>37</v>
      </c>
      <c r="D281" s="57">
        <f>SUM('GŠ DR.FRA I.GLIBOTIĆ:GLAZBENA J.HATZE'!D281)</f>
        <v>0</v>
      </c>
      <c r="E281" s="57">
        <f>SUM('GŠ DR.FRA I.GLIBOTIĆ:GLAZBENA J.HATZE'!E281)</f>
        <v>0</v>
      </c>
      <c r="F281" s="105">
        <f>SUM('GŠ DR.FRA I.GLIBOTIĆ:GLAZBENA J.HATZE'!F281)</f>
        <v>0</v>
      </c>
      <c r="G281" s="177">
        <f>SUM('GŠ DR.FRA I.GLIBOTIĆ:GLAZBENA J.HATZE'!G281)</f>
        <v>0</v>
      </c>
      <c r="H281" s="47">
        <f>SUM('GŠ DR.FRA I.GLIBOTIĆ:GLAZBENA J.HATZE'!H281)</f>
        <v>0</v>
      </c>
      <c r="I281" s="25">
        <f t="shared" si="70"/>
        <v>0</v>
      </c>
      <c r="P281" s="57">
        <f>SUM('GŠ DR.FRA I.GLIBOTIĆ:GLAZBENA J.HATZE'!P281)</f>
        <v>0</v>
      </c>
      <c r="R281" s="53"/>
    </row>
    <row r="282" spans="1:18" s="26" customFormat="1">
      <c r="A282" s="21"/>
      <c r="B282" s="22">
        <v>329</v>
      </c>
      <c r="C282" s="23" t="s">
        <v>38</v>
      </c>
      <c r="D282" s="57">
        <f>SUM('GŠ DR.FRA I.GLIBOTIĆ:GLAZBENA J.HATZE'!D282)</f>
        <v>37000</v>
      </c>
      <c r="E282" s="57">
        <f>SUM('GŠ DR.FRA I.GLIBOTIĆ:GLAZBENA J.HATZE'!E282)</f>
        <v>0</v>
      </c>
      <c r="F282" s="105">
        <f>SUM('GŠ DR.FRA I.GLIBOTIĆ:GLAZBENA J.HATZE'!F282)</f>
        <v>37000</v>
      </c>
      <c r="G282" s="177">
        <f>SUM('GŠ DR.FRA I.GLIBOTIĆ:GLAZBENA J.HATZE'!G282)</f>
        <v>10125</v>
      </c>
      <c r="H282" s="47">
        <f>SUM('GŠ DR.FRA I.GLIBOTIĆ:GLAZBENA J.HATZE'!H282)</f>
        <v>0</v>
      </c>
      <c r="I282" s="25">
        <f t="shared" si="70"/>
        <v>37000</v>
      </c>
      <c r="P282" s="57">
        <f>SUM('GŠ DR.FRA I.GLIBOTIĆ:GLAZBENA J.HATZE'!P282)</f>
        <v>0</v>
      </c>
      <c r="R282" s="53"/>
    </row>
    <row r="283" spans="1:18" s="26" customFormat="1" ht="24.75">
      <c r="A283" s="21"/>
      <c r="B283" s="22">
        <v>369</v>
      </c>
      <c r="C283" s="23" t="s">
        <v>133</v>
      </c>
      <c r="D283" s="57">
        <f>SUM('GŠ DR.FRA I.GLIBOTIĆ:GLAZBENA J.HATZE'!D283)</f>
        <v>0</v>
      </c>
      <c r="E283" s="57">
        <f>SUM('GŠ DR.FRA I.GLIBOTIĆ:GLAZBENA J.HATZE'!E283)</f>
        <v>0</v>
      </c>
      <c r="F283" s="105">
        <f>SUM('GŠ DR.FRA I.GLIBOTIĆ:GLAZBENA J.HATZE'!F283)</f>
        <v>0</v>
      </c>
      <c r="G283" s="177">
        <f>SUM('GŠ DR.FRA I.GLIBOTIĆ:GLAZBENA J.HATZE'!G283)</f>
        <v>0</v>
      </c>
      <c r="H283" s="47">
        <f>SUM('GŠ DR.FRA I.GLIBOTIĆ:GLAZBENA J.HATZE'!H283)</f>
        <v>0</v>
      </c>
      <c r="I283" s="25">
        <f t="shared" si="70"/>
        <v>0</v>
      </c>
      <c r="P283" s="57">
        <f>SUM('GŠ DR.FRA I.GLIBOTIĆ:GLAZBENA J.HATZE'!P283)</f>
        <v>0</v>
      </c>
      <c r="R283" s="53"/>
    </row>
    <row r="284" spans="1:18" s="26" customFormat="1">
      <c r="A284" s="21"/>
      <c r="B284" s="22">
        <v>381</v>
      </c>
      <c r="C284" s="23" t="s">
        <v>58</v>
      </c>
      <c r="D284" s="57">
        <f>SUM('GŠ DR.FRA I.GLIBOTIĆ:GLAZBENA J.HATZE'!D284)</f>
        <v>0</v>
      </c>
      <c r="E284" s="57">
        <f>SUM('GŠ DR.FRA I.GLIBOTIĆ:GLAZBENA J.HATZE'!E284)</f>
        <v>0</v>
      </c>
      <c r="F284" s="105">
        <f>SUM('GŠ DR.FRA I.GLIBOTIĆ:GLAZBENA J.HATZE'!F284)</f>
        <v>0</v>
      </c>
      <c r="G284" s="177">
        <f>SUM('GŠ DR.FRA I.GLIBOTIĆ:GLAZBENA J.HATZE'!G284)</f>
        <v>0</v>
      </c>
      <c r="H284" s="47">
        <f>SUM('GŠ DR.FRA I.GLIBOTIĆ:GLAZBENA J.HATZE'!H284)</f>
        <v>0</v>
      </c>
      <c r="I284" s="25">
        <f t="shared" si="70"/>
        <v>0</v>
      </c>
      <c r="P284" s="57">
        <f>SUM('GŠ DR.FRA I.GLIBOTIĆ:GLAZBENA J.HATZE'!P284)</f>
        <v>0</v>
      </c>
      <c r="R284" s="53"/>
    </row>
    <row r="285" spans="1:18" s="26" customFormat="1">
      <c r="A285" s="236" t="s">
        <v>11</v>
      </c>
      <c r="B285" s="237"/>
      <c r="C285" s="18" t="s">
        <v>116</v>
      </c>
      <c r="D285" s="19">
        <f>SUM(D286:D292)</f>
        <v>75500</v>
      </c>
      <c r="E285" s="19">
        <f t="shared" ref="E285:I285" si="71">SUM(E286:E292)</f>
        <v>0</v>
      </c>
      <c r="F285" s="59">
        <f t="shared" si="71"/>
        <v>75500</v>
      </c>
      <c r="G285" s="174">
        <f t="shared" si="71"/>
        <v>1746.1</v>
      </c>
      <c r="H285" s="79">
        <f t="shared" si="71"/>
        <v>0</v>
      </c>
      <c r="I285" s="20">
        <f t="shared" si="71"/>
        <v>75500</v>
      </c>
      <c r="P285" s="19">
        <f>SUM(P286:P292)</f>
        <v>0</v>
      </c>
      <c r="R285" s="53"/>
    </row>
    <row r="286" spans="1:18">
      <c r="A286" s="21"/>
      <c r="B286" s="22">
        <v>321</v>
      </c>
      <c r="C286" s="23" t="s">
        <v>33</v>
      </c>
      <c r="D286" s="57">
        <f>SUM('GŠ DR.FRA I.GLIBOTIĆ:GLAZBENA J.HATZE'!D286)</f>
        <v>10000</v>
      </c>
      <c r="E286" s="57">
        <f>SUM('GŠ DR.FRA I.GLIBOTIĆ:GLAZBENA J.HATZE'!E286)</f>
        <v>0</v>
      </c>
      <c r="F286" s="105">
        <f>SUM('GŠ DR.FRA I.GLIBOTIĆ:GLAZBENA J.HATZE'!F286)</f>
        <v>10000</v>
      </c>
      <c r="G286" s="177">
        <f>SUM('GŠ DR.FRA I.GLIBOTIĆ:GLAZBENA J.HATZE'!G286)</f>
        <v>0</v>
      </c>
      <c r="H286" s="47">
        <f>SUM('GŠ DR.FRA I.GLIBOTIĆ:GLAZBENA J.HATZE'!H286)</f>
        <v>0</v>
      </c>
      <c r="I286" s="25">
        <f>+F286+H286</f>
        <v>10000</v>
      </c>
      <c r="P286" s="57">
        <f>SUM('GŠ DR.FRA I.GLIBOTIĆ:GLAZBENA J.HATZE'!P286)</f>
        <v>0</v>
      </c>
      <c r="R286" s="53"/>
    </row>
    <row r="287" spans="1:18" s="26" customFormat="1">
      <c r="A287" s="21"/>
      <c r="B287" s="22">
        <v>322</v>
      </c>
      <c r="C287" s="23" t="s">
        <v>34</v>
      </c>
      <c r="D287" s="57">
        <f>SUM('GŠ DR.FRA I.GLIBOTIĆ:GLAZBENA J.HATZE'!D287)</f>
        <v>14500</v>
      </c>
      <c r="E287" s="57">
        <f>SUM('GŠ DR.FRA I.GLIBOTIĆ:GLAZBENA J.HATZE'!E287)</f>
        <v>0</v>
      </c>
      <c r="F287" s="105">
        <f>SUM('GŠ DR.FRA I.GLIBOTIĆ:GLAZBENA J.HATZE'!F287)</f>
        <v>14500</v>
      </c>
      <c r="G287" s="177">
        <f>SUM('GŠ DR.FRA I.GLIBOTIĆ:GLAZBENA J.HATZE'!G287)</f>
        <v>146.1</v>
      </c>
      <c r="H287" s="47">
        <f>SUM('GŠ DR.FRA I.GLIBOTIĆ:GLAZBENA J.HATZE'!H287)</f>
        <v>0</v>
      </c>
      <c r="I287" s="25">
        <f t="shared" ref="I287:I292" si="72">+F287+H287</f>
        <v>14500</v>
      </c>
      <c r="P287" s="57">
        <f>SUM('GŠ DR.FRA I.GLIBOTIĆ:GLAZBENA J.HATZE'!P287)</f>
        <v>0</v>
      </c>
      <c r="R287" s="53"/>
    </row>
    <row r="288" spans="1:18" s="26" customFormat="1">
      <c r="A288" s="21"/>
      <c r="B288" s="22">
        <v>323</v>
      </c>
      <c r="C288" s="23" t="s">
        <v>28</v>
      </c>
      <c r="D288" s="57">
        <f>SUM('GŠ DR.FRA I.GLIBOTIĆ:GLAZBENA J.HATZE'!D288)</f>
        <v>11000</v>
      </c>
      <c r="E288" s="57">
        <f>SUM('GŠ DR.FRA I.GLIBOTIĆ:GLAZBENA J.HATZE'!E288)</f>
        <v>0</v>
      </c>
      <c r="F288" s="105">
        <f>SUM('GŠ DR.FRA I.GLIBOTIĆ:GLAZBENA J.HATZE'!F288)</f>
        <v>11000</v>
      </c>
      <c r="G288" s="177">
        <f>SUM('GŠ DR.FRA I.GLIBOTIĆ:GLAZBENA J.HATZE'!G288)</f>
        <v>0</v>
      </c>
      <c r="H288" s="47">
        <f>SUM('GŠ DR.FRA I.GLIBOTIĆ:GLAZBENA J.HATZE'!H288)</f>
        <v>0</v>
      </c>
      <c r="I288" s="25">
        <f t="shared" si="72"/>
        <v>11000</v>
      </c>
      <c r="P288" s="57">
        <f>SUM('GŠ DR.FRA I.GLIBOTIĆ:GLAZBENA J.HATZE'!P288)</f>
        <v>0</v>
      </c>
      <c r="R288" s="53"/>
    </row>
    <row r="289" spans="1:18" s="26" customFormat="1" ht="24.75">
      <c r="A289" s="21"/>
      <c r="B289" s="22">
        <v>324</v>
      </c>
      <c r="C289" s="23" t="s">
        <v>37</v>
      </c>
      <c r="D289" s="57"/>
      <c r="E289" s="57">
        <f>SUM('GŠ DR.FRA I.GLIBOTIĆ:GLAZBENA J.HATZE'!E289)</f>
        <v>0</v>
      </c>
      <c r="F289" s="105">
        <f>SUM('GŠ DR.FRA I.GLIBOTIĆ:GLAZBENA J.HATZE'!F289)</f>
        <v>0</v>
      </c>
      <c r="G289" s="177">
        <f>SUM('GŠ DR.FRA I.GLIBOTIĆ:GLAZBENA J.HATZE'!G289)</f>
        <v>0</v>
      </c>
      <c r="H289" s="47">
        <f>SUM('GŠ DR.FRA I.GLIBOTIĆ:GLAZBENA J.HATZE'!H289)</f>
        <v>0</v>
      </c>
      <c r="I289" s="25">
        <f t="shared" si="72"/>
        <v>0</v>
      </c>
      <c r="P289" s="57">
        <f>SUM('GŠ DR.FRA I.GLIBOTIĆ:GLAZBENA J.HATZE'!P289)</f>
        <v>0</v>
      </c>
      <c r="R289" s="53"/>
    </row>
    <row r="290" spans="1:18" s="26" customFormat="1">
      <c r="A290" s="21"/>
      <c r="B290" s="22">
        <v>329</v>
      </c>
      <c r="C290" s="23" t="s">
        <v>38</v>
      </c>
      <c r="D290" s="57">
        <f>SUM('GŠ DR.FRA I.GLIBOTIĆ:GLAZBENA J.HATZE'!D290)</f>
        <v>40000</v>
      </c>
      <c r="E290" s="57">
        <f>SUM('GŠ DR.FRA I.GLIBOTIĆ:GLAZBENA J.HATZE'!E290)</f>
        <v>0</v>
      </c>
      <c r="F290" s="105">
        <f>SUM('GŠ DR.FRA I.GLIBOTIĆ:GLAZBENA J.HATZE'!F290)</f>
        <v>40000</v>
      </c>
      <c r="G290" s="177">
        <f>SUM('GŠ DR.FRA I.GLIBOTIĆ:GLAZBENA J.HATZE'!G290)</f>
        <v>1600</v>
      </c>
      <c r="H290" s="47">
        <f>SUM('GŠ DR.FRA I.GLIBOTIĆ:GLAZBENA J.HATZE'!H290)</f>
        <v>0</v>
      </c>
      <c r="I290" s="25">
        <f t="shared" si="72"/>
        <v>40000</v>
      </c>
      <c r="P290" s="57">
        <f>SUM('GŠ DR.FRA I.GLIBOTIĆ:GLAZBENA J.HATZE'!P290)</f>
        <v>0</v>
      </c>
      <c r="R290" s="53"/>
    </row>
    <row r="291" spans="1:18" s="26" customFormat="1" ht="24.75">
      <c r="A291" s="21"/>
      <c r="B291" s="22">
        <v>369</v>
      </c>
      <c r="C291" s="23" t="s">
        <v>133</v>
      </c>
      <c r="D291" s="57">
        <f>SUM('GŠ DR.FRA I.GLIBOTIĆ:GLAZBENA J.HATZE'!D291)</f>
        <v>0</v>
      </c>
      <c r="E291" s="57">
        <f>SUM('GŠ DR.FRA I.GLIBOTIĆ:GLAZBENA J.HATZE'!E291)</f>
        <v>0</v>
      </c>
      <c r="F291" s="105">
        <f>SUM('GŠ DR.FRA I.GLIBOTIĆ:GLAZBENA J.HATZE'!F291)</f>
        <v>0</v>
      </c>
      <c r="G291" s="177">
        <f>SUM('GŠ DR.FRA I.GLIBOTIĆ:GLAZBENA J.HATZE'!G291)</f>
        <v>0</v>
      </c>
      <c r="H291" s="47">
        <f>SUM('GŠ DR.FRA I.GLIBOTIĆ:GLAZBENA J.HATZE'!H291)</f>
        <v>0</v>
      </c>
      <c r="I291" s="25">
        <f t="shared" si="72"/>
        <v>0</v>
      </c>
      <c r="P291" s="57">
        <f>SUM('GŠ DR.FRA I.GLIBOTIĆ:GLAZBENA J.HATZE'!P291)</f>
        <v>0</v>
      </c>
      <c r="R291" s="53"/>
    </row>
    <row r="292" spans="1:18" s="26" customFormat="1">
      <c r="A292" s="21"/>
      <c r="B292" s="22">
        <v>381</v>
      </c>
      <c r="C292" s="23" t="s">
        <v>58</v>
      </c>
      <c r="D292" s="57">
        <f>SUM('GŠ DR.FRA I.GLIBOTIĆ:GLAZBENA J.HATZE'!D292)</f>
        <v>0</v>
      </c>
      <c r="E292" s="57">
        <f>SUM('GŠ DR.FRA I.GLIBOTIĆ:GLAZBENA J.HATZE'!E292)</f>
        <v>0</v>
      </c>
      <c r="F292" s="105">
        <f>SUM('GŠ DR.FRA I.GLIBOTIĆ:GLAZBENA J.HATZE'!F292)</f>
        <v>0</v>
      </c>
      <c r="G292" s="177">
        <f>SUM('GŠ DR.FRA I.GLIBOTIĆ:GLAZBENA J.HATZE'!G292)</f>
        <v>0</v>
      </c>
      <c r="H292" s="47">
        <f>SUM('GŠ DR.FRA I.GLIBOTIĆ:GLAZBENA J.HATZE'!H292)</f>
        <v>0</v>
      </c>
      <c r="I292" s="25">
        <f t="shared" si="72"/>
        <v>0</v>
      </c>
      <c r="P292" s="57">
        <f>SUM('GŠ DR.FRA I.GLIBOTIĆ:GLAZBENA J.HATZE'!P292)</f>
        <v>0</v>
      </c>
      <c r="R292" s="53"/>
    </row>
    <row r="293" spans="1:18" s="26" customFormat="1" ht="24.75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73">+E294</f>
        <v>0</v>
      </c>
      <c r="F293" s="83">
        <f t="shared" si="73"/>
        <v>0</v>
      </c>
      <c r="G293" s="171">
        <f t="shared" si="73"/>
        <v>10274.82</v>
      </c>
      <c r="H293" s="88">
        <f t="shared" si="73"/>
        <v>0</v>
      </c>
      <c r="I293" s="41">
        <f t="shared" si="73"/>
        <v>0</v>
      </c>
      <c r="P293" s="57"/>
      <c r="R293" s="53"/>
    </row>
    <row r="294" spans="1:18" s="26" customFormat="1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73"/>
        <v>0</v>
      </c>
      <c r="F294" s="127">
        <f t="shared" si="73"/>
        <v>0</v>
      </c>
      <c r="G294" s="175">
        <f t="shared" si="73"/>
        <v>10274.82</v>
      </c>
      <c r="H294" s="128">
        <f t="shared" si="73"/>
        <v>0</v>
      </c>
      <c r="I294" s="129">
        <f t="shared" si="73"/>
        <v>0</v>
      </c>
      <c r="P294" s="57"/>
      <c r="R294" s="53"/>
    </row>
    <row r="295" spans="1:18" s="26" customFormat="1">
      <c r="A295" s="21"/>
      <c r="B295" s="22">
        <v>372</v>
      </c>
      <c r="C295" s="23"/>
      <c r="D295" s="57">
        <f>SUM('GŠ DR.FRA I.GLIBOTIĆ:GLAZBENA J.HATZE'!D295)</f>
        <v>0</v>
      </c>
      <c r="E295" s="57">
        <f>SUM('GŠ DR.FRA I.GLIBOTIĆ:GLAZBENA J.HATZE'!E295)</f>
        <v>0</v>
      </c>
      <c r="F295" s="57">
        <f>SUM('GŠ DR.FRA I.GLIBOTIĆ:GLAZBENA J.HATZE'!F295)</f>
        <v>0</v>
      </c>
      <c r="G295" s="57">
        <f>SUM('GŠ DR.FRA I.GLIBOTIĆ:GLAZBENA J.HATZE'!G295)</f>
        <v>10274.82</v>
      </c>
      <c r="H295" s="57">
        <f>SUM('GŠ DR.FRA I.GLIBOTIĆ:GLAZBENA J.HATZE'!H295)</f>
        <v>0</v>
      </c>
      <c r="I295" s="57">
        <f>+F295+H295</f>
        <v>0</v>
      </c>
      <c r="P295" s="57"/>
      <c r="R295" s="53"/>
    </row>
    <row r="296" spans="1:18" s="26" customFormat="1" ht="26.25" customHeight="1">
      <c r="A296" s="238" t="s">
        <v>59</v>
      </c>
      <c r="B296" s="239"/>
      <c r="C296" s="39" t="s">
        <v>60</v>
      </c>
      <c r="D296" s="40">
        <f>SUM(D297,D299)</f>
        <v>92040</v>
      </c>
      <c r="E296" s="40">
        <f t="shared" ref="E296:I296" si="74">SUM(E297,E299)</f>
        <v>0</v>
      </c>
      <c r="F296" s="83">
        <f t="shared" si="74"/>
        <v>92040</v>
      </c>
      <c r="G296" s="171">
        <f t="shared" si="74"/>
        <v>145414.59</v>
      </c>
      <c r="H296" s="88">
        <f t="shared" si="74"/>
        <v>0</v>
      </c>
      <c r="I296" s="41">
        <f t="shared" si="74"/>
        <v>92040</v>
      </c>
      <c r="P296" s="40">
        <f>SUM(P297,P299)</f>
        <v>0</v>
      </c>
      <c r="R296" s="53"/>
    </row>
    <row r="297" spans="1:18">
      <c r="A297" s="246" t="s">
        <v>11</v>
      </c>
      <c r="B297" s="247"/>
      <c r="C297" s="55" t="s">
        <v>117</v>
      </c>
      <c r="D297" s="43">
        <f>SUM(D298:D298)</f>
        <v>92040</v>
      </c>
      <c r="E297" s="43">
        <f t="shared" ref="E297:I297" si="75">SUM(E298:E298)</f>
        <v>0</v>
      </c>
      <c r="F297" s="43">
        <f t="shared" si="75"/>
        <v>92040</v>
      </c>
      <c r="G297" s="43">
        <f t="shared" si="75"/>
        <v>92040</v>
      </c>
      <c r="H297" s="43">
        <f t="shared" si="75"/>
        <v>0</v>
      </c>
      <c r="I297" s="43">
        <f t="shared" si="75"/>
        <v>92040</v>
      </c>
      <c r="P297" s="43">
        <f>SUM(P298:P298)</f>
        <v>0</v>
      </c>
      <c r="R297" s="53"/>
    </row>
    <row r="298" spans="1:18" s="26" customFormat="1">
      <c r="A298" s="21"/>
      <c r="B298" s="22">
        <v>383</v>
      </c>
      <c r="C298" s="23" t="s">
        <v>61</v>
      </c>
      <c r="D298" s="57">
        <f>SUM('GŠ DR.FRA I.GLIBOTIĆ:GLAZBENA J.HATZE'!D298)</f>
        <v>92040</v>
      </c>
      <c r="E298" s="57">
        <f>SUM('GŠ DR.FRA I.GLIBOTIĆ:GLAZBENA J.HATZE'!E298)</f>
        <v>0</v>
      </c>
      <c r="F298" s="105">
        <f>SUM('GŠ DR.FRA I.GLIBOTIĆ:GLAZBENA J.HATZE'!F298)</f>
        <v>92040</v>
      </c>
      <c r="G298" s="105">
        <f>SUM('GŠ DR.FRA I.GLIBOTIĆ:GLAZBENA J.HATZE'!G298)</f>
        <v>92040</v>
      </c>
      <c r="H298" s="47">
        <f>SUM('GŠ DR.FRA I.GLIBOTIĆ:GLAZBENA J.HATZE'!H298)</f>
        <v>0</v>
      </c>
      <c r="I298" s="25">
        <f t="shared" ref="I298" si="76">+F298+H298</f>
        <v>92040</v>
      </c>
      <c r="P298" s="57">
        <f>SUM('GŠ DR.FRA I.GLIBOTIĆ:GLAZBENA J.HATZE'!P298)</f>
        <v>0</v>
      </c>
      <c r="R298" s="53"/>
    </row>
    <row r="299" spans="1:18" s="26" customFormat="1" ht="24.75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77">SUM(E300:E304)</f>
        <v>0</v>
      </c>
      <c r="F299" s="19">
        <f t="shared" si="77"/>
        <v>0</v>
      </c>
      <c r="G299" s="19">
        <f t="shared" si="77"/>
        <v>53374.590000000004</v>
      </c>
      <c r="H299" s="19">
        <f t="shared" si="77"/>
        <v>0</v>
      </c>
      <c r="I299" s="19">
        <f t="shared" si="77"/>
        <v>0</v>
      </c>
      <c r="P299" s="19">
        <f>SUM(P302:P304)</f>
        <v>0</v>
      </c>
      <c r="R299" s="53"/>
    </row>
    <row r="300" spans="1:18" s="26" customFormat="1">
      <c r="A300" s="186"/>
      <c r="B300" s="158">
        <v>311</v>
      </c>
      <c r="C300" s="159"/>
      <c r="D300" s="160">
        <f>SUM('GŠ DR.FRA I.GLIBOTIĆ:GLAZBENA J.HATZE'!D300)</f>
        <v>0</v>
      </c>
      <c r="E300" s="160">
        <f>SUM('GŠ DR.FRA I.GLIBOTIĆ:GLAZBENA J.HATZE'!E300)</f>
        <v>0</v>
      </c>
      <c r="F300" s="160">
        <f>SUM('GŠ DR.FRA I.GLIBOTIĆ:GLAZBENA J.HATZE'!F300)</f>
        <v>0</v>
      </c>
      <c r="G300" s="160">
        <f>SUM('GŠ DR.FRA I.GLIBOTIĆ:GLAZBENA J.HATZE'!G300)</f>
        <v>32347.66</v>
      </c>
      <c r="H300" s="160">
        <f>SUM('GŠ DR.FRA I.GLIBOTIĆ:GLAZBENA J.HATZE'!H300)</f>
        <v>0</v>
      </c>
      <c r="I300" s="160">
        <f>SUM('GŠ DR.FRA I.GLIBOTIĆ:GLAZBENA J.HATZE'!I300)</f>
        <v>0</v>
      </c>
      <c r="P300" s="19"/>
      <c r="R300" s="53"/>
    </row>
    <row r="301" spans="1:18" s="26" customFormat="1">
      <c r="A301" s="186"/>
      <c r="B301" s="158">
        <v>313</v>
      </c>
      <c r="C301" s="159"/>
      <c r="D301" s="160">
        <f>SUM('GŠ DR.FRA I.GLIBOTIĆ:GLAZBENA J.HATZE'!D301)</f>
        <v>0</v>
      </c>
      <c r="E301" s="160">
        <f>SUM('GŠ DR.FRA I.GLIBOTIĆ:GLAZBENA J.HATZE'!E301)</f>
        <v>0</v>
      </c>
      <c r="F301" s="160">
        <f>SUM('GŠ DR.FRA I.GLIBOTIĆ:GLAZBENA J.HATZE'!F301)</f>
        <v>0</v>
      </c>
      <c r="G301" s="160">
        <f>SUM('GŠ DR.FRA I.GLIBOTIĆ:GLAZBENA J.HATZE'!G301)</f>
        <v>5430.39</v>
      </c>
      <c r="H301" s="160">
        <f>SUM('GŠ DR.FRA I.GLIBOTIĆ:GLAZBENA J.HATZE'!H301)</f>
        <v>0</v>
      </c>
      <c r="I301" s="160">
        <f>SUM('GŠ DR.FRA I.GLIBOTIĆ:GLAZBENA J.HATZE'!I301)</f>
        <v>0</v>
      </c>
      <c r="P301" s="19"/>
      <c r="R301" s="53"/>
    </row>
    <row r="302" spans="1:18">
      <c r="A302" s="21"/>
      <c r="B302" s="22">
        <v>323</v>
      </c>
      <c r="C302" s="23" t="s">
        <v>28</v>
      </c>
      <c r="D302" s="160">
        <f>SUM('GŠ DR.FRA I.GLIBOTIĆ:GLAZBENA J.HATZE'!D302)</f>
        <v>0</v>
      </c>
      <c r="E302" s="160">
        <f>SUM('GŠ DR.FRA I.GLIBOTIĆ:GLAZBENA J.HATZE'!E302)</f>
        <v>0</v>
      </c>
      <c r="F302" s="160">
        <f>SUM('GŠ DR.FRA I.GLIBOTIĆ:GLAZBENA J.HATZE'!F302)</f>
        <v>0</v>
      </c>
      <c r="G302" s="160">
        <f>SUM('GŠ DR.FRA I.GLIBOTIĆ:GLAZBENA J.HATZE'!G302)</f>
        <v>3722.94</v>
      </c>
      <c r="H302" s="160">
        <f>SUM('GŠ DR.FRA I.GLIBOTIĆ:GLAZBENA J.HATZE'!H302)</f>
        <v>0</v>
      </c>
      <c r="I302" s="160">
        <f>SUM('GŠ DR.FRA I.GLIBOTIĆ:GLAZBENA J.HATZE'!I302)</f>
        <v>0</v>
      </c>
      <c r="P302" s="57">
        <f>SUM('GŠ DR.FRA I.GLIBOTIĆ:GLAZBENA J.HATZE'!P302)</f>
        <v>0</v>
      </c>
      <c r="R302" s="53"/>
    </row>
    <row r="303" spans="1:18">
      <c r="A303" s="21"/>
      <c r="B303" s="22">
        <v>329</v>
      </c>
      <c r="C303" s="23"/>
      <c r="D303" s="160">
        <f>SUM('GŠ DR.FRA I.GLIBOTIĆ:GLAZBENA J.HATZE'!D303)</f>
        <v>0</v>
      </c>
      <c r="E303" s="160">
        <f>SUM('GŠ DR.FRA I.GLIBOTIĆ:GLAZBENA J.HATZE'!E303)</f>
        <v>0</v>
      </c>
      <c r="F303" s="160">
        <f>SUM('GŠ DR.FRA I.GLIBOTIĆ:GLAZBENA J.HATZE'!F303)</f>
        <v>0</v>
      </c>
      <c r="G303" s="160">
        <f>SUM('GŠ DR.FRA I.GLIBOTIĆ:GLAZBENA J.HATZE'!G303)</f>
        <v>7549</v>
      </c>
      <c r="H303" s="160">
        <f>SUM('GŠ DR.FRA I.GLIBOTIĆ:GLAZBENA J.HATZE'!H303)</f>
        <v>0</v>
      </c>
      <c r="I303" s="160">
        <f>SUM('GŠ DR.FRA I.GLIBOTIĆ:GLAZBENA J.HATZE'!I303)</f>
        <v>0</v>
      </c>
      <c r="P303" s="57"/>
      <c r="R303" s="53"/>
    </row>
    <row r="304" spans="1:18" s="26" customFormat="1">
      <c r="A304" s="21"/>
      <c r="B304" s="22">
        <v>383</v>
      </c>
      <c r="C304" s="23" t="s">
        <v>61</v>
      </c>
      <c r="D304" s="160">
        <f>SUM('GŠ DR.FRA I.GLIBOTIĆ:GLAZBENA J.HATZE'!D304)</f>
        <v>0</v>
      </c>
      <c r="E304" s="160">
        <f>SUM('GŠ DR.FRA I.GLIBOTIĆ:GLAZBENA J.HATZE'!E304)</f>
        <v>0</v>
      </c>
      <c r="F304" s="160">
        <f>SUM('GŠ DR.FRA I.GLIBOTIĆ:GLAZBENA J.HATZE'!F304)</f>
        <v>0</v>
      </c>
      <c r="G304" s="160">
        <f>SUM('GŠ DR.FRA I.GLIBOTIĆ:GLAZBENA J.HATZE'!G304)</f>
        <v>4324.6000000000004</v>
      </c>
      <c r="H304" s="160">
        <f>SUM('GŠ DR.FRA I.GLIBOTIĆ:GLAZBENA J.HATZE'!H304)</f>
        <v>0</v>
      </c>
      <c r="I304" s="160">
        <f>SUM('GŠ DR.FRA I.GLIBOTIĆ:GLAZBENA J.HATZE'!I304)</f>
        <v>0</v>
      </c>
      <c r="P304" s="57">
        <f>SUM('GŠ DR.FRA I.GLIBOTIĆ:GLAZBENA J.HATZE'!P304)</f>
        <v>0</v>
      </c>
      <c r="R304" s="53"/>
    </row>
    <row r="305" spans="1:18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78">SUM(E306,E308)</f>
        <v>0</v>
      </c>
      <c r="F305" s="83">
        <f t="shared" si="78"/>
        <v>0</v>
      </c>
      <c r="G305" s="171">
        <f t="shared" si="78"/>
        <v>5637.63</v>
      </c>
      <c r="H305" s="88">
        <f t="shared" si="78"/>
        <v>0</v>
      </c>
      <c r="I305" s="41">
        <f t="shared" si="78"/>
        <v>0</v>
      </c>
      <c r="P305" s="40">
        <f>SUM(P308)</f>
        <v>0</v>
      </c>
      <c r="R305" s="53"/>
    </row>
    <row r="306" spans="1:18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79">SUM(E307)</f>
        <v>0</v>
      </c>
      <c r="F306" s="59">
        <f t="shared" si="79"/>
        <v>0</v>
      </c>
      <c r="G306" s="174">
        <f t="shared" si="79"/>
        <v>5637.63</v>
      </c>
      <c r="H306" s="79">
        <f t="shared" si="79"/>
        <v>0</v>
      </c>
      <c r="I306" s="20">
        <f t="shared" si="79"/>
        <v>0</v>
      </c>
      <c r="P306" s="40"/>
      <c r="R306" s="53"/>
    </row>
    <row r="307" spans="1:18" s="26" customFormat="1" ht="24" customHeight="1">
      <c r="A307" s="197"/>
      <c r="B307" s="206">
        <v>372</v>
      </c>
      <c r="C307" s="198"/>
      <c r="D307" s="210">
        <f>SUM('GŠ DR.FRA I.GLIBOTIĆ:GLAZBENA J.HATZE'!D307)</f>
        <v>0</v>
      </c>
      <c r="E307" s="210">
        <f>SUM('GŠ DR.FRA I.GLIBOTIĆ:GLAZBENA J.HATZE'!E307)</f>
        <v>0</v>
      </c>
      <c r="F307" s="210">
        <f>SUM('GŠ DR.FRA I.GLIBOTIĆ:GLAZBENA J.HATZE'!F307)</f>
        <v>0</v>
      </c>
      <c r="G307" s="210">
        <f>SUM('GŠ DR.FRA I.GLIBOTIĆ:GLAZBENA J.HATZE'!G307)</f>
        <v>5637.63</v>
      </c>
      <c r="H307" s="210">
        <f>SUM('GŠ DR.FRA I.GLIBOTIĆ:GLAZBENA J.HATZE'!H307)</f>
        <v>0</v>
      </c>
      <c r="I307" s="210">
        <f>SUM('GŠ DR.FRA I.GLIBOTIĆ:GLAZBENA J.HATZE'!I307)</f>
        <v>0</v>
      </c>
      <c r="P307" s="40"/>
      <c r="R307" s="53"/>
    </row>
    <row r="308" spans="1:18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80">SUM(E309:E310)</f>
        <v>0</v>
      </c>
      <c r="F308" s="127">
        <f t="shared" si="80"/>
        <v>0</v>
      </c>
      <c r="G308" s="175">
        <f t="shared" si="80"/>
        <v>0</v>
      </c>
      <c r="H308" s="128">
        <f t="shared" si="80"/>
        <v>0</v>
      </c>
      <c r="I308" s="129">
        <f t="shared" si="80"/>
        <v>0</v>
      </c>
      <c r="P308" s="126">
        <f>SUM(P309:P310)</f>
        <v>0</v>
      </c>
      <c r="R308" s="53"/>
    </row>
    <row r="309" spans="1:18" s="26" customFormat="1" ht="24.75">
      <c r="A309" s="21"/>
      <c r="B309" s="22">
        <v>372</v>
      </c>
      <c r="C309" s="23" t="s">
        <v>46</v>
      </c>
      <c r="D309" s="57">
        <f>SUM('GŠ DR.FRA I.GLIBOTIĆ:GLAZBENA J.HATZE'!D309)</f>
        <v>0</v>
      </c>
      <c r="E309" s="57">
        <f>SUM('GŠ DR.FRA I.GLIBOTIĆ:GLAZBENA J.HATZE'!E309)</f>
        <v>0</v>
      </c>
      <c r="F309" s="105">
        <f>SUM('GŠ DR.FRA I.GLIBOTIĆ:GLAZBENA J.HATZE'!F309)</f>
        <v>0</v>
      </c>
      <c r="G309" s="177">
        <f>SUM('GŠ DR.FRA I.GLIBOTIĆ:GLAZBENA J.HATZE'!G309)</f>
        <v>0</v>
      </c>
      <c r="H309" s="47">
        <f>SUM('GŠ DR.FRA I.GLIBOTIĆ:GLAZBENA J.HATZE'!H309)</f>
        <v>0</v>
      </c>
      <c r="I309" s="25">
        <f>+F309+H309</f>
        <v>0</v>
      </c>
      <c r="J309" s="130"/>
      <c r="P309" s="57">
        <f>SUM('GŠ DR.FRA I.GLIBOTIĆ:GLAZBENA J.HATZE'!P309)</f>
        <v>0</v>
      </c>
      <c r="R309" s="53"/>
    </row>
    <row r="310" spans="1:18" s="26" customFormat="1" ht="24.75">
      <c r="A310" s="21"/>
      <c r="B310" s="22">
        <v>424</v>
      </c>
      <c r="C310" s="23" t="s">
        <v>45</v>
      </c>
      <c r="D310" s="57">
        <f>SUM('GŠ DR.FRA I.GLIBOTIĆ:GLAZBENA J.HATZE'!D310)</f>
        <v>0</v>
      </c>
      <c r="E310" s="57">
        <f>SUM('GŠ DR.FRA I.GLIBOTIĆ:GLAZBENA J.HATZE'!E310)</f>
        <v>0</v>
      </c>
      <c r="F310" s="105">
        <f>SUM('GŠ DR.FRA I.GLIBOTIĆ:GLAZBENA J.HATZE'!F310)</f>
        <v>0</v>
      </c>
      <c r="G310" s="177">
        <f>SUM('GŠ DR.FRA I.GLIBOTIĆ:GLAZBENA J.HATZE'!G310)</f>
        <v>0</v>
      </c>
      <c r="H310" s="47">
        <f>SUM('GŠ DR.FRA I.GLIBOTIĆ:GLAZBENA J.HATZE'!H310)</f>
        <v>0</v>
      </c>
      <c r="I310" s="25">
        <f>+F310+H310</f>
        <v>0</v>
      </c>
      <c r="J310" s="130"/>
      <c r="P310" s="57">
        <f>SUM('GŠ DR.FRA I.GLIBOTIĆ:GLAZBENA J.HATZE'!P310)</f>
        <v>0</v>
      </c>
      <c r="R310" s="53"/>
    </row>
    <row r="311" spans="1:18" s="26" customFormat="1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81">+E312</f>
        <v>0</v>
      </c>
      <c r="F311" s="83">
        <f t="shared" si="81"/>
        <v>0</v>
      </c>
      <c r="G311" s="171">
        <f t="shared" si="81"/>
        <v>0</v>
      </c>
      <c r="H311" s="88">
        <f t="shared" si="81"/>
        <v>0</v>
      </c>
      <c r="I311" s="41">
        <f t="shared" si="81"/>
        <v>0</v>
      </c>
      <c r="J311" s="130"/>
      <c r="P311" s="57"/>
      <c r="R311" s="53"/>
    </row>
    <row r="312" spans="1:18" s="26" customFormat="1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82">SUM(E313:E316)</f>
        <v>0</v>
      </c>
      <c r="F312" s="223">
        <f t="shared" si="82"/>
        <v>0</v>
      </c>
      <c r="G312" s="224">
        <f t="shared" si="82"/>
        <v>0</v>
      </c>
      <c r="H312" s="225">
        <f t="shared" si="82"/>
        <v>0</v>
      </c>
      <c r="I312" s="226">
        <f t="shared" si="82"/>
        <v>0</v>
      </c>
      <c r="J312" s="130"/>
      <c r="P312" s="57"/>
      <c r="R312" s="53"/>
    </row>
    <row r="313" spans="1:18" s="26" customFormat="1">
      <c r="A313" s="21"/>
      <c r="B313" s="22">
        <v>321</v>
      </c>
      <c r="C313" s="23"/>
      <c r="D313" s="57">
        <f>SUM('GŠ DR.FRA I.GLIBOTIĆ:GLAZBENA J.HATZE'!D313)</f>
        <v>0</v>
      </c>
      <c r="E313" s="57">
        <f>SUM('GŠ DR.FRA I.GLIBOTIĆ:GLAZBENA J.HATZE'!E313)</f>
        <v>0</v>
      </c>
      <c r="F313" s="177">
        <f>SUM('GŠ DR.FRA I.GLIBOTIĆ:GLAZBENA J.HATZE'!F313)</f>
        <v>0</v>
      </c>
      <c r="G313" s="184">
        <f>SUM('GŠ DR.FRA I.GLIBOTIĆ:GLAZBENA J.HATZE'!G313)</f>
        <v>0</v>
      </c>
      <c r="H313" s="185">
        <f>SUM('GŠ DR.FRA I.GLIBOTIĆ:GLAZBENA J.HATZE'!H313)</f>
        <v>0</v>
      </c>
      <c r="I313" s="25">
        <f t="shared" ref="I313:I316" si="83">+F313+H313</f>
        <v>0</v>
      </c>
      <c r="J313" s="130"/>
      <c r="P313" s="57"/>
      <c r="R313" s="53"/>
    </row>
    <row r="314" spans="1:18" s="26" customFormat="1">
      <c r="A314" s="21"/>
      <c r="B314" s="22">
        <v>323</v>
      </c>
      <c r="C314" s="23"/>
      <c r="D314" s="57">
        <f>SUM('GŠ DR.FRA I.GLIBOTIĆ:GLAZBENA J.HATZE'!D314)</f>
        <v>0</v>
      </c>
      <c r="E314" s="57">
        <f>SUM('GŠ DR.FRA I.GLIBOTIĆ:GLAZBENA J.HATZE'!E314)</f>
        <v>0</v>
      </c>
      <c r="F314" s="177">
        <f>SUM('GŠ DR.FRA I.GLIBOTIĆ:GLAZBENA J.HATZE'!F314)</f>
        <v>0</v>
      </c>
      <c r="G314" s="184">
        <f>SUM('GŠ DR.FRA I.GLIBOTIĆ:GLAZBENA J.HATZE'!G314)</f>
        <v>0</v>
      </c>
      <c r="H314" s="185">
        <f>SUM('GŠ DR.FRA I.GLIBOTIĆ:GLAZBENA J.HATZE'!H314)</f>
        <v>0</v>
      </c>
      <c r="I314" s="25">
        <f t="shared" si="83"/>
        <v>0</v>
      </c>
      <c r="J314" s="130"/>
      <c r="P314" s="57"/>
      <c r="R314" s="53"/>
    </row>
    <row r="315" spans="1:18" s="26" customFormat="1">
      <c r="A315" s="21"/>
      <c r="B315" s="22">
        <v>422</v>
      </c>
      <c r="C315" s="23"/>
      <c r="D315" s="57">
        <f>SUM('GŠ DR.FRA I.GLIBOTIĆ:GLAZBENA J.HATZE'!D315)</f>
        <v>0</v>
      </c>
      <c r="E315" s="57">
        <f>SUM('GŠ DR.FRA I.GLIBOTIĆ:GLAZBENA J.HATZE'!E315)</f>
        <v>0</v>
      </c>
      <c r="F315" s="177">
        <f>SUM('GŠ DR.FRA I.GLIBOTIĆ:GLAZBENA J.HATZE'!F315)</f>
        <v>0</v>
      </c>
      <c r="G315" s="184">
        <f>SUM('GŠ DR.FRA I.GLIBOTIĆ:GLAZBENA J.HATZE'!G315)</f>
        <v>0</v>
      </c>
      <c r="H315" s="185">
        <f>SUM('GŠ DR.FRA I.GLIBOTIĆ:GLAZBENA J.HATZE'!H315)</f>
        <v>0</v>
      </c>
      <c r="I315" s="25">
        <f t="shared" si="83"/>
        <v>0</v>
      </c>
      <c r="J315" s="130"/>
      <c r="P315" s="57"/>
      <c r="R315" s="53"/>
    </row>
    <row r="316" spans="1:18" s="26" customFormat="1">
      <c r="A316" s="21"/>
      <c r="B316" s="22">
        <v>451</v>
      </c>
      <c r="C316" s="23"/>
      <c r="D316" s="57">
        <f>SUM('GŠ DR.FRA I.GLIBOTIĆ:GLAZBENA J.HATZE'!D316)</f>
        <v>0</v>
      </c>
      <c r="E316" s="57">
        <f>SUM('GŠ DR.FRA I.GLIBOTIĆ:GLAZBENA J.HATZE'!E316)</f>
        <v>0</v>
      </c>
      <c r="F316" s="177">
        <f>SUM('GŠ DR.FRA I.GLIBOTIĆ:GLAZBENA J.HATZE'!F316)</f>
        <v>0</v>
      </c>
      <c r="G316" s="184">
        <f>SUM('GŠ DR.FRA I.GLIBOTIĆ:GLAZBENA J.HATZE'!G316)</f>
        <v>0</v>
      </c>
      <c r="H316" s="185">
        <f>SUM('GŠ DR.FRA I.GLIBOTIĆ:GLAZBENA J.HATZE'!H316)</f>
        <v>0</v>
      </c>
      <c r="I316" s="25">
        <f t="shared" si="83"/>
        <v>0</v>
      </c>
      <c r="J316" s="130"/>
      <c r="P316" s="57"/>
      <c r="R316" s="53"/>
    </row>
    <row r="317" spans="1:18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84">SUM(E318,E323,E333,E328,E337,E343)</f>
        <v>0</v>
      </c>
      <c r="F317" s="83">
        <f t="shared" si="84"/>
        <v>0</v>
      </c>
      <c r="G317" s="171">
        <f t="shared" si="84"/>
        <v>0</v>
      </c>
      <c r="H317" s="88">
        <f t="shared" si="84"/>
        <v>0</v>
      </c>
      <c r="I317" s="41">
        <f t="shared" si="84"/>
        <v>0</v>
      </c>
      <c r="P317" s="40">
        <f>SUM(P318,P323,P333,P328,P337,P343)</f>
        <v>0</v>
      </c>
      <c r="R317" s="53"/>
    </row>
    <row r="318" spans="1:18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85">SUM(E319:E322)</f>
        <v>0</v>
      </c>
      <c r="F318" s="58">
        <f t="shared" si="85"/>
        <v>0</v>
      </c>
      <c r="G318" s="173">
        <f t="shared" si="85"/>
        <v>0</v>
      </c>
      <c r="H318" s="89">
        <f t="shared" si="85"/>
        <v>0</v>
      </c>
      <c r="I318" s="56">
        <f t="shared" si="85"/>
        <v>0</v>
      </c>
      <c r="P318" s="43">
        <f>SUM(P319:P322)</f>
        <v>0</v>
      </c>
      <c r="R318" s="53"/>
    </row>
    <row r="319" spans="1:18" s="26" customFormat="1">
      <c r="A319" s="21"/>
      <c r="B319" s="22">
        <v>323</v>
      </c>
      <c r="C319" s="23" t="s">
        <v>28</v>
      </c>
      <c r="D319" s="57">
        <f>SUM('GŠ DR.FRA I.GLIBOTIĆ:GLAZBENA J.HATZE'!D319)</f>
        <v>0</v>
      </c>
      <c r="E319" s="57">
        <f>SUM('GŠ DR.FRA I.GLIBOTIĆ:GLAZBENA J.HATZE'!E319)</f>
        <v>0</v>
      </c>
      <c r="F319" s="105">
        <f>SUM('GŠ DR.FRA I.GLIBOTIĆ:GLAZBENA J.HATZE'!F319)</f>
        <v>0</v>
      </c>
      <c r="G319" s="177">
        <f>SUM('GŠ DR.FRA I.GLIBOTIĆ:GLAZBENA J.HATZE'!G319)</f>
        <v>0</v>
      </c>
      <c r="H319" s="47">
        <f>SUM('GŠ DR.FRA I.GLIBOTIĆ:GLAZBENA J.HATZE'!H319)</f>
        <v>0</v>
      </c>
      <c r="I319" s="25">
        <f t="shared" ref="I319:I322" si="86">+F319+H319</f>
        <v>0</v>
      </c>
      <c r="P319" s="57">
        <f>SUM('GŠ DR.FRA I.GLIBOTIĆ:GLAZBENA J.HATZE'!P319)</f>
        <v>0</v>
      </c>
      <c r="R319" s="53"/>
    </row>
    <row r="320" spans="1:18" s="26" customFormat="1">
      <c r="A320" s="21"/>
      <c r="B320" s="22">
        <v>422</v>
      </c>
      <c r="C320" s="23" t="s">
        <v>29</v>
      </c>
      <c r="D320" s="57">
        <f>SUM('GŠ DR.FRA I.GLIBOTIĆ:GLAZBENA J.HATZE'!D320)</f>
        <v>0</v>
      </c>
      <c r="E320" s="57">
        <f>SUM('GŠ DR.FRA I.GLIBOTIĆ:GLAZBENA J.HATZE'!E320)</f>
        <v>0</v>
      </c>
      <c r="F320" s="105">
        <f>SUM('GŠ DR.FRA I.GLIBOTIĆ:GLAZBENA J.HATZE'!F320)</f>
        <v>0</v>
      </c>
      <c r="G320" s="177">
        <f>SUM('GŠ DR.FRA I.GLIBOTIĆ:GLAZBENA J.HATZE'!G320)</f>
        <v>0</v>
      </c>
      <c r="H320" s="47">
        <f>SUM('GŠ DR.FRA I.GLIBOTIĆ:GLAZBENA J.HATZE'!H320)</f>
        <v>0</v>
      </c>
      <c r="I320" s="25">
        <f t="shared" si="86"/>
        <v>0</v>
      </c>
      <c r="P320" s="57">
        <f>SUM('GŠ DR.FRA I.GLIBOTIĆ:GLAZBENA J.HATZE'!P320)</f>
        <v>0</v>
      </c>
      <c r="R320" s="53"/>
    </row>
    <row r="321" spans="1:18" s="26" customFormat="1">
      <c r="A321" s="21"/>
      <c r="B321" s="22">
        <v>426</v>
      </c>
      <c r="C321" s="23" t="s">
        <v>30</v>
      </c>
      <c r="D321" s="57">
        <f>SUM('GŠ DR.FRA I.GLIBOTIĆ:GLAZBENA J.HATZE'!D321)</f>
        <v>0</v>
      </c>
      <c r="E321" s="57">
        <f>SUM('GŠ DR.FRA I.GLIBOTIĆ:GLAZBENA J.HATZE'!E321)</f>
        <v>0</v>
      </c>
      <c r="F321" s="105">
        <f>SUM('GŠ DR.FRA I.GLIBOTIĆ:GLAZBENA J.HATZE'!F321)</f>
        <v>0</v>
      </c>
      <c r="G321" s="177">
        <f>SUM('GŠ DR.FRA I.GLIBOTIĆ:GLAZBENA J.HATZE'!G321)</f>
        <v>0</v>
      </c>
      <c r="H321" s="47">
        <f>SUM('GŠ DR.FRA I.GLIBOTIĆ:GLAZBENA J.HATZE'!H321)</f>
        <v>0</v>
      </c>
      <c r="I321" s="25">
        <f t="shared" si="86"/>
        <v>0</v>
      </c>
      <c r="P321" s="57">
        <f>SUM('GŠ DR.FRA I.GLIBOTIĆ:GLAZBENA J.HATZE'!P321)</f>
        <v>0</v>
      </c>
      <c r="R321" s="53"/>
    </row>
    <row r="322" spans="1:18" s="26" customFormat="1">
      <c r="A322" s="21"/>
      <c r="B322" s="22">
        <v>451</v>
      </c>
      <c r="C322" s="23" t="s">
        <v>31</v>
      </c>
      <c r="D322" s="57">
        <f>SUM('GŠ DR.FRA I.GLIBOTIĆ:GLAZBENA J.HATZE'!D322)</f>
        <v>0</v>
      </c>
      <c r="E322" s="57">
        <f>SUM('GŠ DR.FRA I.GLIBOTIĆ:GLAZBENA J.HATZE'!E322)</f>
        <v>0</v>
      </c>
      <c r="F322" s="105">
        <f>SUM('GŠ DR.FRA I.GLIBOTIĆ:GLAZBENA J.HATZE'!F322)</f>
        <v>0</v>
      </c>
      <c r="G322" s="177">
        <f>SUM('GŠ DR.FRA I.GLIBOTIĆ:GLAZBENA J.HATZE'!G322)</f>
        <v>0</v>
      </c>
      <c r="H322" s="47">
        <f>SUM('GŠ DR.FRA I.GLIBOTIĆ:GLAZBENA J.HATZE'!H322)</f>
        <v>0</v>
      </c>
      <c r="I322" s="25">
        <f t="shared" si="86"/>
        <v>0</v>
      </c>
      <c r="P322" s="57">
        <f>SUM('GŠ DR.FRA I.GLIBOTIĆ:GLAZBENA J.HATZE'!P322)</f>
        <v>0</v>
      </c>
      <c r="R322" s="53"/>
    </row>
    <row r="323" spans="1:18">
      <c r="A323" s="246" t="s">
        <v>11</v>
      </c>
      <c r="B323" s="247"/>
      <c r="C323" s="55" t="s">
        <v>118</v>
      </c>
      <c r="D323" s="43">
        <f t="shared" ref="D323:I323" si="87">SUM(D324:D327)</f>
        <v>0</v>
      </c>
      <c r="E323" s="43">
        <f t="shared" si="87"/>
        <v>0</v>
      </c>
      <c r="F323" s="58">
        <f t="shared" si="87"/>
        <v>0</v>
      </c>
      <c r="G323" s="173">
        <f t="shared" si="87"/>
        <v>0</v>
      </c>
      <c r="H323" s="89">
        <f t="shared" si="87"/>
        <v>0</v>
      </c>
      <c r="I323" s="56">
        <f t="shared" si="87"/>
        <v>0</v>
      </c>
      <c r="P323" s="43">
        <f>SUM(P324:P327)</f>
        <v>0</v>
      </c>
      <c r="R323" s="53"/>
    </row>
    <row r="324" spans="1:18">
      <c r="A324" s="21"/>
      <c r="B324" s="22">
        <v>323</v>
      </c>
      <c r="C324" s="23" t="s">
        <v>28</v>
      </c>
      <c r="D324" s="57">
        <f>SUM('GŠ DR.FRA I.GLIBOTIĆ:GLAZBENA J.HATZE'!D324)</f>
        <v>0</v>
      </c>
      <c r="E324" s="57">
        <f>SUM('GŠ DR.FRA I.GLIBOTIĆ:GLAZBENA J.HATZE'!E324)</f>
        <v>0</v>
      </c>
      <c r="F324" s="105">
        <f>SUM('GŠ DR.FRA I.GLIBOTIĆ:GLAZBENA J.HATZE'!F324)</f>
        <v>0</v>
      </c>
      <c r="G324" s="177">
        <f>SUM('GŠ DR.FRA I.GLIBOTIĆ:GLAZBENA J.HATZE'!G324)</f>
        <v>0</v>
      </c>
      <c r="H324" s="47">
        <f>SUM('GŠ DR.FRA I.GLIBOTIĆ:GLAZBENA J.HATZE'!H324)</f>
        <v>0</v>
      </c>
      <c r="I324" s="182">
        <f t="shared" ref="I324:I327" si="88">+F324+H324</f>
        <v>0</v>
      </c>
      <c r="P324" s="57">
        <f>SUM('GŠ DR.FRA I.GLIBOTIĆ:GLAZBENA J.HATZE'!P324)</f>
        <v>0</v>
      </c>
      <c r="R324" s="53"/>
    </row>
    <row r="325" spans="1:18">
      <c r="A325" s="21"/>
      <c r="B325" s="22">
        <v>422</v>
      </c>
      <c r="C325" s="23" t="s">
        <v>29</v>
      </c>
      <c r="D325" s="57">
        <f>SUM('GŠ DR.FRA I.GLIBOTIĆ:GLAZBENA J.HATZE'!D325)</f>
        <v>0</v>
      </c>
      <c r="E325" s="57">
        <f>SUM('GŠ DR.FRA I.GLIBOTIĆ:GLAZBENA J.HATZE'!E325)</f>
        <v>0</v>
      </c>
      <c r="F325" s="105">
        <f>SUM('GŠ DR.FRA I.GLIBOTIĆ:GLAZBENA J.HATZE'!F325)</f>
        <v>0</v>
      </c>
      <c r="G325" s="177">
        <f>SUM('GŠ DR.FRA I.GLIBOTIĆ:GLAZBENA J.HATZE'!G325)</f>
        <v>0</v>
      </c>
      <c r="H325" s="47">
        <f>SUM('GŠ DR.FRA I.GLIBOTIĆ:GLAZBENA J.HATZE'!H325)</f>
        <v>0</v>
      </c>
      <c r="I325" s="182">
        <f t="shared" si="88"/>
        <v>0</v>
      </c>
      <c r="J325" s="25"/>
      <c r="P325" s="57">
        <f>SUM('GŠ DR.FRA I.GLIBOTIĆ:GLAZBENA J.HATZE'!P325)</f>
        <v>0</v>
      </c>
      <c r="R325" s="53"/>
    </row>
    <row r="326" spans="1:18" s="26" customFormat="1">
      <c r="A326" s="21"/>
      <c r="B326" s="22">
        <v>426</v>
      </c>
      <c r="C326" s="23" t="s">
        <v>30</v>
      </c>
      <c r="D326" s="57">
        <f>SUM('GŠ DR.FRA I.GLIBOTIĆ:GLAZBENA J.HATZE'!D326)</f>
        <v>0</v>
      </c>
      <c r="E326" s="57">
        <f>SUM('GŠ DR.FRA I.GLIBOTIĆ:GLAZBENA J.HATZE'!E326)</f>
        <v>0</v>
      </c>
      <c r="F326" s="105">
        <f>SUM('GŠ DR.FRA I.GLIBOTIĆ:GLAZBENA J.HATZE'!F326)</f>
        <v>0</v>
      </c>
      <c r="G326" s="177">
        <f>SUM('GŠ DR.FRA I.GLIBOTIĆ:GLAZBENA J.HATZE'!G326)</f>
        <v>0</v>
      </c>
      <c r="H326" s="47">
        <f>SUM('GŠ DR.FRA I.GLIBOTIĆ:GLAZBENA J.HATZE'!H326)</f>
        <v>0</v>
      </c>
      <c r="I326" s="182">
        <f t="shared" si="88"/>
        <v>0</v>
      </c>
      <c r="P326" s="57">
        <f>SUM('GŠ DR.FRA I.GLIBOTIĆ:GLAZBENA J.HATZE'!P326)</f>
        <v>0</v>
      </c>
      <c r="R326" s="53"/>
    </row>
    <row r="327" spans="1:18" s="26" customFormat="1">
      <c r="A327" s="21"/>
      <c r="B327" s="22">
        <v>451</v>
      </c>
      <c r="C327" s="23" t="s">
        <v>31</v>
      </c>
      <c r="D327" s="57">
        <f>SUM('GŠ DR.FRA I.GLIBOTIĆ:GLAZBENA J.HATZE'!D327)</f>
        <v>0</v>
      </c>
      <c r="E327" s="57">
        <f>SUM('GŠ DR.FRA I.GLIBOTIĆ:GLAZBENA J.HATZE'!E327)</f>
        <v>0</v>
      </c>
      <c r="F327" s="105">
        <f>SUM('GŠ DR.FRA I.GLIBOTIĆ:GLAZBENA J.HATZE'!F327)</f>
        <v>0</v>
      </c>
      <c r="G327" s="177">
        <f>SUM('GŠ DR.FRA I.GLIBOTIĆ:GLAZBENA J.HATZE'!G327)</f>
        <v>0</v>
      </c>
      <c r="H327" s="47">
        <f>SUM('GŠ DR.FRA I.GLIBOTIĆ:GLAZBENA J.HATZE'!H327)</f>
        <v>0</v>
      </c>
      <c r="I327" s="182">
        <f t="shared" si="88"/>
        <v>0</v>
      </c>
      <c r="P327" s="57">
        <f>SUM('GŠ DR.FRA I.GLIBOTIĆ:GLAZBENA J.HATZE'!P327)</f>
        <v>0</v>
      </c>
      <c r="R327" s="53"/>
    </row>
    <row r="328" spans="1:18" s="26" customFormat="1" ht="24.75">
      <c r="A328" s="246" t="s">
        <v>11</v>
      </c>
      <c r="B328" s="247"/>
      <c r="C328" s="55" t="s">
        <v>111</v>
      </c>
      <c r="D328" s="43">
        <f t="shared" ref="D328:I328" si="89">SUM(D329:D332)</f>
        <v>0</v>
      </c>
      <c r="E328" s="43">
        <f t="shared" si="89"/>
        <v>0</v>
      </c>
      <c r="F328" s="58">
        <f t="shared" si="89"/>
        <v>0</v>
      </c>
      <c r="G328" s="173">
        <f t="shared" si="89"/>
        <v>0</v>
      </c>
      <c r="H328" s="89">
        <f t="shared" si="89"/>
        <v>0</v>
      </c>
      <c r="I328" s="56">
        <f t="shared" si="89"/>
        <v>0</v>
      </c>
      <c r="P328" s="43">
        <f>SUM(P329:P332)</f>
        <v>0</v>
      </c>
      <c r="R328" s="53"/>
    </row>
    <row r="329" spans="1:18">
      <c r="A329" s="21"/>
      <c r="B329" s="22">
        <v>323</v>
      </c>
      <c r="C329" s="23" t="s">
        <v>28</v>
      </c>
      <c r="D329" s="57">
        <f>SUM('GŠ DR.FRA I.GLIBOTIĆ:GLAZBENA J.HATZE'!D329)</f>
        <v>0</v>
      </c>
      <c r="E329" s="57">
        <f>SUM('GŠ DR.FRA I.GLIBOTIĆ:GLAZBENA J.HATZE'!E329)</f>
        <v>0</v>
      </c>
      <c r="F329" s="105">
        <f>SUM('GŠ DR.FRA I.GLIBOTIĆ:GLAZBENA J.HATZE'!F329)</f>
        <v>0</v>
      </c>
      <c r="G329" s="177">
        <f>SUM('GŠ DR.FRA I.GLIBOTIĆ:GLAZBENA J.HATZE'!G329)</f>
        <v>0</v>
      </c>
      <c r="H329" s="47">
        <f>SUM('GŠ DR.FRA I.GLIBOTIĆ:GLAZBENA J.HATZE'!H329)</f>
        <v>0</v>
      </c>
      <c r="I329" s="25">
        <f t="shared" ref="I329:I332" si="90">+F329+H329</f>
        <v>0</v>
      </c>
      <c r="P329" s="57">
        <f>SUM('GŠ DR.FRA I.GLIBOTIĆ:GLAZBENA J.HATZE'!P329)</f>
        <v>0</v>
      </c>
      <c r="R329" s="53"/>
    </row>
    <row r="330" spans="1:18">
      <c r="A330" s="21"/>
      <c r="B330" s="22">
        <v>422</v>
      </c>
      <c r="C330" s="23" t="s">
        <v>29</v>
      </c>
      <c r="D330" s="57">
        <f>SUM('GŠ DR.FRA I.GLIBOTIĆ:GLAZBENA J.HATZE'!D330)</f>
        <v>0</v>
      </c>
      <c r="E330" s="57">
        <f>SUM('GŠ DR.FRA I.GLIBOTIĆ:GLAZBENA J.HATZE'!E330)</f>
        <v>0</v>
      </c>
      <c r="F330" s="105">
        <f>SUM('GŠ DR.FRA I.GLIBOTIĆ:GLAZBENA J.HATZE'!F330)</f>
        <v>0</v>
      </c>
      <c r="G330" s="177">
        <f>SUM('GŠ DR.FRA I.GLIBOTIĆ:GLAZBENA J.HATZE'!G330)</f>
        <v>0</v>
      </c>
      <c r="H330" s="47">
        <f>SUM('GŠ DR.FRA I.GLIBOTIĆ:GLAZBENA J.HATZE'!H330)</f>
        <v>0</v>
      </c>
      <c r="I330" s="25">
        <f t="shared" si="90"/>
        <v>0</v>
      </c>
      <c r="P330" s="57">
        <f>SUM('GŠ DR.FRA I.GLIBOTIĆ:GLAZBENA J.HATZE'!P330)</f>
        <v>0</v>
      </c>
      <c r="R330" s="53"/>
    </row>
    <row r="331" spans="1:18" s="26" customFormat="1">
      <c r="A331" s="21"/>
      <c r="B331" s="22">
        <v>426</v>
      </c>
      <c r="C331" s="23" t="s">
        <v>30</v>
      </c>
      <c r="D331" s="57">
        <f>SUM('GŠ DR.FRA I.GLIBOTIĆ:GLAZBENA J.HATZE'!D331)</f>
        <v>0</v>
      </c>
      <c r="E331" s="57">
        <f>SUM('GŠ DR.FRA I.GLIBOTIĆ:GLAZBENA J.HATZE'!E331)</f>
        <v>0</v>
      </c>
      <c r="F331" s="105">
        <f>SUM('GŠ DR.FRA I.GLIBOTIĆ:GLAZBENA J.HATZE'!F331)</f>
        <v>0</v>
      </c>
      <c r="G331" s="177">
        <f>SUM('GŠ DR.FRA I.GLIBOTIĆ:GLAZBENA J.HATZE'!G331)</f>
        <v>0</v>
      </c>
      <c r="H331" s="47">
        <f>SUM('GŠ DR.FRA I.GLIBOTIĆ:GLAZBENA J.HATZE'!H331)</f>
        <v>0</v>
      </c>
      <c r="I331" s="25">
        <f t="shared" si="90"/>
        <v>0</v>
      </c>
      <c r="P331" s="57">
        <f>SUM('GŠ DR.FRA I.GLIBOTIĆ:GLAZBENA J.HATZE'!P331)</f>
        <v>0</v>
      </c>
      <c r="R331" s="53"/>
    </row>
    <row r="332" spans="1:18" s="26" customFormat="1">
      <c r="A332" s="21"/>
      <c r="B332" s="22">
        <v>451</v>
      </c>
      <c r="C332" s="23" t="s">
        <v>31</v>
      </c>
      <c r="D332" s="57">
        <f>SUM('GŠ DR.FRA I.GLIBOTIĆ:GLAZBENA J.HATZE'!D332)</f>
        <v>0</v>
      </c>
      <c r="E332" s="57">
        <f>SUM('GŠ DR.FRA I.GLIBOTIĆ:GLAZBENA J.HATZE'!E332)</f>
        <v>0</v>
      </c>
      <c r="F332" s="105">
        <f>SUM('GŠ DR.FRA I.GLIBOTIĆ:GLAZBENA J.HATZE'!F332)</f>
        <v>0</v>
      </c>
      <c r="G332" s="177">
        <f>SUM('GŠ DR.FRA I.GLIBOTIĆ:GLAZBENA J.HATZE'!G332)</f>
        <v>0</v>
      </c>
      <c r="H332" s="47">
        <f>SUM('GŠ DR.FRA I.GLIBOTIĆ:GLAZBENA J.HATZE'!H332)</f>
        <v>0</v>
      </c>
      <c r="I332" s="25">
        <f t="shared" si="90"/>
        <v>0</v>
      </c>
      <c r="P332" s="57">
        <f>SUM('GŠ DR.FRA I.GLIBOTIĆ:GLAZBENA J.HATZE'!P332)</f>
        <v>0</v>
      </c>
      <c r="R332" s="53"/>
    </row>
    <row r="333" spans="1:18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91">SUM(E334:E336)</f>
        <v>0</v>
      </c>
      <c r="F333" s="58">
        <f t="shared" si="91"/>
        <v>0</v>
      </c>
      <c r="G333" s="173">
        <f t="shared" si="91"/>
        <v>0</v>
      </c>
      <c r="H333" s="89">
        <f t="shared" si="91"/>
        <v>0</v>
      </c>
      <c r="I333" s="56">
        <f t="shared" si="91"/>
        <v>0</v>
      </c>
      <c r="P333" s="43">
        <f>SUM(P334:P336)</f>
        <v>0</v>
      </c>
      <c r="R333" s="53"/>
    </row>
    <row r="334" spans="1:18" s="26" customFormat="1">
      <c r="A334" s="21"/>
      <c r="B334" s="22">
        <v>323</v>
      </c>
      <c r="C334" s="23" t="s">
        <v>28</v>
      </c>
      <c r="D334" s="57">
        <f>SUM('GŠ DR.FRA I.GLIBOTIĆ:GLAZBENA J.HATZE'!D334)</f>
        <v>0</v>
      </c>
      <c r="E334" s="57">
        <f>SUM('GŠ DR.FRA I.GLIBOTIĆ:GLAZBENA J.HATZE'!E334)</f>
        <v>0</v>
      </c>
      <c r="F334" s="105">
        <f>SUM('GŠ DR.FRA I.GLIBOTIĆ:GLAZBENA J.HATZE'!F334)</f>
        <v>0</v>
      </c>
      <c r="G334" s="177">
        <f>SUM('GŠ DR.FRA I.GLIBOTIĆ:GLAZBENA J.HATZE'!G334)</f>
        <v>0</v>
      </c>
      <c r="H334" s="47">
        <f>SUM('GŠ DR.FRA I.GLIBOTIĆ:GLAZBENA J.HATZE'!H334)</f>
        <v>0</v>
      </c>
      <c r="I334" s="25">
        <f t="shared" ref="I334:I336" si="92">+F334+H334</f>
        <v>0</v>
      </c>
      <c r="P334" s="57">
        <f>SUM('GŠ DR.FRA I.GLIBOTIĆ:GLAZBENA J.HATZE'!P334)</f>
        <v>0</v>
      </c>
      <c r="R334" s="53"/>
    </row>
    <row r="335" spans="1:18" s="26" customFormat="1">
      <c r="A335" s="21"/>
      <c r="B335" s="22">
        <v>426</v>
      </c>
      <c r="C335" s="23" t="s">
        <v>30</v>
      </c>
      <c r="D335" s="57">
        <f>SUM('GŠ DR.FRA I.GLIBOTIĆ:GLAZBENA J.HATZE'!D335)</f>
        <v>0</v>
      </c>
      <c r="E335" s="57">
        <f>SUM('GŠ DR.FRA I.GLIBOTIĆ:GLAZBENA J.HATZE'!E335)</f>
        <v>0</v>
      </c>
      <c r="F335" s="105">
        <f>SUM('GŠ DR.FRA I.GLIBOTIĆ:GLAZBENA J.HATZE'!F335)</f>
        <v>0</v>
      </c>
      <c r="G335" s="177">
        <f>SUM('GŠ DR.FRA I.GLIBOTIĆ:GLAZBENA J.HATZE'!G335)</f>
        <v>0</v>
      </c>
      <c r="H335" s="47">
        <f>SUM('GŠ DR.FRA I.GLIBOTIĆ:GLAZBENA J.HATZE'!H335)</f>
        <v>0</v>
      </c>
      <c r="I335" s="25">
        <f t="shared" si="92"/>
        <v>0</v>
      </c>
      <c r="P335" s="57">
        <f>SUM('GŠ DR.FRA I.GLIBOTIĆ:GLAZBENA J.HATZE'!P335)</f>
        <v>0</v>
      </c>
      <c r="R335" s="53"/>
    </row>
    <row r="336" spans="1:18" s="26" customFormat="1">
      <c r="A336" s="21"/>
      <c r="B336" s="22">
        <v>451</v>
      </c>
      <c r="C336" s="23" t="s">
        <v>31</v>
      </c>
      <c r="D336" s="57">
        <f>SUM('GŠ DR.FRA I.GLIBOTIĆ:GLAZBENA J.HATZE'!D336)</f>
        <v>0</v>
      </c>
      <c r="E336" s="57">
        <f>SUM('GŠ DR.FRA I.GLIBOTIĆ:GLAZBENA J.HATZE'!E336)</f>
        <v>0</v>
      </c>
      <c r="F336" s="105">
        <f>SUM('GŠ DR.FRA I.GLIBOTIĆ:GLAZBENA J.HATZE'!F336)</f>
        <v>0</v>
      </c>
      <c r="G336" s="177">
        <f>SUM('GŠ DR.FRA I.GLIBOTIĆ:GLAZBENA J.HATZE'!G336)</f>
        <v>0</v>
      </c>
      <c r="H336" s="47">
        <f>SUM('GŠ DR.FRA I.GLIBOTIĆ:GLAZBENA J.HATZE'!H336)</f>
        <v>0</v>
      </c>
      <c r="I336" s="25">
        <f t="shared" si="92"/>
        <v>0</v>
      </c>
      <c r="P336" s="57">
        <f>SUM('GŠ DR.FRA I.GLIBOTIĆ:GLAZBENA J.HATZE'!P336)</f>
        <v>0</v>
      </c>
      <c r="R336" s="53"/>
    </row>
    <row r="337" spans="1:18" s="26" customFormat="1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93">SUM(E338:E342)</f>
        <v>0</v>
      </c>
      <c r="F337" s="59">
        <f t="shared" si="93"/>
        <v>0</v>
      </c>
      <c r="G337" s="174">
        <f t="shared" si="93"/>
        <v>0</v>
      </c>
      <c r="H337" s="79">
        <f t="shared" si="93"/>
        <v>0</v>
      </c>
      <c r="I337" s="20">
        <f t="shared" si="93"/>
        <v>0</v>
      </c>
      <c r="P337" s="19">
        <f>SUM(P338:P342)</f>
        <v>0</v>
      </c>
      <c r="R337" s="53"/>
    </row>
    <row r="338" spans="1:18">
      <c r="A338" s="21"/>
      <c r="B338" s="22">
        <v>323</v>
      </c>
      <c r="C338" s="23" t="s">
        <v>28</v>
      </c>
      <c r="D338" s="57">
        <f>SUM('GŠ DR.FRA I.GLIBOTIĆ:GLAZBENA J.HATZE'!D338)</f>
        <v>0</v>
      </c>
      <c r="E338" s="57">
        <f>SUM('GŠ DR.FRA I.GLIBOTIĆ:GLAZBENA J.HATZE'!E338)</f>
        <v>0</v>
      </c>
      <c r="F338" s="105">
        <f>SUM('GŠ DR.FRA I.GLIBOTIĆ:GLAZBENA J.HATZE'!F338)</f>
        <v>0</v>
      </c>
      <c r="G338" s="177">
        <f>SUM('GŠ DR.FRA I.GLIBOTIĆ:GLAZBENA J.HATZE'!G338)</f>
        <v>0</v>
      </c>
      <c r="H338" s="47">
        <f>SUM('GŠ DR.FRA I.GLIBOTIĆ:GLAZBENA J.HATZE'!H338)</f>
        <v>0</v>
      </c>
      <c r="I338" s="25">
        <f t="shared" ref="I338:I342" si="94">+F338+H338</f>
        <v>0</v>
      </c>
      <c r="P338" s="57">
        <f>SUM('GŠ DR.FRA I.GLIBOTIĆ:GLAZBENA J.HATZE'!P338)</f>
        <v>0</v>
      </c>
      <c r="R338" s="53"/>
    </row>
    <row r="339" spans="1:18" ht="24.75">
      <c r="A339" s="21"/>
      <c r="B339" s="22">
        <v>369</v>
      </c>
      <c r="C339" s="23" t="s">
        <v>133</v>
      </c>
      <c r="D339" s="57">
        <f>SUM('GŠ DR.FRA I.GLIBOTIĆ:GLAZBENA J.HATZE'!D339)</f>
        <v>0</v>
      </c>
      <c r="E339" s="57">
        <f>SUM('GŠ DR.FRA I.GLIBOTIĆ:GLAZBENA J.HATZE'!E339)</f>
        <v>0</v>
      </c>
      <c r="F339" s="105">
        <f>SUM('GŠ DR.FRA I.GLIBOTIĆ:GLAZBENA J.HATZE'!F339)</f>
        <v>0</v>
      </c>
      <c r="G339" s="177">
        <f>SUM('GŠ DR.FRA I.GLIBOTIĆ:GLAZBENA J.HATZE'!G339)</f>
        <v>0</v>
      </c>
      <c r="H339" s="47">
        <f>SUM('GŠ DR.FRA I.GLIBOTIĆ:GLAZBENA J.HATZE'!H339)</f>
        <v>0</v>
      </c>
      <c r="I339" s="25">
        <f t="shared" si="94"/>
        <v>0</v>
      </c>
      <c r="P339" s="57">
        <f>SUM('GŠ DR.FRA I.GLIBOTIĆ:GLAZBENA J.HATZE'!P339)</f>
        <v>0</v>
      </c>
      <c r="R339" s="53"/>
    </row>
    <row r="340" spans="1:18">
      <c r="A340" s="21"/>
      <c r="B340" s="22">
        <v>422</v>
      </c>
      <c r="C340" s="23" t="s">
        <v>29</v>
      </c>
      <c r="D340" s="57">
        <f>SUM('GŠ DR.FRA I.GLIBOTIĆ:GLAZBENA J.HATZE'!D340)</f>
        <v>0</v>
      </c>
      <c r="E340" s="57">
        <f>SUM('GŠ DR.FRA I.GLIBOTIĆ:GLAZBENA J.HATZE'!E340)</f>
        <v>0</v>
      </c>
      <c r="F340" s="105">
        <f>SUM('GŠ DR.FRA I.GLIBOTIĆ:GLAZBENA J.HATZE'!F340)</f>
        <v>0</v>
      </c>
      <c r="G340" s="177">
        <f>SUM('GŠ DR.FRA I.GLIBOTIĆ:GLAZBENA J.HATZE'!G340)</f>
        <v>0</v>
      </c>
      <c r="H340" s="47">
        <f>SUM('GŠ DR.FRA I.GLIBOTIĆ:GLAZBENA J.HATZE'!H340)</f>
        <v>0</v>
      </c>
      <c r="I340" s="25">
        <f t="shared" si="94"/>
        <v>0</v>
      </c>
      <c r="P340" s="57">
        <f>SUM('GŠ DR.FRA I.GLIBOTIĆ:GLAZBENA J.HATZE'!P340)</f>
        <v>0</v>
      </c>
      <c r="R340" s="53"/>
    </row>
    <row r="341" spans="1:18" s="26" customFormat="1">
      <c r="A341" s="21"/>
      <c r="B341" s="22">
        <v>426</v>
      </c>
      <c r="C341" s="23" t="s">
        <v>30</v>
      </c>
      <c r="D341" s="57">
        <f>SUM('GŠ DR.FRA I.GLIBOTIĆ:GLAZBENA J.HATZE'!D341)</f>
        <v>0</v>
      </c>
      <c r="E341" s="57">
        <f>SUM('GŠ DR.FRA I.GLIBOTIĆ:GLAZBENA J.HATZE'!E341)</f>
        <v>0</v>
      </c>
      <c r="F341" s="105">
        <f>SUM('GŠ DR.FRA I.GLIBOTIĆ:GLAZBENA J.HATZE'!F341)</f>
        <v>0</v>
      </c>
      <c r="G341" s="177">
        <f>SUM('GŠ DR.FRA I.GLIBOTIĆ:GLAZBENA J.HATZE'!G341)</f>
        <v>0</v>
      </c>
      <c r="H341" s="47">
        <f>SUM('GŠ DR.FRA I.GLIBOTIĆ:GLAZBENA J.HATZE'!H341)</f>
        <v>0</v>
      </c>
      <c r="I341" s="25">
        <f t="shared" si="94"/>
        <v>0</v>
      </c>
      <c r="P341" s="57">
        <f>SUM('GŠ DR.FRA I.GLIBOTIĆ:GLAZBENA J.HATZE'!P341)</f>
        <v>0</v>
      </c>
      <c r="R341" s="53"/>
    </row>
    <row r="342" spans="1:18" s="26" customFormat="1">
      <c r="A342" s="21"/>
      <c r="B342" s="22">
        <v>451</v>
      </c>
      <c r="C342" s="23" t="s">
        <v>31</v>
      </c>
      <c r="D342" s="57">
        <f>SUM('GŠ DR.FRA I.GLIBOTIĆ:GLAZBENA J.HATZE'!D342)</f>
        <v>0</v>
      </c>
      <c r="E342" s="57">
        <f>SUM('GŠ DR.FRA I.GLIBOTIĆ:GLAZBENA J.HATZE'!E342)</f>
        <v>0</v>
      </c>
      <c r="F342" s="105">
        <f>SUM('GŠ DR.FRA I.GLIBOTIĆ:GLAZBENA J.HATZE'!F342)</f>
        <v>0</v>
      </c>
      <c r="G342" s="177">
        <f>SUM('GŠ DR.FRA I.GLIBOTIĆ:GLAZBENA J.HATZE'!G342)</f>
        <v>0</v>
      </c>
      <c r="H342" s="47">
        <f>SUM('GŠ DR.FRA I.GLIBOTIĆ:GLAZBENA J.HATZE'!H342)</f>
        <v>0</v>
      </c>
      <c r="I342" s="25">
        <f t="shared" si="94"/>
        <v>0</v>
      </c>
      <c r="P342" s="57">
        <f>SUM('GŠ DR.FRA I.GLIBOTIĆ:GLAZBENA J.HATZE'!P342)</f>
        <v>0</v>
      </c>
      <c r="R342" s="53"/>
    </row>
    <row r="343" spans="1:18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95">SUM(E344:E348)</f>
        <v>0</v>
      </c>
      <c r="F343" s="59">
        <f t="shared" si="95"/>
        <v>0</v>
      </c>
      <c r="G343" s="174">
        <f t="shared" si="95"/>
        <v>0</v>
      </c>
      <c r="H343" s="79">
        <f t="shared" si="95"/>
        <v>0</v>
      </c>
      <c r="I343" s="20">
        <f t="shared" si="95"/>
        <v>0</v>
      </c>
      <c r="P343" s="19">
        <f>SUM(P344:P348)</f>
        <v>0</v>
      </c>
      <c r="R343" s="53"/>
    </row>
    <row r="344" spans="1:18">
      <c r="A344" s="21"/>
      <c r="B344" s="22">
        <v>323</v>
      </c>
      <c r="C344" s="23" t="s">
        <v>28</v>
      </c>
      <c r="D344" s="57">
        <f>SUM('GŠ DR.FRA I.GLIBOTIĆ:GLAZBENA J.HATZE'!D344)</f>
        <v>0</v>
      </c>
      <c r="E344" s="57">
        <f>SUM('GŠ DR.FRA I.GLIBOTIĆ:GLAZBENA J.HATZE'!E344)</f>
        <v>0</v>
      </c>
      <c r="F344" s="105">
        <f>SUM('GŠ DR.FRA I.GLIBOTIĆ:GLAZBENA J.HATZE'!F344)</f>
        <v>0</v>
      </c>
      <c r="G344" s="177">
        <f>SUM('GŠ DR.FRA I.GLIBOTIĆ:GLAZBENA J.HATZE'!G344)</f>
        <v>0</v>
      </c>
      <c r="H344" s="47">
        <f>SUM('GŠ DR.FRA I.GLIBOTIĆ:GLAZBENA J.HATZE'!H344)</f>
        <v>0</v>
      </c>
      <c r="I344" s="25">
        <f t="shared" ref="I344:I348" si="96">+F344+H344</f>
        <v>0</v>
      </c>
      <c r="P344" s="57">
        <f>SUM('GŠ DR.FRA I.GLIBOTIĆ:GLAZBENA J.HATZE'!P344)</f>
        <v>0</v>
      </c>
      <c r="R344" s="53"/>
    </row>
    <row r="345" spans="1:18" ht="24.75">
      <c r="A345" s="21"/>
      <c r="B345" s="22">
        <v>369</v>
      </c>
      <c r="C345" s="23" t="s">
        <v>133</v>
      </c>
      <c r="D345" s="57">
        <f>SUM('GŠ DR.FRA I.GLIBOTIĆ:GLAZBENA J.HATZE'!D345)</f>
        <v>0</v>
      </c>
      <c r="E345" s="57">
        <f>SUM('GŠ DR.FRA I.GLIBOTIĆ:GLAZBENA J.HATZE'!E345)</f>
        <v>0</v>
      </c>
      <c r="F345" s="105">
        <f>SUM('GŠ DR.FRA I.GLIBOTIĆ:GLAZBENA J.HATZE'!F345)</f>
        <v>0</v>
      </c>
      <c r="G345" s="177">
        <f>SUM('GŠ DR.FRA I.GLIBOTIĆ:GLAZBENA J.HATZE'!G345)</f>
        <v>0</v>
      </c>
      <c r="H345" s="47">
        <f>SUM('GŠ DR.FRA I.GLIBOTIĆ:GLAZBENA J.HATZE'!H345)</f>
        <v>0</v>
      </c>
      <c r="I345" s="25">
        <f t="shared" si="96"/>
        <v>0</v>
      </c>
      <c r="P345" s="57">
        <f>SUM('GŠ DR.FRA I.GLIBOTIĆ:GLAZBENA J.HATZE'!P345)</f>
        <v>0</v>
      </c>
      <c r="R345" s="53"/>
    </row>
    <row r="346" spans="1:18">
      <c r="A346" s="21"/>
      <c r="B346" s="22">
        <v>422</v>
      </c>
      <c r="C346" s="23" t="s">
        <v>29</v>
      </c>
      <c r="D346" s="57">
        <f>SUM('GŠ DR.FRA I.GLIBOTIĆ:GLAZBENA J.HATZE'!D346)</f>
        <v>0</v>
      </c>
      <c r="E346" s="57">
        <f>SUM('GŠ DR.FRA I.GLIBOTIĆ:GLAZBENA J.HATZE'!E346)</f>
        <v>0</v>
      </c>
      <c r="F346" s="105">
        <f>SUM('GŠ DR.FRA I.GLIBOTIĆ:GLAZBENA J.HATZE'!F346)</f>
        <v>0</v>
      </c>
      <c r="G346" s="177">
        <f>SUM('GŠ DR.FRA I.GLIBOTIĆ:GLAZBENA J.HATZE'!G346)</f>
        <v>0</v>
      </c>
      <c r="H346" s="47">
        <f>SUM('GŠ DR.FRA I.GLIBOTIĆ:GLAZBENA J.HATZE'!H346)</f>
        <v>0</v>
      </c>
      <c r="I346" s="25">
        <f t="shared" si="96"/>
        <v>0</v>
      </c>
      <c r="P346" s="57">
        <f>SUM('GŠ DR.FRA I.GLIBOTIĆ:GLAZBENA J.HATZE'!P346)</f>
        <v>0</v>
      </c>
      <c r="R346" s="53"/>
    </row>
    <row r="347" spans="1:18" s="26" customFormat="1">
      <c r="A347" s="21"/>
      <c r="B347" s="22">
        <v>426</v>
      </c>
      <c r="C347" s="23" t="s">
        <v>30</v>
      </c>
      <c r="D347" s="57">
        <f>SUM('GŠ DR.FRA I.GLIBOTIĆ:GLAZBENA J.HATZE'!D347)</f>
        <v>0</v>
      </c>
      <c r="E347" s="57">
        <f>SUM('GŠ DR.FRA I.GLIBOTIĆ:GLAZBENA J.HATZE'!E347)</f>
        <v>0</v>
      </c>
      <c r="F347" s="105">
        <f>SUM('GŠ DR.FRA I.GLIBOTIĆ:GLAZBENA J.HATZE'!F347)</f>
        <v>0</v>
      </c>
      <c r="G347" s="177">
        <f>SUM('GŠ DR.FRA I.GLIBOTIĆ:GLAZBENA J.HATZE'!G347)</f>
        <v>0</v>
      </c>
      <c r="H347" s="47">
        <f>SUM('GŠ DR.FRA I.GLIBOTIĆ:GLAZBENA J.HATZE'!H347)</f>
        <v>0</v>
      </c>
      <c r="I347" s="25">
        <f t="shared" si="96"/>
        <v>0</v>
      </c>
      <c r="P347" s="57">
        <f>SUM('GŠ DR.FRA I.GLIBOTIĆ:GLAZBENA J.HATZE'!P347)</f>
        <v>0</v>
      </c>
      <c r="R347" s="53"/>
    </row>
    <row r="348" spans="1:18" s="26" customFormat="1">
      <c r="A348" s="21"/>
      <c r="B348" s="22">
        <v>451</v>
      </c>
      <c r="C348" s="23" t="s">
        <v>31</v>
      </c>
      <c r="D348" s="57">
        <f>SUM('GŠ DR.FRA I.GLIBOTIĆ:GLAZBENA J.HATZE'!D348)</f>
        <v>0</v>
      </c>
      <c r="E348" s="57">
        <f>SUM('GŠ DR.FRA I.GLIBOTIĆ:GLAZBENA J.HATZE'!E348)</f>
        <v>0</v>
      </c>
      <c r="F348" s="105">
        <f>SUM('GŠ DR.FRA I.GLIBOTIĆ:GLAZBENA J.HATZE'!F348)</f>
        <v>0</v>
      </c>
      <c r="G348" s="177">
        <f>SUM('GŠ DR.FRA I.GLIBOTIĆ:GLAZBENA J.HATZE'!G348)</f>
        <v>0</v>
      </c>
      <c r="H348" s="47">
        <f>SUM('GŠ DR.FRA I.GLIBOTIĆ:GLAZBENA J.HATZE'!H348)</f>
        <v>0</v>
      </c>
      <c r="I348" s="25">
        <f t="shared" si="96"/>
        <v>0</v>
      </c>
      <c r="P348" s="57">
        <f>SUM('GŠ DR.FRA I.GLIBOTIĆ:GLAZBENA J.HATZE'!P348)</f>
        <v>0</v>
      </c>
      <c r="R348" s="53"/>
    </row>
    <row r="349" spans="1:18" ht="36.75" customHeight="1">
      <c r="A349" s="238" t="s">
        <v>148</v>
      </c>
      <c r="B349" s="239"/>
      <c r="C349" s="39" t="s">
        <v>1832</v>
      </c>
      <c r="D349" s="40">
        <f>SUM(D350,D367)</f>
        <v>27738776.859999999</v>
      </c>
      <c r="E349" s="40">
        <f t="shared" ref="E349:I349" si="97">SUM(E350,E367)</f>
        <v>0</v>
      </c>
      <c r="F349" s="83">
        <f t="shared" si="97"/>
        <v>27738776.859999999</v>
      </c>
      <c r="G349" s="171">
        <f t="shared" si="97"/>
        <v>940152.19999999972</v>
      </c>
      <c r="H349" s="88">
        <f t="shared" si="97"/>
        <v>0</v>
      </c>
      <c r="I349" s="41">
        <f t="shared" si="97"/>
        <v>27738776.859999999</v>
      </c>
      <c r="P349" s="40">
        <f>SUM(P350,P367)</f>
        <v>0</v>
      </c>
      <c r="R349" s="53"/>
    </row>
    <row r="350" spans="1:18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98">SUM(E351:E366)</f>
        <v>0</v>
      </c>
      <c r="F350" s="59">
        <f t="shared" si="98"/>
        <v>0</v>
      </c>
      <c r="G350" s="174">
        <f t="shared" si="98"/>
        <v>114754.94</v>
      </c>
      <c r="H350" s="79">
        <f t="shared" si="98"/>
        <v>0</v>
      </c>
      <c r="I350" s="20">
        <f t="shared" si="98"/>
        <v>0</v>
      </c>
      <c r="P350" s="19">
        <f>SUM(P351:P366)</f>
        <v>0</v>
      </c>
      <c r="R350" s="53"/>
    </row>
    <row r="351" spans="1:18">
      <c r="A351" s="21"/>
      <c r="B351" s="22">
        <v>311</v>
      </c>
      <c r="C351" s="23" t="s">
        <v>35</v>
      </c>
      <c r="D351" s="57">
        <f>SUM('GŠ DR.FRA I.GLIBOTIĆ:GLAZBENA J.HATZE'!D351)</f>
        <v>0</v>
      </c>
      <c r="E351" s="57">
        <f>SUM('GŠ DR.FRA I.GLIBOTIĆ:GLAZBENA J.HATZE'!E351)</f>
        <v>0</v>
      </c>
      <c r="F351" s="57">
        <f>SUM('GŠ DR.FRA I.GLIBOTIĆ:GLAZBENA J.HATZE'!F351)</f>
        <v>0</v>
      </c>
      <c r="G351" s="57">
        <f>SUM('GŠ DR.FRA I.GLIBOTIĆ:GLAZBENA J.HATZE'!G351)</f>
        <v>60047.4</v>
      </c>
      <c r="H351" s="57">
        <f>SUM('GŠ DR.FRA I.GLIBOTIĆ:GLAZBENA J.HATZE'!H351)</f>
        <v>0</v>
      </c>
      <c r="I351" s="57">
        <f t="shared" ref="I351:I366" si="99">+F351+H351</f>
        <v>0</v>
      </c>
      <c r="P351" s="57">
        <f>SUM('GŠ DR.FRA I.GLIBOTIĆ:GLAZBENA J.HATZE'!P351)</f>
        <v>0</v>
      </c>
      <c r="R351" s="53"/>
    </row>
    <row r="352" spans="1:18">
      <c r="A352" s="21"/>
      <c r="B352" s="22">
        <v>312</v>
      </c>
      <c r="C352" s="23" t="s">
        <v>44</v>
      </c>
      <c r="D352" s="57">
        <f>SUM('GŠ DR.FRA I.GLIBOTIĆ:GLAZBENA J.HATZE'!D352)</f>
        <v>0</v>
      </c>
      <c r="E352" s="57">
        <f>SUM('GŠ DR.FRA I.GLIBOTIĆ:GLAZBENA J.HATZE'!E352)</f>
        <v>0</v>
      </c>
      <c r="F352" s="57">
        <f>SUM('GŠ DR.FRA I.GLIBOTIĆ:GLAZBENA J.HATZE'!F352)</f>
        <v>0</v>
      </c>
      <c r="G352" s="57">
        <f>SUM('GŠ DR.FRA I.GLIBOTIĆ:GLAZBENA J.HATZE'!G352)</f>
        <v>2655</v>
      </c>
      <c r="H352" s="57">
        <f>SUM('GŠ DR.FRA I.GLIBOTIĆ:GLAZBENA J.HATZE'!H352)</f>
        <v>0</v>
      </c>
      <c r="I352" s="57">
        <f t="shared" si="99"/>
        <v>0</v>
      </c>
      <c r="P352" s="57">
        <f>SUM('GŠ DR.FRA I.GLIBOTIĆ:GLAZBENA J.HATZE'!P352)</f>
        <v>0</v>
      </c>
      <c r="R352" s="53"/>
    </row>
    <row r="353" spans="1:18">
      <c r="A353" s="21"/>
      <c r="B353" s="22">
        <v>313</v>
      </c>
      <c r="C353" s="23" t="s">
        <v>36</v>
      </c>
      <c r="D353" s="57">
        <f>SUM('GŠ DR.FRA I.GLIBOTIĆ:GLAZBENA J.HATZE'!D353)</f>
        <v>0</v>
      </c>
      <c r="E353" s="57">
        <f>SUM('GŠ DR.FRA I.GLIBOTIĆ:GLAZBENA J.HATZE'!E353)</f>
        <v>0</v>
      </c>
      <c r="F353" s="57">
        <f>SUM('GŠ DR.FRA I.GLIBOTIĆ:GLAZBENA J.HATZE'!F353)</f>
        <v>0</v>
      </c>
      <c r="G353" s="57">
        <f>SUM('GŠ DR.FRA I.GLIBOTIĆ:GLAZBENA J.HATZE'!G353)</f>
        <v>9464.0499999999993</v>
      </c>
      <c r="H353" s="57">
        <f>SUM('GŠ DR.FRA I.GLIBOTIĆ:GLAZBENA J.HATZE'!H353)</f>
        <v>0</v>
      </c>
      <c r="I353" s="57">
        <f t="shared" si="99"/>
        <v>0</v>
      </c>
      <c r="P353" s="57">
        <f>SUM('GŠ DR.FRA I.GLIBOTIĆ:GLAZBENA J.HATZE'!P353)</f>
        <v>0</v>
      </c>
      <c r="R353" s="53"/>
    </row>
    <row r="354" spans="1:18">
      <c r="A354" s="21"/>
      <c r="B354" s="22">
        <v>321</v>
      </c>
      <c r="C354" s="23" t="s">
        <v>33</v>
      </c>
      <c r="D354" s="57">
        <f>SUM('GŠ DR.FRA I.GLIBOTIĆ:GLAZBENA J.HATZE'!D354)</f>
        <v>0</v>
      </c>
      <c r="E354" s="57">
        <f>SUM('GŠ DR.FRA I.GLIBOTIĆ:GLAZBENA J.HATZE'!E354)</f>
        <v>0</v>
      </c>
      <c r="F354" s="57">
        <f>SUM('GŠ DR.FRA I.GLIBOTIĆ:GLAZBENA J.HATZE'!F354)</f>
        <v>0</v>
      </c>
      <c r="G354" s="57">
        <f>SUM('GŠ DR.FRA I.GLIBOTIĆ:GLAZBENA J.HATZE'!G354)</f>
        <v>2256.39</v>
      </c>
      <c r="H354" s="57">
        <f>SUM('GŠ DR.FRA I.GLIBOTIĆ:GLAZBENA J.HATZE'!H354)</f>
        <v>0</v>
      </c>
      <c r="I354" s="57">
        <f t="shared" si="99"/>
        <v>0</v>
      </c>
      <c r="P354" s="57">
        <f>SUM('GŠ DR.FRA I.GLIBOTIĆ:GLAZBENA J.HATZE'!P354)</f>
        <v>0</v>
      </c>
      <c r="R354" s="53"/>
    </row>
    <row r="355" spans="1:18">
      <c r="A355" s="21"/>
      <c r="B355" s="22">
        <v>322</v>
      </c>
      <c r="C355" s="23" t="s">
        <v>34</v>
      </c>
      <c r="D355" s="57">
        <f>SUM('GŠ DR.FRA I.GLIBOTIĆ:GLAZBENA J.HATZE'!D355)</f>
        <v>0</v>
      </c>
      <c r="E355" s="57">
        <f>SUM('GŠ DR.FRA I.GLIBOTIĆ:GLAZBENA J.HATZE'!E355)</f>
        <v>0</v>
      </c>
      <c r="F355" s="57">
        <f>SUM('GŠ DR.FRA I.GLIBOTIĆ:GLAZBENA J.HATZE'!F355)</f>
        <v>0</v>
      </c>
      <c r="G355" s="57">
        <f>SUM('GŠ DR.FRA I.GLIBOTIĆ:GLAZBENA J.HATZE'!G355)</f>
        <v>4201.1400000000003</v>
      </c>
      <c r="H355" s="57">
        <f>SUM('GŠ DR.FRA I.GLIBOTIĆ:GLAZBENA J.HATZE'!H355)</f>
        <v>0</v>
      </c>
      <c r="I355" s="57">
        <f t="shared" si="99"/>
        <v>0</v>
      </c>
      <c r="P355" s="57">
        <f>SUM('GŠ DR.FRA I.GLIBOTIĆ:GLAZBENA J.HATZE'!P355)</f>
        <v>0</v>
      </c>
      <c r="R355" s="53"/>
    </row>
    <row r="356" spans="1:18">
      <c r="A356" s="21"/>
      <c r="B356" s="22">
        <v>323</v>
      </c>
      <c r="C356" s="23" t="s">
        <v>28</v>
      </c>
      <c r="D356" s="57">
        <f>SUM('GŠ DR.FRA I.GLIBOTIĆ:GLAZBENA J.HATZE'!D356)</f>
        <v>0</v>
      </c>
      <c r="E356" s="57">
        <f>SUM('GŠ DR.FRA I.GLIBOTIĆ:GLAZBENA J.HATZE'!E356)</f>
        <v>0</v>
      </c>
      <c r="F356" s="57">
        <f>SUM('GŠ DR.FRA I.GLIBOTIĆ:GLAZBENA J.HATZE'!F356)</f>
        <v>0</v>
      </c>
      <c r="G356" s="57">
        <f>SUM('GŠ DR.FRA I.GLIBOTIĆ:GLAZBENA J.HATZE'!G356)</f>
        <v>872.31</v>
      </c>
      <c r="H356" s="57">
        <f>SUM('GŠ DR.FRA I.GLIBOTIĆ:GLAZBENA J.HATZE'!H356)</f>
        <v>0</v>
      </c>
      <c r="I356" s="57">
        <f t="shared" si="99"/>
        <v>0</v>
      </c>
      <c r="P356" s="57">
        <f>SUM('GŠ DR.FRA I.GLIBOTIĆ:GLAZBENA J.HATZE'!P356)</f>
        <v>0</v>
      </c>
      <c r="R356" s="53"/>
    </row>
    <row r="357" spans="1:18">
      <c r="A357" s="21"/>
      <c r="B357" s="22">
        <v>329</v>
      </c>
      <c r="C357" s="23" t="s">
        <v>38</v>
      </c>
      <c r="D357" s="57">
        <f>SUM('GŠ DR.FRA I.GLIBOTIĆ:GLAZBENA J.HATZE'!D357)</f>
        <v>0</v>
      </c>
      <c r="E357" s="57">
        <f>SUM('GŠ DR.FRA I.GLIBOTIĆ:GLAZBENA J.HATZE'!E357)</f>
        <v>0</v>
      </c>
      <c r="F357" s="57">
        <f>SUM('GŠ DR.FRA I.GLIBOTIĆ:GLAZBENA J.HATZE'!F357)</f>
        <v>0</v>
      </c>
      <c r="G357" s="57">
        <f>SUM('GŠ DR.FRA I.GLIBOTIĆ:GLAZBENA J.HATZE'!G357)</f>
        <v>2328.23</v>
      </c>
      <c r="H357" s="57">
        <f>SUM('GŠ DR.FRA I.GLIBOTIĆ:GLAZBENA J.HATZE'!H357)</f>
        <v>0</v>
      </c>
      <c r="I357" s="57">
        <f t="shared" si="99"/>
        <v>0</v>
      </c>
      <c r="P357" s="57">
        <f>SUM('GŠ DR.FRA I.GLIBOTIĆ:GLAZBENA J.HATZE'!P357)</f>
        <v>0</v>
      </c>
      <c r="R357" s="53"/>
    </row>
    <row r="358" spans="1:18">
      <c r="A358" s="21"/>
      <c r="B358" s="22">
        <v>352</v>
      </c>
      <c r="C358" s="23"/>
      <c r="D358" s="57">
        <f>SUM('GŠ DR.FRA I.GLIBOTIĆ:GLAZBENA J.HATZE'!D358)</f>
        <v>0</v>
      </c>
      <c r="E358" s="57">
        <f>SUM('GŠ DR.FRA I.GLIBOTIĆ:GLAZBENA J.HATZE'!E358)</f>
        <v>0</v>
      </c>
      <c r="F358" s="57">
        <f>SUM('GŠ DR.FRA I.GLIBOTIĆ:GLAZBENA J.HATZE'!F358)</f>
        <v>0</v>
      </c>
      <c r="G358" s="57">
        <f>SUM('GŠ DR.FRA I.GLIBOTIĆ:GLAZBENA J.HATZE'!G358)</f>
        <v>15578.78</v>
      </c>
      <c r="H358" s="57">
        <f>SUM('GŠ DR.FRA I.GLIBOTIĆ:GLAZBENA J.HATZE'!H358)</f>
        <v>0</v>
      </c>
      <c r="I358" s="57">
        <f t="shared" si="99"/>
        <v>0</v>
      </c>
      <c r="P358" s="57"/>
      <c r="R358" s="53"/>
    </row>
    <row r="359" spans="1:18">
      <c r="A359" s="21"/>
      <c r="B359" s="22">
        <v>353</v>
      </c>
      <c r="C359" s="23"/>
      <c r="D359" s="57">
        <f>SUM('GŠ DR.FRA I.GLIBOTIĆ:GLAZBENA J.HATZE'!D359)</f>
        <v>0</v>
      </c>
      <c r="E359" s="57">
        <f>SUM('GŠ DR.FRA I.GLIBOTIĆ:GLAZBENA J.HATZE'!E359)</f>
        <v>0</v>
      </c>
      <c r="F359" s="57">
        <f>SUM('GŠ DR.FRA I.GLIBOTIĆ:GLAZBENA J.HATZE'!F359)</f>
        <v>0</v>
      </c>
      <c r="G359" s="57">
        <f>SUM('GŠ DR.FRA I.GLIBOTIĆ:GLAZBENA J.HATZE'!G359)</f>
        <v>0</v>
      </c>
      <c r="H359" s="57">
        <f>SUM('GŠ DR.FRA I.GLIBOTIĆ:GLAZBENA J.HATZE'!H359)</f>
        <v>0</v>
      </c>
      <c r="I359" s="57">
        <f t="shared" si="99"/>
        <v>0</v>
      </c>
      <c r="P359" s="57"/>
      <c r="R359" s="53"/>
    </row>
    <row r="360" spans="1:18">
      <c r="A360" s="21"/>
      <c r="B360" s="22">
        <v>366</v>
      </c>
      <c r="C360" s="23"/>
      <c r="D360" s="57">
        <f>SUM('GŠ DR.FRA I.GLIBOTIĆ:GLAZBENA J.HATZE'!D360)</f>
        <v>0</v>
      </c>
      <c r="E360" s="57">
        <f>SUM('GŠ DR.FRA I.GLIBOTIĆ:GLAZBENA J.HATZE'!E360)</f>
        <v>0</v>
      </c>
      <c r="F360" s="57">
        <f>SUM('GŠ DR.FRA I.GLIBOTIĆ:GLAZBENA J.HATZE'!F360)</f>
        <v>0</v>
      </c>
      <c r="G360" s="57">
        <f>SUM('GŠ DR.FRA I.GLIBOTIĆ:GLAZBENA J.HATZE'!G360)</f>
        <v>10329.040000000001</v>
      </c>
      <c r="H360" s="57">
        <f>SUM('GŠ DR.FRA I.GLIBOTIĆ:GLAZBENA J.HATZE'!H360)</f>
        <v>0</v>
      </c>
      <c r="I360" s="57">
        <f t="shared" si="99"/>
        <v>0</v>
      </c>
      <c r="P360" s="57"/>
      <c r="R360" s="53"/>
    </row>
    <row r="361" spans="1:18">
      <c r="A361" s="21"/>
      <c r="B361" s="22">
        <v>368</v>
      </c>
      <c r="C361" s="23"/>
      <c r="D361" s="57">
        <f>SUM('GŠ DR.FRA I.GLIBOTIĆ:GLAZBENA J.HATZE'!D361)</f>
        <v>0</v>
      </c>
      <c r="E361" s="57">
        <f>SUM('GŠ DR.FRA I.GLIBOTIĆ:GLAZBENA J.HATZE'!E361)</f>
        <v>0</v>
      </c>
      <c r="F361" s="57">
        <f>SUM('GŠ DR.FRA I.GLIBOTIĆ:GLAZBENA J.HATZE'!F361)</f>
        <v>0</v>
      </c>
      <c r="G361" s="57">
        <f>SUM('GŠ DR.FRA I.GLIBOTIĆ:GLAZBENA J.HATZE'!G361)</f>
        <v>0</v>
      </c>
      <c r="H361" s="57">
        <f>SUM('GŠ DR.FRA I.GLIBOTIĆ:GLAZBENA J.HATZE'!H361)</f>
        <v>0</v>
      </c>
      <c r="I361" s="57">
        <f t="shared" si="99"/>
        <v>0</v>
      </c>
      <c r="P361" s="57"/>
      <c r="R361" s="53"/>
    </row>
    <row r="362" spans="1:18" ht="24.75">
      <c r="A362" s="21"/>
      <c r="B362" s="22">
        <v>369</v>
      </c>
      <c r="C362" s="23" t="s">
        <v>133</v>
      </c>
      <c r="D362" s="57">
        <f>SUM('GŠ DR.FRA I.GLIBOTIĆ:GLAZBENA J.HATZE'!D362)</f>
        <v>0</v>
      </c>
      <c r="E362" s="57">
        <f>SUM('GŠ DR.FRA I.GLIBOTIĆ:GLAZBENA J.HATZE'!E362)</f>
        <v>0</v>
      </c>
      <c r="F362" s="57">
        <f>SUM('GŠ DR.FRA I.GLIBOTIĆ:GLAZBENA J.HATZE'!F362)</f>
        <v>0</v>
      </c>
      <c r="G362" s="57">
        <f>SUM('GŠ DR.FRA I.GLIBOTIĆ:GLAZBENA J.HATZE'!G362)</f>
        <v>0</v>
      </c>
      <c r="H362" s="57">
        <f>SUM('GŠ DR.FRA I.GLIBOTIĆ:GLAZBENA J.HATZE'!H362)</f>
        <v>0</v>
      </c>
      <c r="I362" s="57">
        <f t="shared" si="99"/>
        <v>0</v>
      </c>
      <c r="P362" s="57">
        <f>SUM('GŠ DR.FRA I.GLIBOTIĆ:GLAZBENA J.HATZE'!P362)</f>
        <v>0</v>
      </c>
      <c r="R362" s="53"/>
    </row>
    <row r="363" spans="1:18">
      <c r="A363" s="21"/>
      <c r="B363" s="22">
        <v>381</v>
      </c>
      <c r="C363" s="23"/>
      <c r="D363" s="57">
        <f>SUM('GŠ DR.FRA I.GLIBOTIĆ:GLAZBENA J.HATZE'!D363)</f>
        <v>0</v>
      </c>
      <c r="E363" s="57">
        <f>SUM('GŠ DR.FRA I.GLIBOTIĆ:GLAZBENA J.HATZE'!E363)</f>
        <v>0</v>
      </c>
      <c r="F363" s="57">
        <f>SUM('GŠ DR.FRA I.GLIBOTIĆ:GLAZBENA J.HATZE'!F363)</f>
        <v>0</v>
      </c>
      <c r="G363" s="57">
        <f>SUM('GŠ DR.FRA I.GLIBOTIĆ:GLAZBENA J.HATZE'!G363)</f>
        <v>7022.6</v>
      </c>
      <c r="H363" s="57">
        <f>SUM('GŠ DR.FRA I.GLIBOTIĆ:GLAZBENA J.HATZE'!H363)</f>
        <v>0</v>
      </c>
      <c r="I363" s="57">
        <f t="shared" si="99"/>
        <v>0</v>
      </c>
      <c r="P363" s="57"/>
      <c r="R363" s="53"/>
    </row>
    <row r="364" spans="1:18">
      <c r="A364" s="21"/>
      <c r="B364" s="22">
        <v>422</v>
      </c>
      <c r="C364" s="23" t="s">
        <v>29</v>
      </c>
      <c r="D364" s="57">
        <f>SUM('GŠ DR.FRA I.GLIBOTIĆ:GLAZBENA J.HATZE'!D364)</f>
        <v>0</v>
      </c>
      <c r="E364" s="57">
        <f>SUM('GŠ DR.FRA I.GLIBOTIĆ:GLAZBENA J.HATZE'!E364)</f>
        <v>0</v>
      </c>
      <c r="F364" s="57">
        <f>SUM('GŠ DR.FRA I.GLIBOTIĆ:GLAZBENA J.HATZE'!F364)</f>
        <v>0</v>
      </c>
      <c r="G364" s="57">
        <f>SUM('GŠ DR.FRA I.GLIBOTIĆ:GLAZBENA J.HATZE'!G364)</f>
        <v>0</v>
      </c>
      <c r="H364" s="57">
        <f>SUM('GŠ DR.FRA I.GLIBOTIĆ:GLAZBENA J.HATZE'!H364)</f>
        <v>0</v>
      </c>
      <c r="I364" s="57">
        <f t="shared" si="99"/>
        <v>0</v>
      </c>
      <c r="P364" s="57">
        <f>SUM('GŠ DR.FRA I.GLIBOTIĆ:GLAZBENA J.HATZE'!P364)</f>
        <v>0</v>
      </c>
      <c r="R364" s="53"/>
    </row>
    <row r="365" spans="1:18" s="26" customFormat="1">
      <c r="A365" s="21"/>
      <c r="B365" s="22">
        <v>426</v>
      </c>
      <c r="C365" s="23" t="s">
        <v>30</v>
      </c>
      <c r="D365" s="57">
        <f>SUM('GŠ DR.FRA I.GLIBOTIĆ:GLAZBENA J.HATZE'!D365)</f>
        <v>0</v>
      </c>
      <c r="E365" s="57">
        <f>SUM('GŠ DR.FRA I.GLIBOTIĆ:GLAZBENA J.HATZE'!E365)</f>
        <v>0</v>
      </c>
      <c r="F365" s="57">
        <f>SUM('GŠ DR.FRA I.GLIBOTIĆ:GLAZBENA J.HATZE'!F365)</f>
        <v>0</v>
      </c>
      <c r="G365" s="57">
        <f>SUM('GŠ DR.FRA I.GLIBOTIĆ:GLAZBENA J.HATZE'!G365)</f>
        <v>0</v>
      </c>
      <c r="H365" s="57">
        <f>SUM('GŠ DR.FRA I.GLIBOTIĆ:GLAZBENA J.HATZE'!H365)</f>
        <v>0</v>
      </c>
      <c r="I365" s="57">
        <f t="shared" si="99"/>
        <v>0</v>
      </c>
      <c r="P365" s="57">
        <f>SUM('GŠ DR.FRA I.GLIBOTIĆ:GLAZBENA J.HATZE'!P365)</f>
        <v>0</v>
      </c>
      <c r="R365" s="53"/>
    </row>
    <row r="366" spans="1:18" s="26" customFormat="1">
      <c r="A366" s="21"/>
      <c r="B366" s="22">
        <v>451</v>
      </c>
      <c r="C366" s="23" t="s">
        <v>31</v>
      </c>
      <c r="D366" s="57">
        <f>SUM('GŠ DR.FRA I.GLIBOTIĆ:GLAZBENA J.HATZE'!D366)</f>
        <v>0</v>
      </c>
      <c r="E366" s="57">
        <f>SUM('GŠ DR.FRA I.GLIBOTIĆ:GLAZBENA J.HATZE'!E366)</f>
        <v>0</v>
      </c>
      <c r="F366" s="57">
        <f>SUM('GŠ DR.FRA I.GLIBOTIĆ:GLAZBENA J.HATZE'!F366)</f>
        <v>0</v>
      </c>
      <c r="G366" s="57">
        <f>SUM('GŠ DR.FRA I.GLIBOTIĆ:GLAZBENA J.HATZE'!G366)</f>
        <v>0</v>
      </c>
      <c r="H366" s="57">
        <f>SUM('GŠ DR.FRA I.GLIBOTIĆ:GLAZBENA J.HATZE'!H366)</f>
        <v>0</v>
      </c>
      <c r="I366" s="57">
        <f t="shared" si="99"/>
        <v>0</v>
      </c>
      <c r="P366" s="57">
        <f>SUM('GŠ DR.FRA I.GLIBOTIĆ:GLAZBENA J.HATZE'!P366)</f>
        <v>0</v>
      </c>
      <c r="R366" s="53"/>
    </row>
    <row r="367" spans="1:18" ht="24.75">
      <c r="A367" s="236" t="s">
        <v>11</v>
      </c>
      <c r="B367" s="237"/>
      <c r="C367" s="18" t="s">
        <v>115</v>
      </c>
      <c r="D367" s="19">
        <f>SUM(D368:D381)</f>
        <v>27738776.859999999</v>
      </c>
      <c r="E367" s="19">
        <f t="shared" ref="E367:I367" si="100">SUM(E368:E381)</f>
        <v>0</v>
      </c>
      <c r="F367" s="59">
        <f t="shared" si="100"/>
        <v>27738776.859999999</v>
      </c>
      <c r="G367" s="174">
        <f t="shared" si="100"/>
        <v>825397.25999999978</v>
      </c>
      <c r="H367" s="79">
        <f t="shared" si="100"/>
        <v>0</v>
      </c>
      <c r="I367" s="20">
        <f t="shared" si="100"/>
        <v>27738776.859999999</v>
      </c>
      <c r="P367" s="19">
        <f>SUM(P368:P381)</f>
        <v>0</v>
      </c>
      <c r="R367" s="53"/>
    </row>
    <row r="368" spans="1:18">
      <c r="A368" s="21"/>
      <c r="B368" s="22">
        <v>311</v>
      </c>
      <c r="C368" s="23" t="s">
        <v>35</v>
      </c>
      <c r="D368" s="57">
        <f>SUM('GŠ DR.FRA I.GLIBOTIĆ:GLAZBENA J.HATZE'!D368)</f>
        <v>3275273.35</v>
      </c>
      <c r="E368" s="57">
        <f>SUM('GŠ DR.FRA I.GLIBOTIĆ:GLAZBENA J.HATZE'!E368)</f>
        <v>0</v>
      </c>
      <c r="F368" s="57">
        <f>SUM('GŠ DR.FRA I.GLIBOTIĆ:GLAZBENA J.HATZE'!F368)</f>
        <v>3275273.35</v>
      </c>
      <c r="G368" s="57">
        <f>SUM('GŠ DR.FRA I.GLIBOTIĆ:GLAZBENA J.HATZE'!G368)</f>
        <v>453541.56</v>
      </c>
      <c r="H368" s="57">
        <f>SUM('GŠ DR.FRA I.GLIBOTIĆ:GLAZBENA J.HATZE'!H368)</f>
        <v>0</v>
      </c>
      <c r="I368" s="57">
        <f t="shared" ref="I368:I381" si="101">+F368+H368</f>
        <v>3275273.35</v>
      </c>
      <c r="P368" s="57">
        <f>SUM('GŠ DR.FRA I.GLIBOTIĆ:GLAZBENA J.HATZE'!P368)</f>
        <v>0</v>
      </c>
      <c r="R368" s="53"/>
    </row>
    <row r="369" spans="1:18">
      <c r="A369" s="21"/>
      <c r="B369" s="22">
        <v>312</v>
      </c>
      <c r="C369" s="23" t="s">
        <v>44</v>
      </c>
      <c r="D369" s="57">
        <f>SUM('GŠ DR.FRA I.GLIBOTIĆ:GLAZBENA J.HATZE'!D369)</f>
        <v>0</v>
      </c>
      <c r="E369" s="57">
        <f>SUM('GŠ DR.FRA I.GLIBOTIĆ:GLAZBENA J.HATZE'!E369)</f>
        <v>0</v>
      </c>
      <c r="F369" s="57">
        <f>SUM('GŠ DR.FRA I.GLIBOTIĆ:GLAZBENA J.HATZE'!F369)</f>
        <v>0</v>
      </c>
      <c r="G369" s="57">
        <f>SUM('GŠ DR.FRA I.GLIBOTIĆ:GLAZBENA J.HATZE'!G369)</f>
        <v>16695</v>
      </c>
      <c r="H369" s="57">
        <f>SUM('GŠ DR.FRA I.GLIBOTIĆ:GLAZBENA J.HATZE'!H369)</f>
        <v>0</v>
      </c>
      <c r="I369" s="57">
        <f t="shared" si="101"/>
        <v>0</v>
      </c>
      <c r="P369" s="57">
        <f>SUM('GŠ DR.FRA I.GLIBOTIĆ:GLAZBENA J.HATZE'!P369)</f>
        <v>0</v>
      </c>
      <c r="R369" s="53"/>
    </row>
    <row r="370" spans="1:18">
      <c r="A370" s="21"/>
      <c r="B370" s="22">
        <v>313</v>
      </c>
      <c r="C370" s="23" t="s">
        <v>36</v>
      </c>
      <c r="D370" s="57">
        <f>SUM('GŠ DR.FRA I.GLIBOTIĆ:GLAZBENA J.HATZE'!D370)</f>
        <v>637814.12</v>
      </c>
      <c r="E370" s="57">
        <f>SUM('GŠ DR.FRA I.GLIBOTIĆ:GLAZBENA J.HATZE'!E370)</f>
        <v>0</v>
      </c>
      <c r="F370" s="57">
        <f>SUM('GŠ DR.FRA I.GLIBOTIĆ:GLAZBENA J.HATZE'!F370)</f>
        <v>637814.12</v>
      </c>
      <c r="G370" s="57">
        <f>SUM('GŠ DR.FRA I.GLIBOTIĆ:GLAZBENA J.HATZE'!G370)</f>
        <v>70397.88</v>
      </c>
      <c r="H370" s="57">
        <f>SUM('GŠ DR.FRA I.GLIBOTIĆ:GLAZBENA J.HATZE'!H370)</f>
        <v>0</v>
      </c>
      <c r="I370" s="57">
        <f t="shared" si="101"/>
        <v>637814.12</v>
      </c>
      <c r="P370" s="57">
        <f>SUM('GŠ DR.FRA I.GLIBOTIĆ:GLAZBENA J.HATZE'!P370)</f>
        <v>0</v>
      </c>
      <c r="R370" s="53"/>
    </row>
    <row r="371" spans="1:18">
      <c r="A371" s="21"/>
      <c r="B371" s="22">
        <v>321</v>
      </c>
      <c r="C371" s="23" t="s">
        <v>33</v>
      </c>
      <c r="D371" s="57">
        <f>SUM('GŠ DR.FRA I.GLIBOTIĆ:GLAZBENA J.HATZE'!D371)</f>
        <v>208653</v>
      </c>
      <c r="E371" s="57">
        <f>SUM('GŠ DR.FRA I.GLIBOTIĆ:GLAZBENA J.HATZE'!E371)</f>
        <v>0</v>
      </c>
      <c r="F371" s="57">
        <f>SUM('GŠ DR.FRA I.GLIBOTIĆ:GLAZBENA J.HATZE'!F371)</f>
        <v>208653</v>
      </c>
      <c r="G371" s="57">
        <f>SUM('GŠ DR.FRA I.GLIBOTIĆ:GLAZBENA J.HATZE'!G371)</f>
        <v>14214.18</v>
      </c>
      <c r="H371" s="57">
        <f>SUM('GŠ DR.FRA I.GLIBOTIĆ:GLAZBENA J.HATZE'!H371)</f>
        <v>0</v>
      </c>
      <c r="I371" s="57">
        <f t="shared" si="101"/>
        <v>208653</v>
      </c>
      <c r="P371" s="57">
        <f>SUM('GŠ DR.FRA I.GLIBOTIĆ:GLAZBENA J.HATZE'!P371)</f>
        <v>0</v>
      </c>
      <c r="R371" s="53"/>
    </row>
    <row r="372" spans="1:18">
      <c r="A372" s="21"/>
      <c r="B372" s="22">
        <v>322</v>
      </c>
      <c r="C372" s="23" t="s">
        <v>34</v>
      </c>
      <c r="D372" s="57">
        <f>SUM('GŠ DR.FRA I.GLIBOTIĆ:GLAZBENA J.HATZE'!D372)</f>
        <v>0</v>
      </c>
      <c r="E372" s="57">
        <f>SUM('GŠ DR.FRA I.GLIBOTIĆ:GLAZBENA J.HATZE'!E372)</f>
        <v>0</v>
      </c>
      <c r="F372" s="57">
        <f>SUM('GŠ DR.FRA I.GLIBOTIĆ:GLAZBENA J.HATZE'!F372)</f>
        <v>0</v>
      </c>
      <c r="G372" s="57">
        <f>SUM('GŠ DR.FRA I.GLIBOTIĆ:GLAZBENA J.HATZE'!G372)</f>
        <v>23806.7</v>
      </c>
      <c r="H372" s="57">
        <f>SUM('GŠ DR.FRA I.GLIBOTIĆ:GLAZBENA J.HATZE'!H372)</f>
        <v>0</v>
      </c>
      <c r="I372" s="57">
        <f t="shared" si="101"/>
        <v>0</v>
      </c>
      <c r="P372" s="57">
        <f>SUM('GŠ DR.FRA I.GLIBOTIĆ:GLAZBENA J.HATZE'!P372)</f>
        <v>0</v>
      </c>
      <c r="R372" s="53"/>
    </row>
    <row r="373" spans="1:18">
      <c r="A373" s="21"/>
      <c r="B373" s="22">
        <v>323</v>
      </c>
      <c r="C373" s="23" t="s">
        <v>28</v>
      </c>
      <c r="D373" s="57">
        <f>SUM('GŠ DR.FRA I.GLIBOTIĆ:GLAZBENA J.HATZE'!D373)</f>
        <v>11835630.77</v>
      </c>
      <c r="E373" s="57">
        <f>SUM('GŠ DR.FRA I.GLIBOTIĆ:GLAZBENA J.HATZE'!E373)</f>
        <v>0</v>
      </c>
      <c r="F373" s="57">
        <f>SUM('GŠ DR.FRA I.GLIBOTIĆ:GLAZBENA J.HATZE'!F373)</f>
        <v>11835630.77</v>
      </c>
      <c r="G373" s="57">
        <f>SUM('GŠ DR.FRA I.GLIBOTIĆ:GLAZBENA J.HATZE'!G373)</f>
        <v>46942.99</v>
      </c>
      <c r="H373" s="57">
        <f>SUM('GŠ DR.FRA I.GLIBOTIĆ:GLAZBENA J.HATZE'!H373)</f>
        <v>0</v>
      </c>
      <c r="I373" s="57">
        <f t="shared" si="101"/>
        <v>11835630.77</v>
      </c>
      <c r="P373" s="57">
        <f>SUM('GŠ DR.FRA I.GLIBOTIĆ:GLAZBENA J.HATZE'!P373)</f>
        <v>0</v>
      </c>
      <c r="R373" s="53"/>
    </row>
    <row r="374" spans="1:18">
      <c r="A374" s="21"/>
      <c r="B374" s="22">
        <v>329</v>
      </c>
      <c r="C374" s="23" t="s">
        <v>38</v>
      </c>
      <c r="D374" s="57">
        <f>SUM('GŠ DR.FRA I.GLIBOTIĆ:GLAZBENA J.HATZE'!D374)</f>
        <v>0</v>
      </c>
      <c r="E374" s="57">
        <f>SUM('GŠ DR.FRA I.GLIBOTIĆ:GLAZBENA J.HATZE'!E374)</f>
        <v>0</v>
      </c>
      <c r="F374" s="57">
        <f>SUM('GŠ DR.FRA I.GLIBOTIĆ:GLAZBENA J.HATZE'!F374)</f>
        <v>0</v>
      </c>
      <c r="G374" s="57">
        <f>SUM('GŠ DR.FRA I.GLIBOTIĆ:GLAZBENA J.HATZE'!G374)</f>
        <v>13193.33</v>
      </c>
      <c r="H374" s="57">
        <f>SUM('GŠ DR.FRA I.GLIBOTIĆ:GLAZBENA J.HATZE'!H374)</f>
        <v>0</v>
      </c>
      <c r="I374" s="57">
        <f t="shared" si="101"/>
        <v>0</v>
      </c>
      <c r="P374" s="57">
        <f>SUM('GŠ DR.FRA I.GLIBOTIĆ:GLAZBENA J.HATZE'!P374)</f>
        <v>0</v>
      </c>
      <c r="R374" s="53"/>
    </row>
    <row r="375" spans="1:18">
      <c r="A375" s="21"/>
      <c r="B375" s="22">
        <v>353</v>
      </c>
      <c r="C375" s="23"/>
      <c r="D375" s="57">
        <f>SUM('GŠ DR.FRA I.GLIBOTIĆ:GLAZBENA J.HATZE'!D375)</f>
        <v>0</v>
      </c>
      <c r="E375" s="57">
        <f>SUM('GŠ DR.FRA I.GLIBOTIĆ:GLAZBENA J.HATZE'!E375)</f>
        <v>0</v>
      </c>
      <c r="F375" s="57">
        <f>SUM('GŠ DR.FRA I.GLIBOTIĆ:GLAZBENA J.HATZE'!F375)</f>
        <v>0</v>
      </c>
      <c r="G375" s="57">
        <f>SUM('GŠ DR.FRA I.GLIBOTIĆ:GLAZBENA J.HATZE'!G375)</f>
        <v>88279.69</v>
      </c>
      <c r="H375" s="57">
        <f>SUM('GŠ DR.FRA I.GLIBOTIĆ:GLAZBENA J.HATZE'!H375)</f>
        <v>0</v>
      </c>
      <c r="I375" s="57">
        <f t="shared" si="101"/>
        <v>0</v>
      </c>
      <c r="P375" s="57"/>
      <c r="R375" s="53"/>
    </row>
    <row r="376" spans="1:18">
      <c r="A376" s="21"/>
      <c r="B376" s="22">
        <v>368</v>
      </c>
      <c r="C376" s="23"/>
      <c r="D376" s="57">
        <f>SUM('GŠ DR.FRA I.GLIBOTIĆ:GLAZBENA J.HATZE'!D376)</f>
        <v>0</v>
      </c>
      <c r="E376" s="57">
        <f>SUM('GŠ DR.FRA I.GLIBOTIĆ:GLAZBENA J.HATZE'!E376)</f>
        <v>0</v>
      </c>
      <c r="F376" s="57">
        <f>SUM('GŠ DR.FRA I.GLIBOTIĆ:GLAZBENA J.HATZE'!F376)</f>
        <v>0</v>
      </c>
      <c r="G376" s="57">
        <f>SUM('GŠ DR.FRA I.GLIBOTIĆ:GLAZBENA J.HATZE'!G376)</f>
        <v>58531.23</v>
      </c>
      <c r="H376" s="57">
        <f>SUM('GŠ DR.FRA I.GLIBOTIĆ:GLAZBENA J.HATZE'!H376)</f>
        <v>0</v>
      </c>
      <c r="I376" s="57">
        <f t="shared" si="101"/>
        <v>0</v>
      </c>
      <c r="P376" s="57"/>
      <c r="R376" s="53"/>
    </row>
    <row r="377" spans="1:18" ht="24.75">
      <c r="A377" s="21"/>
      <c r="B377" s="22">
        <v>369</v>
      </c>
      <c r="C377" s="23" t="s">
        <v>133</v>
      </c>
      <c r="D377" s="57">
        <f>SUM('GŠ DR.FRA I.GLIBOTIĆ:GLAZBENA J.HATZE'!D377)</f>
        <v>3479325.45</v>
      </c>
      <c r="E377" s="57">
        <f>SUM('GŠ DR.FRA I.GLIBOTIĆ:GLAZBENA J.HATZE'!E377)</f>
        <v>0</v>
      </c>
      <c r="F377" s="57">
        <f>SUM('GŠ DR.FRA I.GLIBOTIĆ:GLAZBENA J.HATZE'!F377)</f>
        <v>3479325.45</v>
      </c>
      <c r="G377" s="57">
        <f>SUM('GŠ DR.FRA I.GLIBOTIĆ:GLAZBENA J.HATZE'!G377)</f>
        <v>0</v>
      </c>
      <c r="H377" s="57">
        <f>SUM('GŠ DR.FRA I.GLIBOTIĆ:GLAZBENA J.HATZE'!H377)</f>
        <v>0</v>
      </c>
      <c r="I377" s="57">
        <f t="shared" si="101"/>
        <v>3479325.45</v>
      </c>
      <c r="P377" s="57">
        <f>SUM('GŠ DR.FRA I.GLIBOTIĆ:GLAZBENA J.HATZE'!P377)</f>
        <v>0</v>
      </c>
      <c r="R377" s="53"/>
    </row>
    <row r="378" spans="1:18">
      <c r="A378" s="21"/>
      <c r="B378" s="22">
        <v>381</v>
      </c>
      <c r="C378" s="23"/>
      <c r="D378" s="57">
        <f>SUM('GŠ DR.FRA I.GLIBOTIĆ:GLAZBENA J.HATZE'!D378)</f>
        <v>0</v>
      </c>
      <c r="E378" s="57">
        <f>SUM('GŠ DR.FRA I.GLIBOTIĆ:GLAZBENA J.HATZE'!E378)</f>
        <v>0</v>
      </c>
      <c r="F378" s="57">
        <f>SUM('GŠ DR.FRA I.GLIBOTIĆ:GLAZBENA J.HATZE'!F378)</f>
        <v>0</v>
      </c>
      <c r="G378" s="57">
        <f>SUM('GŠ DR.FRA I.GLIBOTIĆ:GLAZBENA J.HATZE'!G378)</f>
        <v>39794.699999999997</v>
      </c>
      <c r="H378" s="57">
        <f>SUM('GŠ DR.FRA I.GLIBOTIĆ:GLAZBENA J.HATZE'!H378)</f>
        <v>0</v>
      </c>
      <c r="I378" s="57">
        <f t="shared" si="101"/>
        <v>0</v>
      </c>
      <c r="P378" s="57"/>
      <c r="R378" s="53"/>
    </row>
    <row r="379" spans="1:18">
      <c r="A379" s="21"/>
      <c r="B379" s="22">
        <v>422</v>
      </c>
      <c r="C379" s="23" t="s">
        <v>29</v>
      </c>
      <c r="D379" s="57">
        <f>SUM('GŠ DR.FRA I.GLIBOTIĆ:GLAZBENA J.HATZE'!D379)</f>
        <v>8302080.1699999999</v>
      </c>
      <c r="E379" s="57">
        <f>SUM('GŠ DR.FRA I.GLIBOTIĆ:GLAZBENA J.HATZE'!E379)</f>
        <v>0</v>
      </c>
      <c r="F379" s="57">
        <f>SUM('GŠ DR.FRA I.GLIBOTIĆ:GLAZBENA J.HATZE'!F379)</f>
        <v>8302080.1699999999</v>
      </c>
      <c r="G379" s="57">
        <f>SUM('GŠ DR.FRA I.GLIBOTIĆ:GLAZBENA J.HATZE'!G379)</f>
        <v>0</v>
      </c>
      <c r="H379" s="57">
        <f>SUM('GŠ DR.FRA I.GLIBOTIĆ:GLAZBENA J.HATZE'!H379)</f>
        <v>0</v>
      </c>
      <c r="I379" s="57">
        <f t="shared" si="101"/>
        <v>8302080.1699999999</v>
      </c>
      <c r="P379" s="57">
        <f>SUM('GŠ DR.FRA I.GLIBOTIĆ:GLAZBENA J.HATZE'!P379)</f>
        <v>0</v>
      </c>
      <c r="R379" s="53"/>
    </row>
    <row r="380" spans="1:18" s="26" customFormat="1">
      <c r="A380" s="21"/>
      <c r="B380" s="22">
        <v>426</v>
      </c>
      <c r="C380" s="23" t="s">
        <v>30</v>
      </c>
      <c r="D380" s="57">
        <f>SUM('GŠ DR.FRA I.GLIBOTIĆ:GLAZBENA J.HATZE'!D380)</f>
        <v>0</v>
      </c>
      <c r="E380" s="57">
        <f>SUM('GŠ DR.FRA I.GLIBOTIĆ:GLAZBENA J.HATZE'!E380)</f>
        <v>0</v>
      </c>
      <c r="F380" s="57">
        <f>SUM('GŠ DR.FRA I.GLIBOTIĆ:GLAZBENA J.HATZE'!F380)</f>
        <v>0</v>
      </c>
      <c r="G380" s="57">
        <f>SUM('GŠ DR.FRA I.GLIBOTIĆ:GLAZBENA J.HATZE'!G380)</f>
        <v>0</v>
      </c>
      <c r="H380" s="57">
        <f>SUM('GŠ DR.FRA I.GLIBOTIĆ:GLAZBENA J.HATZE'!H380)</f>
        <v>0</v>
      </c>
      <c r="I380" s="57">
        <f t="shared" si="101"/>
        <v>0</v>
      </c>
      <c r="P380" s="57">
        <f>SUM('GŠ DR.FRA I.GLIBOTIĆ:GLAZBENA J.HATZE'!P380)</f>
        <v>0</v>
      </c>
      <c r="R380" s="53"/>
    </row>
    <row r="381" spans="1:18" s="26" customFormat="1">
      <c r="A381" s="21"/>
      <c r="B381" s="22">
        <v>451</v>
      </c>
      <c r="C381" s="23" t="s">
        <v>31</v>
      </c>
      <c r="D381" s="57">
        <f>SUM('GŠ DR.FRA I.GLIBOTIĆ:GLAZBENA J.HATZE'!D381)</f>
        <v>0</v>
      </c>
      <c r="E381" s="57">
        <f>SUM('GŠ DR.FRA I.GLIBOTIĆ:GLAZBENA J.HATZE'!E381)</f>
        <v>0</v>
      </c>
      <c r="F381" s="57">
        <f>SUM('GŠ DR.FRA I.GLIBOTIĆ:GLAZBENA J.HATZE'!F381)</f>
        <v>0</v>
      </c>
      <c r="G381" s="57">
        <f>SUM('GŠ DR.FRA I.GLIBOTIĆ:GLAZBENA J.HATZE'!G381)</f>
        <v>0</v>
      </c>
      <c r="H381" s="57">
        <f>SUM('GŠ DR.FRA I.GLIBOTIĆ:GLAZBENA J.HATZE'!H381)</f>
        <v>0</v>
      </c>
      <c r="I381" s="57">
        <f t="shared" si="101"/>
        <v>0</v>
      </c>
      <c r="P381" s="57">
        <f>SUM('GŠ DR.FRA I.GLIBOTIĆ:GLAZBENA J.HATZE'!P381)</f>
        <v>0</v>
      </c>
      <c r="R381" s="53"/>
    </row>
    <row r="382" spans="1:18" ht="33" customHeight="1">
      <c r="A382" s="238" t="s">
        <v>150</v>
      </c>
      <c r="B382" s="239"/>
      <c r="C382" s="39" t="s">
        <v>1833</v>
      </c>
      <c r="D382" s="40">
        <f>SUM(D383,D405,D395)</f>
        <v>18088588.890000001</v>
      </c>
      <c r="E382" s="40">
        <f t="shared" ref="E382:I382" si="102">SUM(E383,E405,E395)</f>
        <v>0</v>
      </c>
      <c r="F382" s="83">
        <f t="shared" si="102"/>
        <v>18088588.890000001</v>
      </c>
      <c r="G382" s="171">
        <f t="shared" si="102"/>
        <v>935007.41999999993</v>
      </c>
      <c r="H382" s="88">
        <f t="shared" si="102"/>
        <v>0</v>
      </c>
      <c r="I382" s="41">
        <f t="shared" si="102"/>
        <v>18088588.890000001</v>
      </c>
      <c r="P382" s="40">
        <f>SUM(P383,P405)</f>
        <v>0</v>
      </c>
      <c r="R382" s="53"/>
    </row>
    <row r="383" spans="1:18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03">SUM(E384:E394)</f>
        <v>0</v>
      </c>
      <c r="F383" s="59">
        <f t="shared" si="103"/>
        <v>0</v>
      </c>
      <c r="G383" s="174">
        <f t="shared" si="103"/>
        <v>0</v>
      </c>
      <c r="H383" s="79">
        <f t="shared" si="103"/>
        <v>0</v>
      </c>
      <c r="I383" s="20">
        <f t="shared" si="103"/>
        <v>0</v>
      </c>
      <c r="P383" s="19">
        <f>SUM(P384:P394)</f>
        <v>0</v>
      </c>
      <c r="R383" s="53"/>
    </row>
    <row r="384" spans="1:18">
      <c r="A384" s="21"/>
      <c r="B384" s="22">
        <v>311</v>
      </c>
      <c r="C384" s="23" t="s">
        <v>35</v>
      </c>
      <c r="D384" s="57">
        <f>SUM('GŠ DR.FRA I.GLIBOTIĆ:GLAZBENA J.HATZE'!D384)</f>
        <v>0</v>
      </c>
      <c r="E384" s="57">
        <f>SUM('GŠ DR.FRA I.GLIBOTIĆ:GLAZBENA J.HATZE'!E384)</f>
        <v>0</v>
      </c>
      <c r="F384" s="105">
        <f>SUM('GŠ DR.FRA I.GLIBOTIĆ:GLAZBENA J.HATZE'!F384)</f>
        <v>0</v>
      </c>
      <c r="G384" s="177">
        <f>SUM('GŠ DR.FRA I.GLIBOTIĆ:GLAZBENA J.HATZE'!G384)</f>
        <v>0</v>
      </c>
      <c r="H384" s="47">
        <f>SUM('GŠ DR.FRA I.GLIBOTIĆ:GLAZBENA J.HATZE'!H384)</f>
        <v>0</v>
      </c>
      <c r="I384" s="25">
        <f t="shared" ref="I384:I394" si="104">+F384+H384</f>
        <v>0</v>
      </c>
      <c r="P384" s="57">
        <f>SUM('GŠ DR.FRA I.GLIBOTIĆ:GLAZBENA J.HATZE'!P384)</f>
        <v>0</v>
      </c>
      <c r="R384" s="53"/>
    </row>
    <row r="385" spans="1:18">
      <c r="A385" s="21"/>
      <c r="B385" s="22">
        <v>312</v>
      </c>
      <c r="C385" s="23" t="s">
        <v>44</v>
      </c>
      <c r="D385" s="57">
        <f>SUM('GŠ DR.FRA I.GLIBOTIĆ:GLAZBENA J.HATZE'!D385)</f>
        <v>0</v>
      </c>
      <c r="E385" s="57">
        <f>SUM('GŠ DR.FRA I.GLIBOTIĆ:GLAZBENA J.HATZE'!E385)</f>
        <v>0</v>
      </c>
      <c r="F385" s="105">
        <f>SUM('GŠ DR.FRA I.GLIBOTIĆ:GLAZBENA J.HATZE'!F385)</f>
        <v>0</v>
      </c>
      <c r="G385" s="177">
        <f>SUM('GŠ DR.FRA I.GLIBOTIĆ:GLAZBENA J.HATZE'!G385)</f>
        <v>0</v>
      </c>
      <c r="H385" s="47">
        <f>SUM('GŠ DR.FRA I.GLIBOTIĆ:GLAZBENA J.HATZE'!H385)</f>
        <v>0</v>
      </c>
      <c r="I385" s="25">
        <f t="shared" si="104"/>
        <v>0</v>
      </c>
      <c r="P385" s="57">
        <f>SUM('GŠ DR.FRA I.GLIBOTIĆ:GLAZBENA J.HATZE'!P385)</f>
        <v>0</v>
      </c>
      <c r="R385" s="53"/>
    </row>
    <row r="386" spans="1:18">
      <c r="A386" s="21"/>
      <c r="B386" s="22">
        <v>313</v>
      </c>
      <c r="C386" s="23" t="s">
        <v>36</v>
      </c>
      <c r="D386" s="57">
        <f>SUM('GŠ DR.FRA I.GLIBOTIĆ:GLAZBENA J.HATZE'!D386)</f>
        <v>0</v>
      </c>
      <c r="E386" s="57">
        <f>SUM('GŠ DR.FRA I.GLIBOTIĆ:GLAZBENA J.HATZE'!E386)</f>
        <v>0</v>
      </c>
      <c r="F386" s="105">
        <f>SUM('GŠ DR.FRA I.GLIBOTIĆ:GLAZBENA J.HATZE'!F386)</f>
        <v>0</v>
      </c>
      <c r="G386" s="177">
        <f>SUM('GŠ DR.FRA I.GLIBOTIĆ:GLAZBENA J.HATZE'!G386)</f>
        <v>0</v>
      </c>
      <c r="H386" s="47">
        <f>SUM('GŠ DR.FRA I.GLIBOTIĆ:GLAZBENA J.HATZE'!H386)</f>
        <v>0</v>
      </c>
      <c r="I386" s="25">
        <f t="shared" si="104"/>
        <v>0</v>
      </c>
      <c r="P386" s="57">
        <f>SUM('GŠ DR.FRA I.GLIBOTIĆ:GLAZBENA J.HATZE'!P386)</f>
        <v>0</v>
      </c>
      <c r="R386" s="53"/>
    </row>
    <row r="387" spans="1:18">
      <c r="A387" s="21"/>
      <c r="B387" s="22">
        <v>321</v>
      </c>
      <c r="C387" s="23" t="s">
        <v>33</v>
      </c>
      <c r="D387" s="57">
        <f>SUM('GŠ DR.FRA I.GLIBOTIĆ:GLAZBENA J.HATZE'!D387)</f>
        <v>0</v>
      </c>
      <c r="E387" s="57">
        <f>SUM('GŠ DR.FRA I.GLIBOTIĆ:GLAZBENA J.HATZE'!E387)</f>
        <v>0</v>
      </c>
      <c r="F387" s="105">
        <f>SUM('GŠ DR.FRA I.GLIBOTIĆ:GLAZBENA J.HATZE'!F387)</f>
        <v>0</v>
      </c>
      <c r="G387" s="177">
        <f>SUM('GŠ DR.FRA I.GLIBOTIĆ:GLAZBENA J.HATZE'!G387)</f>
        <v>0</v>
      </c>
      <c r="H387" s="47">
        <f>SUM('GŠ DR.FRA I.GLIBOTIĆ:GLAZBENA J.HATZE'!H387)</f>
        <v>0</v>
      </c>
      <c r="I387" s="25">
        <f t="shared" si="104"/>
        <v>0</v>
      </c>
      <c r="P387" s="57">
        <f>SUM('GŠ DR.FRA I.GLIBOTIĆ:GLAZBENA J.HATZE'!P387)</f>
        <v>0</v>
      </c>
      <c r="R387" s="53"/>
    </row>
    <row r="388" spans="1:18">
      <c r="A388" s="21"/>
      <c r="B388" s="22">
        <v>322</v>
      </c>
      <c r="C388" s="23" t="s">
        <v>34</v>
      </c>
      <c r="D388" s="57">
        <f>SUM('GŠ DR.FRA I.GLIBOTIĆ:GLAZBENA J.HATZE'!D388)</f>
        <v>0</v>
      </c>
      <c r="E388" s="57">
        <f>SUM('GŠ DR.FRA I.GLIBOTIĆ:GLAZBENA J.HATZE'!E388)</f>
        <v>0</v>
      </c>
      <c r="F388" s="105">
        <f>SUM('GŠ DR.FRA I.GLIBOTIĆ:GLAZBENA J.HATZE'!F388)</f>
        <v>0</v>
      </c>
      <c r="G388" s="177">
        <f>SUM('GŠ DR.FRA I.GLIBOTIĆ:GLAZBENA J.HATZE'!G388)</f>
        <v>0</v>
      </c>
      <c r="H388" s="47">
        <f>SUM('GŠ DR.FRA I.GLIBOTIĆ:GLAZBENA J.HATZE'!H388)</f>
        <v>0</v>
      </c>
      <c r="I388" s="25">
        <f t="shared" si="104"/>
        <v>0</v>
      </c>
      <c r="P388" s="57">
        <f>SUM('GŠ DR.FRA I.GLIBOTIĆ:GLAZBENA J.HATZE'!P388)</f>
        <v>0</v>
      </c>
      <c r="R388" s="53"/>
    </row>
    <row r="389" spans="1:18">
      <c r="A389" s="21"/>
      <c r="B389" s="22">
        <v>323</v>
      </c>
      <c r="C389" s="23" t="s">
        <v>28</v>
      </c>
      <c r="D389" s="57">
        <f>SUM('GŠ DR.FRA I.GLIBOTIĆ:GLAZBENA J.HATZE'!D389)</f>
        <v>0</v>
      </c>
      <c r="E389" s="57">
        <f>SUM('GŠ DR.FRA I.GLIBOTIĆ:GLAZBENA J.HATZE'!E389)</f>
        <v>0</v>
      </c>
      <c r="F389" s="105">
        <f>SUM('GŠ DR.FRA I.GLIBOTIĆ:GLAZBENA J.HATZE'!F389)</f>
        <v>0</v>
      </c>
      <c r="G389" s="177">
        <f>SUM('GŠ DR.FRA I.GLIBOTIĆ:GLAZBENA J.HATZE'!G389)</f>
        <v>0</v>
      </c>
      <c r="H389" s="47">
        <f>SUM('GŠ DR.FRA I.GLIBOTIĆ:GLAZBENA J.HATZE'!H389)</f>
        <v>0</v>
      </c>
      <c r="I389" s="25">
        <f t="shared" si="104"/>
        <v>0</v>
      </c>
      <c r="P389" s="57">
        <f>SUM('GŠ DR.FRA I.GLIBOTIĆ:GLAZBENA J.HATZE'!P389)</f>
        <v>0</v>
      </c>
      <c r="R389" s="53"/>
    </row>
    <row r="390" spans="1:18">
      <c r="A390" s="21"/>
      <c r="B390" s="22">
        <v>329</v>
      </c>
      <c r="C390" s="23" t="s">
        <v>38</v>
      </c>
      <c r="D390" s="57">
        <f>SUM('GŠ DR.FRA I.GLIBOTIĆ:GLAZBENA J.HATZE'!D390)</f>
        <v>0</v>
      </c>
      <c r="E390" s="57">
        <f>SUM('GŠ DR.FRA I.GLIBOTIĆ:GLAZBENA J.HATZE'!E390)</f>
        <v>0</v>
      </c>
      <c r="F390" s="105">
        <f>SUM('GŠ DR.FRA I.GLIBOTIĆ:GLAZBENA J.HATZE'!F390)</f>
        <v>0</v>
      </c>
      <c r="G390" s="177">
        <f>SUM('GŠ DR.FRA I.GLIBOTIĆ:GLAZBENA J.HATZE'!G390)</f>
        <v>0</v>
      </c>
      <c r="H390" s="47">
        <f>SUM('GŠ DR.FRA I.GLIBOTIĆ:GLAZBENA J.HATZE'!H390)</f>
        <v>0</v>
      </c>
      <c r="I390" s="25">
        <f t="shared" si="104"/>
        <v>0</v>
      </c>
      <c r="P390" s="57">
        <f>SUM('GŠ DR.FRA I.GLIBOTIĆ:GLAZBENA J.HATZE'!P390)</f>
        <v>0</v>
      </c>
      <c r="R390" s="53"/>
    </row>
    <row r="391" spans="1:18" ht="24.75">
      <c r="A391" s="21"/>
      <c r="B391" s="22">
        <v>369</v>
      </c>
      <c r="C391" s="23" t="s">
        <v>133</v>
      </c>
      <c r="D391" s="57">
        <f>SUM('GŠ DR.FRA I.GLIBOTIĆ:GLAZBENA J.HATZE'!D391)</f>
        <v>0</v>
      </c>
      <c r="E391" s="57">
        <f>SUM('GŠ DR.FRA I.GLIBOTIĆ:GLAZBENA J.HATZE'!E391)</f>
        <v>0</v>
      </c>
      <c r="F391" s="105">
        <f>SUM('GŠ DR.FRA I.GLIBOTIĆ:GLAZBENA J.HATZE'!F391)</f>
        <v>0</v>
      </c>
      <c r="G391" s="177">
        <f>SUM('GŠ DR.FRA I.GLIBOTIĆ:GLAZBENA J.HATZE'!G391)</f>
        <v>0</v>
      </c>
      <c r="H391" s="47">
        <f>SUM('GŠ DR.FRA I.GLIBOTIĆ:GLAZBENA J.HATZE'!H391)</f>
        <v>0</v>
      </c>
      <c r="I391" s="25">
        <f t="shared" si="104"/>
        <v>0</v>
      </c>
      <c r="P391" s="57">
        <f>SUM('GŠ DR.FRA I.GLIBOTIĆ:GLAZBENA J.HATZE'!P391)</f>
        <v>0</v>
      </c>
      <c r="R391" s="53"/>
    </row>
    <row r="392" spans="1:18">
      <c r="A392" s="21"/>
      <c r="B392" s="22">
        <v>422</v>
      </c>
      <c r="C392" s="23" t="s">
        <v>29</v>
      </c>
      <c r="D392" s="57">
        <f>SUM('GŠ DR.FRA I.GLIBOTIĆ:GLAZBENA J.HATZE'!D392)</f>
        <v>0</v>
      </c>
      <c r="E392" s="57">
        <f>SUM('GŠ DR.FRA I.GLIBOTIĆ:GLAZBENA J.HATZE'!E392)</f>
        <v>0</v>
      </c>
      <c r="F392" s="105">
        <f>SUM('GŠ DR.FRA I.GLIBOTIĆ:GLAZBENA J.HATZE'!F392)</f>
        <v>0</v>
      </c>
      <c r="G392" s="177">
        <f>SUM('GŠ DR.FRA I.GLIBOTIĆ:GLAZBENA J.HATZE'!G392)</f>
        <v>0</v>
      </c>
      <c r="H392" s="47">
        <f>SUM('GŠ DR.FRA I.GLIBOTIĆ:GLAZBENA J.HATZE'!H392)</f>
        <v>0</v>
      </c>
      <c r="I392" s="25">
        <f t="shared" si="104"/>
        <v>0</v>
      </c>
      <c r="P392" s="57">
        <f>SUM('GŠ DR.FRA I.GLIBOTIĆ:GLAZBENA J.HATZE'!P392)</f>
        <v>0</v>
      </c>
      <c r="R392" s="53"/>
    </row>
    <row r="393" spans="1:18" s="26" customFormat="1">
      <c r="A393" s="21"/>
      <c r="B393" s="22">
        <v>426</v>
      </c>
      <c r="C393" s="23" t="s">
        <v>30</v>
      </c>
      <c r="D393" s="57">
        <f>SUM('GŠ DR.FRA I.GLIBOTIĆ:GLAZBENA J.HATZE'!D393)</f>
        <v>0</v>
      </c>
      <c r="E393" s="57">
        <f>SUM('GŠ DR.FRA I.GLIBOTIĆ:GLAZBENA J.HATZE'!E393)</f>
        <v>0</v>
      </c>
      <c r="F393" s="105">
        <f>SUM('GŠ DR.FRA I.GLIBOTIĆ:GLAZBENA J.HATZE'!F393)</f>
        <v>0</v>
      </c>
      <c r="G393" s="177">
        <f>SUM('GŠ DR.FRA I.GLIBOTIĆ:GLAZBENA J.HATZE'!G393)</f>
        <v>0</v>
      </c>
      <c r="H393" s="47">
        <f>SUM('GŠ DR.FRA I.GLIBOTIĆ:GLAZBENA J.HATZE'!H393)</f>
        <v>0</v>
      </c>
      <c r="I393" s="25">
        <f t="shared" si="104"/>
        <v>0</v>
      </c>
      <c r="P393" s="57">
        <f>SUM('GŠ DR.FRA I.GLIBOTIĆ:GLAZBENA J.HATZE'!P393)</f>
        <v>0</v>
      </c>
      <c r="R393" s="53"/>
    </row>
    <row r="394" spans="1:18" s="26" customFormat="1">
      <c r="A394" s="21"/>
      <c r="B394" s="22">
        <v>451</v>
      </c>
      <c r="C394" s="23" t="s">
        <v>31</v>
      </c>
      <c r="D394" s="57">
        <f>SUM('GŠ DR.FRA I.GLIBOTIĆ:GLAZBENA J.HATZE'!D394)</f>
        <v>0</v>
      </c>
      <c r="E394" s="57">
        <f>SUM('GŠ DR.FRA I.GLIBOTIĆ:GLAZBENA J.HATZE'!E394)</f>
        <v>0</v>
      </c>
      <c r="F394" s="105">
        <f>SUM('GŠ DR.FRA I.GLIBOTIĆ:GLAZBENA J.HATZE'!F394)</f>
        <v>0</v>
      </c>
      <c r="G394" s="177">
        <f>SUM('GŠ DR.FRA I.GLIBOTIĆ:GLAZBENA J.HATZE'!G394)</f>
        <v>0</v>
      </c>
      <c r="H394" s="47">
        <f>SUM('GŠ DR.FRA I.GLIBOTIĆ:GLAZBENA J.HATZE'!H394)</f>
        <v>0</v>
      </c>
      <c r="I394" s="25">
        <f t="shared" si="104"/>
        <v>0</v>
      </c>
      <c r="P394" s="57">
        <f>SUM('GŠ DR.FRA I.GLIBOTIĆ:GLAZBENA J.HATZE'!P394)</f>
        <v>0</v>
      </c>
      <c r="R394" s="53"/>
    </row>
    <row r="395" spans="1:18" s="26" customFormat="1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05">SUM(E396:E404)</f>
        <v>0</v>
      </c>
      <c r="F395" s="19">
        <f t="shared" si="105"/>
        <v>0</v>
      </c>
      <c r="G395" s="174">
        <f t="shared" si="105"/>
        <v>135503.70000000001</v>
      </c>
      <c r="H395" s="174">
        <f t="shared" si="105"/>
        <v>0</v>
      </c>
      <c r="I395" s="20">
        <f t="shared" si="105"/>
        <v>0</v>
      </c>
      <c r="P395" s="57"/>
      <c r="R395" s="53"/>
    </row>
    <row r="396" spans="1:18" s="26" customFormat="1">
      <c r="A396" s="21"/>
      <c r="B396" s="22">
        <v>311</v>
      </c>
      <c r="C396" s="23"/>
      <c r="D396" s="57">
        <f>SUM('GŠ DR.FRA I.GLIBOTIĆ:GLAZBENA J.HATZE'!D396)</f>
        <v>0</v>
      </c>
      <c r="E396" s="57">
        <f>SUM('GŠ DR.FRA I.GLIBOTIĆ:GLAZBENA J.HATZE'!E396)</f>
        <v>0</v>
      </c>
      <c r="F396" s="57">
        <f>SUM('GŠ DR.FRA I.GLIBOTIĆ:GLAZBENA J.HATZE'!F396)</f>
        <v>0</v>
      </c>
      <c r="G396" s="57">
        <f>SUM('GŠ DR.FRA I.GLIBOTIĆ:GLAZBENA J.HATZE'!G396)</f>
        <v>52267.49</v>
      </c>
      <c r="H396" s="57">
        <f>SUM('GŠ DR.FRA I.GLIBOTIĆ:GLAZBENA J.HATZE'!H396)</f>
        <v>0</v>
      </c>
      <c r="I396" s="57">
        <f t="shared" ref="I396:I404" si="106">+F396+H396</f>
        <v>0</v>
      </c>
      <c r="P396" s="57"/>
      <c r="R396" s="53"/>
    </row>
    <row r="397" spans="1:18" s="26" customFormat="1">
      <c r="A397" s="21"/>
      <c r="B397" s="22">
        <v>312</v>
      </c>
      <c r="C397" s="23"/>
      <c r="D397" s="57">
        <f>SUM('GŠ DR.FRA I.GLIBOTIĆ:GLAZBENA J.HATZE'!D397)</f>
        <v>0</v>
      </c>
      <c r="E397" s="57">
        <f>SUM('GŠ DR.FRA I.GLIBOTIĆ:GLAZBENA J.HATZE'!E397)</f>
        <v>0</v>
      </c>
      <c r="F397" s="57">
        <f>SUM('GŠ DR.FRA I.GLIBOTIĆ:GLAZBENA J.HATZE'!F397)</f>
        <v>0</v>
      </c>
      <c r="G397" s="57">
        <f>SUM('GŠ DR.FRA I.GLIBOTIĆ:GLAZBENA J.HATZE'!G397)</f>
        <v>2497.5</v>
      </c>
      <c r="H397" s="57">
        <f>SUM('GŠ DR.FRA I.GLIBOTIĆ:GLAZBENA J.HATZE'!H397)</f>
        <v>0</v>
      </c>
      <c r="I397" s="57">
        <f t="shared" si="106"/>
        <v>0</v>
      </c>
      <c r="P397" s="57"/>
      <c r="R397" s="53"/>
    </row>
    <row r="398" spans="1:18" s="26" customFormat="1">
      <c r="A398" s="21"/>
      <c r="B398" s="22">
        <v>313</v>
      </c>
      <c r="C398" s="23"/>
      <c r="D398" s="57">
        <f>SUM('GŠ DR.FRA I.GLIBOTIĆ:GLAZBENA J.HATZE'!D398)</f>
        <v>0</v>
      </c>
      <c r="E398" s="57">
        <f>SUM('GŠ DR.FRA I.GLIBOTIĆ:GLAZBENA J.HATZE'!E398)</f>
        <v>0</v>
      </c>
      <c r="F398" s="57">
        <f>SUM('GŠ DR.FRA I.GLIBOTIĆ:GLAZBENA J.HATZE'!F398)</f>
        <v>0</v>
      </c>
      <c r="G398" s="57">
        <f>SUM('GŠ DR.FRA I.GLIBOTIĆ:GLAZBENA J.HATZE'!G398)</f>
        <v>8330.98</v>
      </c>
      <c r="H398" s="57">
        <f>SUM('GŠ DR.FRA I.GLIBOTIĆ:GLAZBENA J.HATZE'!H398)</f>
        <v>0</v>
      </c>
      <c r="I398" s="57">
        <f t="shared" si="106"/>
        <v>0</v>
      </c>
      <c r="P398" s="57"/>
      <c r="R398" s="53"/>
    </row>
    <row r="399" spans="1:18" s="26" customFormat="1">
      <c r="A399" s="21"/>
      <c r="B399" s="22">
        <v>329</v>
      </c>
      <c r="C399" s="23"/>
      <c r="D399" s="57">
        <f>SUM('GŠ DR.FRA I.GLIBOTIĆ:GLAZBENA J.HATZE'!D399)</f>
        <v>0</v>
      </c>
      <c r="E399" s="57">
        <f>SUM('GŠ DR.FRA I.GLIBOTIĆ:GLAZBENA J.HATZE'!E399)</f>
        <v>0</v>
      </c>
      <c r="F399" s="57">
        <f>SUM('GŠ DR.FRA I.GLIBOTIĆ:GLAZBENA J.HATZE'!F399)</f>
        <v>0</v>
      </c>
      <c r="G399" s="57">
        <f>SUM('GŠ DR.FRA I.GLIBOTIĆ:GLAZBENA J.HATZE'!G399)</f>
        <v>0</v>
      </c>
      <c r="H399" s="57">
        <f>SUM('GŠ DR.FRA I.GLIBOTIĆ:GLAZBENA J.HATZE'!H399)</f>
        <v>0</v>
      </c>
      <c r="I399" s="57">
        <f t="shared" si="106"/>
        <v>0</v>
      </c>
      <c r="P399" s="57"/>
      <c r="R399" s="53"/>
    </row>
    <row r="400" spans="1:18" s="26" customFormat="1">
      <c r="A400" s="21"/>
      <c r="B400" s="22">
        <v>352</v>
      </c>
      <c r="C400" s="23"/>
      <c r="D400" s="57">
        <f>SUM('GŠ DR.FRA I.GLIBOTIĆ:GLAZBENA J.HATZE'!D400)</f>
        <v>0</v>
      </c>
      <c r="E400" s="57">
        <f>SUM('GŠ DR.FRA I.GLIBOTIĆ:GLAZBENA J.HATZE'!E400)</f>
        <v>0</v>
      </c>
      <c r="F400" s="57">
        <f>SUM('GŠ DR.FRA I.GLIBOTIĆ:GLAZBENA J.HATZE'!F400)</f>
        <v>0</v>
      </c>
      <c r="G400" s="57">
        <f>SUM('GŠ DR.FRA I.GLIBOTIĆ:GLAZBENA J.HATZE'!G400)</f>
        <v>12156.99</v>
      </c>
      <c r="H400" s="57">
        <f>SUM('GŠ DR.FRA I.GLIBOTIĆ:GLAZBENA J.HATZE'!H400)</f>
        <v>0</v>
      </c>
      <c r="I400" s="57">
        <f t="shared" si="106"/>
        <v>0</v>
      </c>
      <c r="P400" s="57"/>
      <c r="R400" s="53"/>
    </row>
    <row r="401" spans="1:18" s="26" customFormat="1">
      <c r="A401" s="21"/>
      <c r="B401" s="22">
        <v>363</v>
      </c>
      <c r="C401" s="23"/>
      <c r="D401" s="57">
        <f>SUM('GŠ DR.FRA I.GLIBOTIĆ:GLAZBENA J.HATZE'!D401)</f>
        <v>0</v>
      </c>
      <c r="E401" s="57">
        <f>SUM('GŠ DR.FRA I.GLIBOTIĆ:GLAZBENA J.HATZE'!E401)</f>
        <v>0</v>
      </c>
      <c r="F401" s="57">
        <f>SUM('GŠ DR.FRA I.GLIBOTIĆ:GLAZBENA J.HATZE'!F401)</f>
        <v>0</v>
      </c>
      <c r="G401" s="57">
        <f>SUM('GŠ DR.FRA I.GLIBOTIĆ:GLAZBENA J.HATZE'!G401)</f>
        <v>0</v>
      </c>
      <c r="H401" s="57">
        <f>SUM('GŠ DR.FRA I.GLIBOTIĆ:GLAZBENA J.HATZE'!H401)</f>
        <v>0</v>
      </c>
      <c r="I401" s="57">
        <f t="shared" si="106"/>
        <v>0</v>
      </c>
      <c r="P401" s="57"/>
      <c r="R401" s="53"/>
    </row>
    <row r="402" spans="1:18" s="26" customFormat="1">
      <c r="A402" s="21"/>
      <c r="B402" s="22">
        <v>366</v>
      </c>
      <c r="C402" s="23"/>
      <c r="D402" s="57">
        <f>SUM('GŠ DR.FRA I.GLIBOTIĆ:GLAZBENA J.HATZE'!D402)</f>
        <v>0</v>
      </c>
      <c r="E402" s="57">
        <f>SUM('GŠ DR.FRA I.GLIBOTIĆ:GLAZBENA J.HATZE'!E402)</f>
        <v>0</v>
      </c>
      <c r="F402" s="57">
        <f>SUM('GŠ DR.FRA I.GLIBOTIĆ:GLAZBENA J.HATZE'!F402)</f>
        <v>0</v>
      </c>
      <c r="G402" s="57">
        <f>SUM('GŠ DR.FRA I.GLIBOTIĆ:GLAZBENA J.HATZE'!G402)</f>
        <v>13057.07</v>
      </c>
      <c r="H402" s="57">
        <f>SUM('GŠ DR.FRA I.GLIBOTIĆ:GLAZBENA J.HATZE'!H402)</f>
        <v>0</v>
      </c>
      <c r="I402" s="57">
        <f t="shared" si="106"/>
        <v>0</v>
      </c>
      <c r="P402" s="57"/>
      <c r="R402" s="53"/>
    </row>
    <row r="403" spans="1:18" s="26" customFormat="1">
      <c r="A403" s="21"/>
      <c r="B403" s="22">
        <v>369</v>
      </c>
      <c r="C403" s="23"/>
      <c r="D403" s="57">
        <f>SUM('GŠ DR.FRA I.GLIBOTIĆ:GLAZBENA J.HATZE'!D403)</f>
        <v>0</v>
      </c>
      <c r="E403" s="57">
        <f>SUM('GŠ DR.FRA I.GLIBOTIĆ:GLAZBENA J.HATZE'!E403)</f>
        <v>0</v>
      </c>
      <c r="F403" s="57">
        <f>SUM('GŠ DR.FRA I.GLIBOTIĆ:GLAZBENA J.HATZE'!F403)</f>
        <v>0</v>
      </c>
      <c r="G403" s="57">
        <f>SUM('GŠ DR.FRA I.GLIBOTIĆ:GLAZBENA J.HATZE'!G403)</f>
        <v>32837.910000000003</v>
      </c>
      <c r="H403" s="57">
        <f>SUM('GŠ DR.FRA I.GLIBOTIĆ:GLAZBENA J.HATZE'!H403)</f>
        <v>0</v>
      </c>
      <c r="I403" s="57">
        <f t="shared" si="106"/>
        <v>0</v>
      </c>
      <c r="P403" s="57"/>
      <c r="R403" s="53"/>
    </row>
    <row r="404" spans="1:18" s="26" customFormat="1">
      <c r="A404" s="21"/>
      <c r="B404" s="22">
        <v>381</v>
      </c>
      <c r="C404" s="23"/>
      <c r="D404" s="57">
        <f>SUM('GŠ DR.FRA I.GLIBOTIĆ:GLAZBENA J.HATZE'!D404)</f>
        <v>0</v>
      </c>
      <c r="E404" s="57">
        <f>SUM('GŠ DR.FRA I.GLIBOTIĆ:GLAZBENA J.HATZE'!E404)</f>
        <v>0</v>
      </c>
      <c r="F404" s="57">
        <f>SUM('GŠ DR.FRA I.GLIBOTIĆ:GLAZBENA J.HATZE'!F404)</f>
        <v>0</v>
      </c>
      <c r="G404" s="57">
        <f>SUM('GŠ DR.FRA I.GLIBOTIĆ:GLAZBENA J.HATZE'!G404)</f>
        <v>14355.76</v>
      </c>
      <c r="H404" s="57">
        <f>SUM('GŠ DR.FRA I.GLIBOTIĆ:GLAZBENA J.HATZE'!H404)</f>
        <v>0</v>
      </c>
      <c r="I404" s="57">
        <f t="shared" si="106"/>
        <v>0</v>
      </c>
      <c r="P404" s="57"/>
      <c r="R404" s="53"/>
    </row>
    <row r="405" spans="1:18" ht="24.75">
      <c r="A405" s="236" t="s">
        <v>11</v>
      </c>
      <c r="B405" s="237"/>
      <c r="C405" s="18" t="s">
        <v>115</v>
      </c>
      <c r="D405" s="19">
        <f>SUM(D406:D419)</f>
        <v>18088588.890000001</v>
      </c>
      <c r="E405" s="19">
        <f t="shared" ref="E405:I405" si="107">SUM(E406:E419)</f>
        <v>0</v>
      </c>
      <c r="F405" s="59">
        <f t="shared" si="107"/>
        <v>18088588.890000001</v>
      </c>
      <c r="G405" s="174">
        <f t="shared" si="107"/>
        <v>799503.72</v>
      </c>
      <c r="H405" s="79">
        <f t="shared" si="107"/>
        <v>0</v>
      </c>
      <c r="I405" s="20">
        <f t="shared" si="107"/>
        <v>18088588.890000001</v>
      </c>
      <c r="P405" s="19">
        <f>SUM(P406:P419)</f>
        <v>0</v>
      </c>
      <c r="R405" s="53"/>
    </row>
    <row r="406" spans="1:18">
      <c r="A406" s="21"/>
      <c r="B406" s="22">
        <v>311</v>
      </c>
      <c r="C406" s="23" t="s">
        <v>35</v>
      </c>
      <c r="D406" s="57">
        <f>SUM('GŠ DR.FRA I.GLIBOTIĆ:GLAZBENA J.HATZE'!D406)</f>
        <v>2452321.73</v>
      </c>
      <c r="E406" s="57">
        <f>SUM('GŠ DR.FRA I.GLIBOTIĆ:GLAZBENA J.HATZE'!E406)</f>
        <v>0</v>
      </c>
      <c r="F406" s="57">
        <f>SUM('GŠ DR.FRA I.GLIBOTIĆ:GLAZBENA J.HATZE'!F406)</f>
        <v>2452321.73</v>
      </c>
      <c r="G406" s="57">
        <f>SUM('GŠ DR.FRA I.GLIBOTIĆ:GLAZBENA J.HATZE'!G406)</f>
        <v>296182.42</v>
      </c>
      <c r="H406" s="57">
        <f>SUM('GŠ DR.FRA I.GLIBOTIĆ:GLAZBENA J.HATZE'!H406)</f>
        <v>0</v>
      </c>
      <c r="I406" s="57">
        <f t="shared" ref="I406:I419" si="108">+F406+H406</f>
        <v>2452321.73</v>
      </c>
      <c r="P406" s="57">
        <f>SUM('GŠ DR.FRA I.GLIBOTIĆ:GLAZBENA J.HATZE'!P406)</f>
        <v>0</v>
      </c>
      <c r="R406" s="53"/>
    </row>
    <row r="407" spans="1:18">
      <c r="A407" s="21"/>
      <c r="B407" s="22">
        <v>312</v>
      </c>
      <c r="C407" s="23" t="s">
        <v>44</v>
      </c>
      <c r="D407" s="57">
        <f>SUM('GŠ DR.FRA I.GLIBOTIĆ:GLAZBENA J.HATZE'!D407)</f>
        <v>0</v>
      </c>
      <c r="E407" s="57">
        <f>SUM('GŠ DR.FRA I.GLIBOTIĆ:GLAZBENA J.HATZE'!E407)</f>
        <v>0</v>
      </c>
      <c r="F407" s="57">
        <f>SUM('GŠ DR.FRA I.GLIBOTIĆ:GLAZBENA J.HATZE'!F407)</f>
        <v>0</v>
      </c>
      <c r="G407" s="57">
        <f>SUM('GŠ DR.FRA I.GLIBOTIĆ:GLAZBENA J.HATZE'!G407)</f>
        <v>14152.5</v>
      </c>
      <c r="H407" s="57">
        <f>SUM('GŠ DR.FRA I.GLIBOTIĆ:GLAZBENA J.HATZE'!H407)</f>
        <v>0</v>
      </c>
      <c r="I407" s="57">
        <f t="shared" si="108"/>
        <v>0</v>
      </c>
      <c r="P407" s="57">
        <f>SUM('GŠ DR.FRA I.GLIBOTIĆ:GLAZBENA J.HATZE'!P407)</f>
        <v>0</v>
      </c>
      <c r="R407" s="53"/>
    </row>
    <row r="408" spans="1:18">
      <c r="A408" s="21"/>
      <c r="B408" s="22">
        <v>313</v>
      </c>
      <c r="C408" s="23" t="s">
        <v>36</v>
      </c>
      <c r="D408" s="57">
        <f>SUM('GŠ DR.FRA I.GLIBOTIĆ:GLAZBENA J.HATZE'!D408)</f>
        <v>484590.52</v>
      </c>
      <c r="E408" s="57">
        <f>SUM('GŠ DR.FRA I.GLIBOTIĆ:GLAZBENA J.HATZE'!E408)</f>
        <v>0</v>
      </c>
      <c r="F408" s="57">
        <f>SUM('GŠ DR.FRA I.GLIBOTIĆ:GLAZBENA J.HATZE'!F408)</f>
        <v>484590.52</v>
      </c>
      <c r="G408" s="57">
        <f>SUM('GŠ DR.FRA I.GLIBOTIĆ:GLAZBENA J.HATZE'!G408)</f>
        <v>47200.36</v>
      </c>
      <c r="H408" s="57">
        <f>SUM('GŠ DR.FRA I.GLIBOTIĆ:GLAZBENA J.HATZE'!H408)</f>
        <v>0</v>
      </c>
      <c r="I408" s="57">
        <f t="shared" si="108"/>
        <v>484590.52</v>
      </c>
      <c r="P408" s="57">
        <f>SUM('GŠ DR.FRA I.GLIBOTIĆ:GLAZBENA J.HATZE'!P408)</f>
        <v>0</v>
      </c>
      <c r="R408" s="53"/>
    </row>
    <row r="409" spans="1:18">
      <c r="A409" s="21"/>
      <c r="B409" s="22">
        <v>321</v>
      </c>
      <c r="C409" s="23" t="s">
        <v>33</v>
      </c>
      <c r="D409" s="57">
        <f>SUM('GŠ DR.FRA I.GLIBOTIĆ:GLAZBENA J.HATZE'!D409)</f>
        <v>122754</v>
      </c>
      <c r="E409" s="57">
        <f>SUM('GŠ DR.FRA I.GLIBOTIĆ:GLAZBENA J.HATZE'!E409)</f>
        <v>0</v>
      </c>
      <c r="F409" s="57">
        <f>SUM('GŠ DR.FRA I.GLIBOTIĆ:GLAZBENA J.HATZE'!F409)</f>
        <v>122754</v>
      </c>
      <c r="G409" s="57">
        <f>SUM('GŠ DR.FRA I.GLIBOTIĆ:GLAZBENA J.HATZE'!G409)</f>
        <v>4983</v>
      </c>
      <c r="H409" s="57">
        <f>SUM('GŠ DR.FRA I.GLIBOTIĆ:GLAZBENA J.HATZE'!H409)</f>
        <v>0</v>
      </c>
      <c r="I409" s="57">
        <f t="shared" si="108"/>
        <v>122754</v>
      </c>
      <c r="P409" s="57">
        <f>SUM('GŠ DR.FRA I.GLIBOTIĆ:GLAZBENA J.HATZE'!P409)</f>
        <v>0</v>
      </c>
      <c r="R409" s="53"/>
    </row>
    <row r="410" spans="1:18">
      <c r="A410" s="21"/>
      <c r="B410" s="22">
        <v>322</v>
      </c>
      <c r="C410" s="23" t="s">
        <v>34</v>
      </c>
      <c r="D410" s="57">
        <f>SUM('GŠ DR.FRA I.GLIBOTIĆ:GLAZBENA J.HATZE'!D410)</f>
        <v>0</v>
      </c>
      <c r="E410" s="57">
        <f>SUM('GŠ DR.FRA I.GLIBOTIĆ:GLAZBENA J.HATZE'!E410)</f>
        <v>0</v>
      </c>
      <c r="F410" s="57">
        <f>SUM('GŠ DR.FRA I.GLIBOTIĆ:GLAZBENA J.HATZE'!F410)</f>
        <v>0</v>
      </c>
      <c r="G410" s="57">
        <f>SUM('GŠ DR.FRA I.GLIBOTIĆ:GLAZBENA J.HATZE'!G410)</f>
        <v>0</v>
      </c>
      <c r="H410" s="57">
        <f>SUM('GŠ DR.FRA I.GLIBOTIĆ:GLAZBENA J.HATZE'!H410)</f>
        <v>0</v>
      </c>
      <c r="I410" s="57">
        <f t="shared" si="108"/>
        <v>0</v>
      </c>
      <c r="P410" s="57">
        <f>SUM('GŠ DR.FRA I.GLIBOTIĆ:GLAZBENA J.HATZE'!P410)</f>
        <v>0</v>
      </c>
      <c r="R410" s="53"/>
    </row>
    <row r="411" spans="1:18">
      <c r="A411" s="21"/>
      <c r="B411" s="22">
        <v>323</v>
      </c>
      <c r="C411" s="23" t="s">
        <v>28</v>
      </c>
      <c r="D411" s="57">
        <f>SUM('GŠ DR.FRA I.GLIBOTIĆ:GLAZBENA J.HATZE'!D411)</f>
        <v>4097413.49</v>
      </c>
      <c r="E411" s="57">
        <f>SUM('GŠ DR.FRA I.GLIBOTIĆ:GLAZBENA J.HATZE'!E411)</f>
        <v>0</v>
      </c>
      <c r="F411" s="57">
        <f>SUM('GŠ DR.FRA I.GLIBOTIĆ:GLAZBENA J.HATZE'!F411)</f>
        <v>4097413.49</v>
      </c>
      <c r="G411" s="57">
        <f>SUM('GŠ DR.FRA I.GLIBOTIĆ:GLAZBENA J.HATZE'!G411)</f>
        <v>24800</v>
      </c>
      <c r="H411" s="57">
        <f>SUM('GŠ DR.FRA I.GLIBOTIĆ:GLAZBENA J.HATZE'!H411)</f>
        <v>0</v>
      </c>
      <c r="I411" s="57">
        <f t="shared" si="108"/>
        <v>4097413.49</v>
      </c>
      <c r="P411" s="57">
        <f>SUM('GŠ DR.FRA I.GLIBOTIĆ:GLAZBENA J.HATZE'!P411)</f>
        <v>0</v>
      </c>
      <c r="R411" s="53"/>
    </row>
    <row r="412" spans="1:18">
      <c r="A412" s="21"/>
      <c r="B412" s="22">
        <v>329</v>
      </c>
      <c r="C412" s="23" t="s">
        <v>38</v>
      </c>
      <c r="D412" s="57">
        <f>SUM('GŠ DR.FRA I.GLIBOTIĆ:GLAZBENA J.HATZE'!D412)</f>
        <v>0</v>
      </c>
      <c r="E412" s="57">
        <f>SUM('GŠ DR.FRA I.GLIBOTIĆ:GLAZBENA J.HATZE'!E412)</f>
        <v>0</v>
      </c>
      <c r="F412" s="57">
        <f>SUM('GŠ DR.FRA I.GLIBOTIĆ:GLAZBENA J.HATZE'!F412)</f>
        <v>0</v>
      </c>
      <c r="G412" s="57">
        <f>SUM('GŠ DR.FRA I.GLIBOTIĆ:GLAZBENA J.HATZE'!G412)</f>
        <v>1875</v>
      </c>
      <c r="H412" s="57">
        <f>SUM('GŠ DR.FRA I.GLIBOTIĆ:GLAZBENA J.HATZE'!H412)</f>
        <v>0</v>
      </c>
      <c r="I412" s="57">
        <f t="shared" si="108"/>
        <v>0</v>
      </c>
      <c r="P412" s="57">
        <f>SUM('GŠ DR.FRA I.GLIBOTIĆ:GLAZBENA J.HATZE'!P412)</f>
        <v>0</v>
      </c>
      <c r="R412" s="53"/>
    </row>
    <row r="413" spans="1:18">
      <c r="A413" s="21"/>
      <c r="B413" s="22">
        <v>353</v>
      </c>
      <c r="C413" s="23"/>
      <c r="D413" s="57">
        <f>SUM('GŠ DR.FRA I.GLIBOTIĆ:GLAZBENA J.HATZE'!D413)</f>
        <v>0</v>
      </c>
      <c r="E413" s="57">
        <f>SUM('GŠ DR.FRA I.GLIBOTIĆ:GLAZBENA J.HATZE'!E413)</f>
        <v>0</v>
      </c>
      <c r="F413" s="57">
        <f>SUM('GŠ DR.FRA I.GLIBOTIĆ:GLAZBENA J.HATZE'!F413)</f>
        <v>0</v>
      </c>
      <c r="G413" s="57">
        <f>SUM('GŠ DR.FRA I.GLIBOTIĆ:GLAZBENA J.HATZE'!G413)</f>
        <v>68889.59</v>
      </c>
      <c r="H413" s="57">
        <f>SUM('GŠ DR.FRA I.GLIBOTIĆ:GLAZBENA J.HATZE'!H413)</f>
        <v>0</v>
      </c>
      <c r="I413" s="57">
        <f t="shared" si="108"/>
        <v>0</v>
      </c>
      <c r="P413" s="57"/>
      <c r="R413" s="53"/>
    </row>
    <row r="414" spans="1:18">
      <c r="A414" s="21"/>
      <c r="B414" s="22">
        <v>368</v>
      </c>
      <c r="C414" s="23"/>
      <c r="D414" s="57">
        <f>SUM('GŠ DR.FRA I.GLIBOTIĆ:GLAZBENA J.HATZE'!D414)</f>
        <v>0</v>
      </c>
      <c r="E414" s="57">
        <f>SUM('GŠ DR.FRA I.GLIBOTIĆ:GLAZBENA J.HATZE'!E414)</f>
        <v>0</v>
      </c>
      <c r="F414" s="57">
        <f>SUM('GŠ DR.FRA I.GLIBOTIĆ:GLAZBENA J.HATZE'!F414)</f>
        <v>0</v>
      </c>
      <c r="G414" s="57">
        <f>SUM('GŠ DR.FRA I.GLIBOTIĆ:GLAZBENA J.HATZE'!G414)</f>
        <v>73990.070000000007</v>
      </c>
      <c r="H414" s="57">
        <f>SUM('GŠ DR.FRA I.GLIBOTIĆ:GLAZBENA J.HATZE'!H414)</f>
        <v>0</v>
      </c>
      <c r="I414" s="57">
        <f t="shared" si="108"/>
        <v>0</v>
      </c>
      <c r="P414" s="57"/>
      <c r="R414" s="53"/>
    </row>
    <row r="415" spans="1:18" ht="24.75">
      <c r="A415" s="21"/>
      <c r="B415" s="22">
        <v>369</v>
      </c>
      <c r="C415" s="23" t="s">
        <v>133</v>
      </c>
      <c r="D415" s="57">
        <f>SUM('GŠ DR.FRA I.GLIBOTIĆ:GLAZBENA J.HATZE'!D415)</f>
        <v>3515509.15</v>
      </c>
      <c r="E415" s="57">
        <f>SUM('GŠ DR.FRA I.GLIBOTIĆ:GLAZBENA J.HATZE'!E415)</f>
        <v>0</v>
      </c>
      <c r="F415" s="57">
        <f>SUM('GŠ DR.FRA I.GLIBOTIĆ:GLAZBENA J.HATZE'!F415)</f>
        <v>3515509.15</v>
      </c>
      <c r="G415" s="57">
        <f>SUM('GŠ DR.FRA I.GLIBOTIĆ:GLAZBENA J.HATZE'!G415)</f>
        <v>186081.46</v>
      </c>
      <c r="H415" s="57">
        <f>SUM('GŠ DR.FRA I.GLIBOTIĆ:GLAZBENA J.HATZE'!H415)</f>
        <v>0</v>
      </c>
      <c r="I415" s="57">
        <f t="shared" si="108"/>
        <v>3515509.15</v>
      </c>
      <c r="P415" s="57">
        <f>SUM('GŠ DR.FRA I.GLIBOTIĆ:GLAZBENA J.HATZE'!P415)</f>
        <v>0</v>
      </c>
      <c r="R415" s="53"/>
    </row>
    <row r="416" spans="1:18">
      <c r="A416" s="21"/>
      <c r="B416" s="22">
        <v>381</v>
      </c>
      <c r="C416" s="23" t="s">
        <v>58</v>
      </c>
      <c r="D416" s="57">
        <f>SUM('GŠ DR.FRA I.GLIBOTIĆ:GLAZBENA J.HATZE'!D416)</f>
        <v>0</v>
      </c>
      <c r="E416" s="57">
        <f>SUM('GŠ DR.FRA I.GLIBOTIĆ:GLAZBENA J.HATZE'!E416)</f>
        <v>0</v>
      </c>
      <c r="F416" s="57">
        <f>SUM('GŠ DR.FRA I.GLIBOTIĆ:GLAZBENA J.HATZE'!F416)</f>
        <v>0</v>
      </c>
      <c r="G416" s="57">
        <f>SUM('GŠ DR.FRA I.GLIBOTIĆ:GLAZBENA J.HATZE'!G416)</f>
        <v>81349.320000000007</v>
      </c>
      <c r="H416" s="57">
        <f>SUM('GŠ DR.FRA I.GLIBOTIĆ:GLAZBENA J.HATZE'!H416)</f>
        <v>0</v>
      </c>
      <c r="I416" s="57">
        <f t="shared" si="108"/>
        <v>0</v>
      </c>
      <c r="P416" s="57"/>
      <c r="R416" s="53"/>
    </row>
    <row r="417" spans="1:18">
      <c r="A417" s="21"/>
      <c r="B417" s="22">
        <v>422</v>
      </c>
      <c r="C417" s="23" t="s">
        <v>29</v>
      </c>
      <c r="D417" s="57">
        <f>SUM('GŠ DR.FRA I.GLIBOTIĆ:GLAZBENA J.HATZE'!D417)</f>
        <v>7416000</v>
      </c>
      <c r="E417" s="57">
        <f>SUM('GŠ DR.FRA I.GLIBOTIĆ:GLAZBENA J.HATZE'!E417)</f>
        <v>0</v>
      </c>
      <c r="F417" s="57">
        <f>SUM('GŠ DR.FRA I.GLIBOTIĆ:GLAZBENA J.HATZE'!F417)</f>
        <v>7416000</v>
      </c>
      <c r="G417" s="57">
        <f>SUM('GŠ DR.FRA I.GLIBOTIĆ:GLAZBENA J.HATZE'!G417)</f>
        <v>0</v>
      </c>
      <c r="H417" s="57">
        <f>SUM('GŠ DR.FRA I.GLIBOTIĆ:GLAZBENA J.HATZE'!H417)</f>
        <v>0</v>
      </c>
      <c r="I417" s="57">
        <f t="shared" si="108"/>
        <v>7416000</v>
      </c>
      <c r="P417" s="57">
        <f>SUM('GŠ DR.FRA I.GLIBOTIĆ:GLAZBENA J.HATZE'!P417)</f>
        <v>0</v>
      </c>
      <c r="R417" s="53"/>
    </row>
    <row r="418" spans="1:18" s="26" customFormat="1">
      <c r="A418" s="21"/>
      <c r="B418" s="22">
        <v>426</v>
      </c>
      <c r="C418" s="23" t="s">
        <v>30</v>
      </c>
      <c r="D418" s="57">
        <f>SUM('GŠ DR.FRA I.GLIBOTIĆ:GLAZBENA J.HATZE'!D418)</f>
        <v>0</v>
      </c>
      <c r="E418" s="57">
        <f>SUM('GŠ DR.FRA I.GLIBOTIĆ:GLAZBENA J.HATZE'!E418)</f>
        <v>0</v>
      </c>
      <c r="F418" s="57">
        <f>SUM('GŠ DR.FRA I.GLIBOTIĆ:GLAZBENA J.HATZE'!F418)</f>
        <v>0</v>
      </c>
      <c r="G418" s="57">
        <f>SUM('GŠ DR.FRA I.GLIBOTIĆ:GLAZBENA J.HATZE'!G418)</f>
        <v>0</v>
      </c>
      <c r="H418" s="57">
        <f>SUM('GŠ DR.FRA I.GLIBOTIĆ:GLAZBENA J.HATZE'!H418)</f>
        <v>0</v>
      </c>
      <c r="I418" s="57">
        <f t="shared" si="108"/>
        <v>0</v>
      </c>
      <c r="P418" s="57">
        <f>SUM('GŠ DR.FRA I.GLIBOTIĆ:GLAZBENA J.HATZE'!P418)</f>
        <v>0</v>
      </c>
      <c r="R418" s="53"/>
    </row>
    <row r="419" spans="1:18" s="26" customFormat="1">
      <c r="A419" s="21"/>
      <c r="B419" s="22">
        <v>451</v>
      </c>
      <c r="C419" s="23" t="s">
        <v>31</v>
      </c>
      <c r="D419" s="57">
        <f>SUM('GŠ DR.FRA I.GLIBOTIĆ:GLAZBENA J.HATZE'!D419)</f>
        <v>0</v>
      </c>
      <c r="E419" s="57">
        <f>SUM('GŠ DR.FRA I.GLIBOTIĆ:GLAZBENA J.HATZE'!E419)</f>
        <v>0</v>
      </c>
      <c r="F419" s="57">
        <f>SUM('GŠ DR.FRA I.GLIBOTIĆ:GLAZBENA J.HATZE'!F419)</f>
        <v>0</v>
      </c>
      <c r="G419" s="57">
        <f>SUM('GŠ DR.FRA I.GLIBOTIĆ:GLAZBENA J.HATZE'!G419)</f>
        <v>0</v>
      </c>
      <c r="H419" s="57">
        <f>SUM('GŠ DR.FRA I.GLIBOTIĆ:GLAZBENA J.HATZE'!H419)</f>
        <v>0</v>
      </c>
      <c r="I419" s="57">
        <f t="shared" si="108"/>
        <v>0</v>
      </c>
      <c r="P419" s="57">
        <f>SUM('GŠ DR.FRA I.GLIBOTIĆ:GLAZBENA J.HATZE'!P419)</f>
        <v>0</v>
      </c>
      <c r="R419" s="53"/>
    </row>
    <row r="420" spans="1:18" ht="33.75" customHeight="1">
      <c r="A420" s="238" t="s">
        <v>184</v>
      </c>
      <c r="B420" s="239"/>
      <c r="C420" s="39" t="s">
        <v>185</v>
      </c>
      <c r="D420" s="40">
        <f>SUM(D421,D433,D445)</f>
        <v>8537450.9800000004</v>
      </c>
      <c r="E420" s="40">
        <f t="shared" ref="E420:I420" si="109">SUM(E421,E433,E445)</f>
        <v>0</v>
      </c>
      <c r="F420" s="83">
        <f t="shared" si="109"/>
        <v>8537450.9800000004</v>
      </c>
      <c r="G420" s="171">
        <f t="shared" si="109"/>
        <v>0</v>
      </c>
      <c r="H420" s="88">
        <f t="shared" si="109"/>
        <v>0</v>
      </c>
      <c r="I420" s="41">
        <f t="shared" si="109"/>
        <v>8537450.9800000004</v>
      </c>
      <c r="P420" s="40">
        <f>SUM(P421,P445)</f>
        <v>0</v>
      </c>
      <c r="R420" s="53"/>
    </row>
    <row r="421" spans="1:18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10">SUM(E422:E432)</f>
        <v>0</v>
      </c>
      <c r="F421" s="59">
        <f t="shared" si="110"/>
        <v>0</v>
      </c>
      <c r="G421" s="174">
        <f t="shared" si="110"/>
        <v>0</v>
      </c>
      <c r="H421" s="79">
        <f t="shared" si="110"/>
        <v>0</v>
      </c>
      <c r="I421" s="20">
        <f t="shared" si="110"/>
        <v>0</v>
      </c>
      <c r="P421" s="19">
        <f>SUM(P422:P432)</f>
        <v>0</v>
      </c>
      <c r="R421" s="53"/>
    </row>
    <row r="422" spans="1:18">
      <c r="A422" s="21"/>
      <c r="B422" s="22">
        <v>311</v>
      </c>
      <c r="C422" s="23" t="s">
        <v>35</v>
      </c>
      <c r="D422" s="57">
        <f>SUM('GŠ DR.FRA I.GLIBOTIĆ:GLAZBENA J.HATZE'!D422)</f>
        <v>0</v>
      </c>
      <c r="E422" s="57">
        <f>SUM('GŠ DR.FRA I.GLIBOTIĆ:GLAZBENA J.HATZE'!E422)</f>
        <v>0</v>
      </c>
      <c r="F422" s="57">
        <f>SUM('GŠ DR.FRA I.GLIBOTIĆ:GLAZBENA J.HATZE'!F422)</f>
        <v>0</v>
      </c>
      <c r="G422" s="57">
        <f>SUM('GŠ DR.FRA I.GLIBOTIĆ:GLAZBENA J.HATZE'!G422)</f>
        <v>0</v>
      </c>
      <c r="H422" s="57">
        <f>SUM('GŠ DR.FRA I.GLIBOTIĆ:GLAZBENA J.HATZE'!H422)</f>
        <v>0</v>
      </c>
      <c r="I422" s="57">
        <f t="shared" ref="I422:I432" si="111">+F422+H422</f>
        <v>0</v>
      </c>
      <c r="P422" s="57">
        <f>SUM('GŠ DR.FRA I.GLIBOTIĆ:GLAZBENA J.HATZE'!P422)</f>
        <v>0</v>
      </c>
      <c r="R422" s="53"/>
    </row>
    <row r="423" spans="1:18">
      <c r="A423" s="21"/>
      <c r="B423" s="22">
        <v>312</v>
      </c>
      <c r="C423" s="23" t="s">
        <v>44</v>
      </c>
      <c r="D423" s="57">
        <f>SUM('GŠ DR.FRA I.GLIBOTIĆ:GLAZBENA J.HATZE'!D423)</f>
        <v>0</v>
      </c>
      <c r="E423" s="57">
        <f>SUM('GŠ DR.FRA I.GLIBOTIĆ:GLAZBENA J.HATZE'!E423)</f>
        <v>0</v>
      </c>
      <c r="F423" s="57">
        <f>SUM('GŠ DR.FRA I.GLIBOTIĆ:GLAZBENA J.HATZE'!F423)</f>
        <v>0</v>
      </c>
      <c r="G423" s="57">
        <f>SUM('GŠ DR.FRA I.GLIBOTIĆ:GLAZBENA J.HATZE'!G423)</f>
        <v>0</v>
      </c>
      <c r="H423" s="57">
        <f>SUM('GŠ DR.FRA I.GLIBOTIĆ:GLAZBENA J.HATZE'!H423)</f>
        <v>0</v>
      </c>
      <c r="I423" s="57">
        <f t="shared" si="111"/>
        <v>0</v>
      </c>
      <c r="P423" s="57">
        <f>SUM('GŠ DR.FRA I.GLIBOTIĆ:GLAZBENA J.HATZE'!P423)</f>
        <v>0</v>
      </c>
      <c r="R423" s="53"/>
    </row>
    <row r="424" spans="1:18">
      <c r="A424" s="21"/>
      <c r="B424" s="22">
        <v>313</v>
      </c>
      <c r="C424" s="23" t="s">
        <v>36</v>
      </c>
      <c r="D424" s="57">
        <f>SUM('GŠ DR.FRA I.GLIBOTIĆ:GLAZBENA J.HATZE'!D424)</f>
        <v>0</v>
      </c>
      <c r="E424" s="57">
        <f>SUM('GŠ DR.FRA I.GLIBOTIĆ:GLAZBENA J.HATZE'!E424)</f>
        <v>0</v>
      </c>
      <c r="F424" s="57">
        <f>SUM('GŠ DR.FRA I.GLIBOTIĆ:GLAZBENA J.HATZE'!F424)</f>
        <v>0</v>
      </c>
      <c r="G424" s="57">
        <f>SUM('GŠ DR.FRA I.GLIBOTIĆ:GLAZBENA J.HATZE'!G424)</f>
        <v>0</v>
      </c>
      <c r="H424" s="57">
        <f>SUM('GŠ DR.FRA I.GLIBOTIĆ:GLAZBENA J.HATZE'!H424)</f>
        <v>0</v>
      </c>
      <c r="I424" s="57">
        <f t="shared" si="111"/>
        <v>0</v>
      </c>
      <c r="P424" s="57">
        <f>SUM('GŠ DR.FRA I.GLIBOTIĆ:GLAZBENA J.HATZE'!P424)</f>
        <v>0</v>
      </c>
      <c r="R424" s="53"/>
    </row>
    <row r="425" spans="1:18">
      <c r="A425" s="21"/>
      <c r="B425" s="22">
        <v>321</v>
      </c>
      <c r="C425" s="23" t="s">
        <v>33</v>
      </c>
      <c r="D425" s="57">
        <f>SUM('GŠ DR.FRA I.GLIBOTIĆ:GLAZBENA J.HATZE'!D425)</f>
        <v>0</v>
      </c>
      <c r="E425" s="57">
        <f>SUM('GŠ DR.FRA I.GLIBOTIĆ:GLAZBENA J.HATZE'!E425)</f>
        <v>0</v>
      </c>
      <c r="F425" s="57">
        <f>SUM('GŠ DR.FRA I.GLIBOTIĆ:GLAZBENA J.HATZE'!F425)</f>
        <v>0</v>
      </c>
      <c r="G425" s="57">
        <f>SUM('GŠ DR.FRA I.GLIBOTIĆ:GLAZBENA J.HATZE'!G425)</f>
        <v>0</v>
      </c>
      <c r="H425" s="57">
        <f>SUM('GŠ DR.FRA I.GLIBOTIĆ:GLAZBENA J.HATZE'!H425)</f>
        <v>0</v>
      </c>
      <c r="I425" s="57">
        <f t="shared" si="111"/>
        <v>0</v>
      </c>
      <c r="P425" s="57">
        <f>SUM('GŠ DR.FRA I.GLIBOTIĆ:GLAZBENA J.HATZE'!P425)</f>
        <v>0</v>
      </c>
      <c r="R425" s="53"/>
    </row>
    <row r="426" spans="1:18">
      <c r="A426" s="21"/>
      <c r="B426" s="22">
        <v>322</v>
      </c>
      <c r="C426" s="23" t="s">
        <v>34</v>
      </c>
      <c r="D426" s="57">
        <f>SUM('GŠ DR.FRA I.GLIBOTIĆ:GLAZBENA J.HATZE'!D426)</f>
        <v>0</v>
      </c>
      <c r="E426" s="57">
        <f>SUM('GŠ DR.FRA I.GLIBOTIĆ:GLAZBENA J.HATZE'!E426)</f>
        <v>0</v>
      </c>
      <c r="F426" s="57">
        <f>SUM('GŠ DR.FRA I.GLIBOTIĆ:GLAZBENA J.HATZE'!F426)</f>
        <v>0</v>
      </c>
      <c r="G426" s="57">
        <f>SUM('GŠ DR.FRA I.GLIBOTIĆ:GLAZBENA J.HATZE'!G426)</f>
        <v>0</v>
      </c>
      <c r="H426" s="57">
        <f>SUM('GŠ DR.FRA I.GLIBOTIĆ:GLAZBENA J.HATZE'!H426)</f>
        <v>0</v>
      </c>
      <c r="I426" s="57">
        <f t="shared" si="111"/>
        <v>0</v>
      </c>
      <c r="P426" s="57">
        <f>SUM('GŠ DR.FRA I.GLIBOTIĆ:GLAZBENA J.HATZE'!P426)</f>
        <v>0</v>
      </c>
      <c r="R426" s="53"/>
    </row>
    <row r="427" spans="1:18">
      <c r="A427" s="21"/>
      <c r="B427" s="22">
        <v>323</v>
      </c>
      <c r="C427" s="23" t="s">
        <v>28</v>
      </c>
      <c r="D427" s="57">
        <f>SUM('GŠ DR.FRA I.GLIBOTIĆ:GLAZBENA J.HATZE'!D427)</f>
        <v>0</v>
      </c>
      <c r="E427" s="57">
        <f>SUM('GŠ DR.FRA I.GLIBOTIĆ:GLAZBENA J.HATZE'!E427)</f>
        <v>0</v>
      </c>
      <c r="F427" s="57">
        <f>SUM('GŠ DR.FRA I.GLIBOTIĆ:GLAZBENA J.HATZE'!F427)</f>
        <v>0</v>
      </c>
      <c r="G427" s="57">
        <f>SUM('GŠ DR.FRA I.GLIBOTIĆ:GLAZBENA J.HATZE'!G427)</f>
        <v>0</v>
      </c>
      <c r="H427" s="57">
        <f>SUM('GŠ DR.FRA I.GLIBOTIĆ:GLAZBENA J.HATZE'!H427)</f>
        <v>0</v>
      </c>
      <c r="I427" s="57">
        <f t="shared" si="111"/>
        <v>0</v>
      </c>
      <c r="P427" s="57">
        <f>SUM('GŠ DR.FRA I.GLIBOTIĆ:GLAZBENA J.HATZE'!P427)</f>
        <v>0</v>
      </c>
      <c r="R427" s="53"/>
    </row>
    <row r="428" spans="1:18">
      <c r="A428" s="21"/>
      <c r="B428" s="22">
        <v>329</v>
      </c>
      <c r="C428" s="23" t="s">
        <v>38</v>
      </c>
      <c r="D428" s="57">
        <f>SUM('GŠ DR.FRA I.GLIBOTIĆ:GLAZBENA J.HATZE'!D428)</f>
        <v>0</v>
      </c>
      <c r="E428" s="57">
        <f>SUM('GŠ DR.FRA I.GLIBOTIĆ:GLAZBENA J.HATZE'!E428)</f>
        <v>0</v>
      </c>
      <c r="F428" s="57">
        <f>SUM('GŠ DR.FRA I.GLIBOTIĆ:GLAZBENA J.HATZE'!F428)</f>
        <v>0</v>
      </c>
      <c r="G428" s="57">
        <f>SUM('GŠ DR.FRA I.GLIBOTIĆ:GLAZBENA J.HATZE'!G428)</f>
        <v>0</v>
      </c>
      <c r="H428" s="57">
        <f>SUM('GŠ DR.FRA I.GLIBOTIĆ:GLAZBENA J.HATZE'!H428)</f>
        <v>0</v>
      </c>
      <c r="I428" s="57">
        <f t="shared" si="111"/>
        <v>0</v>
      </c>
      <c r="P428" s="57">
        <f>SUM('GŠ DR.FRA I.GLIBOTIĆ:GLAZBENA J.HATZE'!P428)</f>
        <v>0</v>
      </c>
      <c r="R428" s="53"/>
    </row>
    <row r="429" spans="1:18" ht="24.75">
      <c r="A429" s="21"/>
      <c r="B429" s="22">
        <v>369</v>
      </c>
      <c r="C429" s="23" t="s">
        <v>133</v>
      </c>
      <c r="D429" s="57">
        <f>SUM('GŠ DR.FRA I.GLIBOTIĆ:GLAZBENA J.HATZE'!D429)</f>
        <v>0</v>
      </c>
      <c r="E429" s="57">
        <f>SUM('GŠ DR.FRA I.GLIBOTIĆ:GLAZBENA J.HATZE'!E429)</f>
        <v>0</v>
      </c>
      <c r="F429" s="57">
        <f>SUM('GŠ DR.FRA I.GLIBOTIĆ:GLAZBENA J.HATZE'!F429)</f>
        <v>0</v>
      </c>
      <c r="G429" s="57">
        <f>SUM('GŠ DR.FRA I.GLIBOTIĆ:GLAZBENA J.HATZE'!G429)</f>
        <v>0</v>
      </c>
      <c r="H429" s="57">
        <f>SUM('GŠ DR.FRA I.GLIBOTIĆ:GLAZBENA J.HATZE'!H429)</f>
        <v>0</v>
      </c>
      <c r="I429" s="57">
        <f t="shared" si="111"/>
        <v>0</v>
      </c>
      <c r="P429" s="57">
        <f>SUM('GŠ DR.FRA I.GLIBOTIĆ:GLAZBENA J.HATZE'!P429)</f>
        <v>0</v>
      </c>
      <c r="R429" s="53"/>
    </row>
    <row r="430" spans="1:18">
      <c r="A430" s="21"/>
      <c r="B430" s="22">
        <v>422</v>
      </c>
      <c r="C430" s="23" t="s">
        <v>29</v>
      </c>
      <c r="D430" s="57">
        <f>SUM('GŠ DR.FRA I.GLIBOTIĆ:GLAZBENA J.HATZE'!D430)</f>
        <v>0</v>
      </c>
      <c r="E430" s="57">
        <f>SUM('GŠ DR.FRA I.GLIBOTIĆ:GLAZBENA J.HATZE'!E430)</f>
        <v>0</v>
      </c>
      <c r="F430" s="57">
        <f>SUM('GŠ DR.FRA I.GLIBOTIĆ:GLAZBENA J.HATZE'!F430)</f>
        <v>0</v>
      </c>
      <c r="G430" s="57">
        <f>SUM('GŠ DR.FRA I.GLIBOTIĆ:GLAZBENA J.HATZE'!G430)</f>
        <v>0</v>
      </c>
      <c r="H430" s="57">
        <f>SUM('GŠ DR.FRA I.GLIBOTIĆ:GLAZBENA J.HATZE'!H430)</f>
        <v>0</v>
      </c>
      <c r="I430" s="57">
        <f t="shared" si="111"/>
        <v>0</v>
      </c>
      <c r="P430" s="57">
        <f>SUM('GŠ DR.FRA I.GLIBOTIĆ:GLAZBENA J.HATZE'!P430)</f>
        <v>0</v>
      </c>
      <c r="R430" s="53"/>
    </row>
    <row r="431" spans="1:18" s="26" customFormat="1">
      <c r="A431" s="21"/>
      <c r="B431" s="22">
        <v>426</v>
      </c>
      <c r="C431" s="23" t="s">
        <v>30</v>
      </c>
      <c r="D431" s="57">
        <f>SUM('GŠ DR.FRA I.GLIBOTIĆ:GLAZBENA J.HATZE'!D431)</f>
        <v>0</v>
      </c>
      <c r="E431" s="57">
        <f>SUM('GŠ DR.FRA I.GLIBOTIĆ:GLAZBENA J.HATZE'!E431)</f>
        <v>0</v>
      </c>
      <c r="F431" s="57">
        <f>SUM('GŠ DR.FRA I.GLIBOTIĆ:GLAZBENA J.HATZE'!F431)</f>
        <v>0</v>
      </c>
      <c r="G431" s="57">
        <f>SUM('GŠ DR.FRA I.GLIBOTIĆ:GLAZBENA J.HATZE'!G431)</f>
        <v>0</v>
      </c>
      <c r="H431" s="57">
        <f>SUM('GŠ DR.FRA I.GLIBOTIĆ:GLAZBENA J.HATZE'!H431)</f>
        <v>0</v>
      </c>
      <c r="I431" s="57">
        <f t="shared" si="111"/>
        <v>0</v>
      </c>
      <c r="P431" s="57">
        <f>SUM('GŠ DR.FRA I.GLIBOTIĆ:GLAZBENA J.HATZE'!P431)</f>
        <v>0</v>
      </c>
      <c r="R431" s="53"/>
    </row>
    <row r="432" spans="1:18" s="26" customFormat="1">
      <c r="A432" s="21"/>
      <c r="B432" s="22">
        <v>451</v>
      </c>
      <c r="C432" s="23" t="s">
        <v>31</v>
      </c>
      <c r="D432" s="57">
        <f>SUM('GŠ DR.FRA I.GLIBOTIĆ:GLAZBENA J.HATZE'!D432)</f>
        <v>0</v>
      </c>
      <c r="E432" s="57">
        <f>SUM('GŠ DR.FRA I.GLIBOTIĆ:GLAZBENA J.HATZE'!E432)</f>
        <v>0</v>
      </c>
      <c r="F432" s="57">
        <f>SUM('GŠ DR.FRA I.GLIBOTIĆ:GLAZBENA J.HATZE'!F432)</f>
        <v>0</v>
      </c>
      <c r="G432" s="57">
        <f>SUM('GŠ DR.FRA I.GLIBOTIĆ:GLAZBENA J.HATZE'!G432)</f>
        <v>0</v>
      </c>
      <c r="H432" s="57">
        <f>SUM('GŠ DR.FRA I.GLIBOTIĆ:GLAZBENA J.HATZE'!H432)</f>
        <v>0</v>
      </c>
      <c r="I432" s="57">
        <f t="shared" si="111"/>
        <v>0</v>
      </c>
      <c r="P432" s="57">
        <f>SUM('GŠ DR.FRA I.GLIBOTIĆ:GLAZBENA J.HATZE'!P432)</f>
        <v>0</v>
      </c>
      <c r="R432" s="53"/>
    </row>
    <row r="433" spans="1:18" s="26" customFormat="1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12">SUM(E434:E444)</f>
        <v>0</v>
      </c>
      <c r="F433" s="19">
        <f t="shared" si="112"/>
        <v>0</v>
      </c>
      <c r="G433" s="174">
        <f t="shared" si="112"/>
        <v>0</v>
      </c>
      <c r="H433" s="174">
        <f t="shared" si="112"/>
        <v>0</v>
      </c>
      <c r="I433" s="20">
        <f t="shared" si="112"/>
        <v>0</v>
      </c>
      <c r="P433" s="57"/>
      <c r="R433" s="53"/>
    </row>
    <row r="434" spans="1:18">
      <c r="A434" s="21"/>
      <c r="B434" s="22">
        <v>311</v>
      </c>
      <c r="C434" s="23" t="s">
        <v>35</v>
      </c>
      <c r="D434" s="57">
        <f>SUM('GŠ DR.FRA I.GLIBOTIĆ:GLAZBENA J.HATZE'!D434)</f>
        <v>0</v>
      </c>
      <c r="E434" s="57">
        <f>SUM('GŠ DR.FRA I.GLIBOTIĆ:GLAZBENA J.HATZE'!E434)</f>
        <v>0</v>
      </c>
      <c r="F434" s="57">
        <f>SUM('GŠ DR.FRA I.GLIBOTIĆ:GLAZBENA J.HATZE'!F434)</f>
        <v>0</v>
      </c>
      <c r="G434" s="57">
        <f>SUM('GŠ DR.FRA I.GLIBOTIĆ:GLAZBENA J.HATZE'!G434)</f>
        <v>0</v>
      </c>
      <c r="H434" s="57">
        <f>SUM('GŠ DR.FRA I.GLIBOTIĆ:GLAZBENA J.HATZE'!H434)</f>
        <v>0</v>
      </c>
      <c r="I434" s="57">
        <f t="shared" ref="I434:I444" si="113">+F434+H434</f>
        <v>0</v>
      </c>
      <c r="P434" s="57">
        <f>SUM('GŠ DR.FRA I.GLIBOTIĆ:GLAZBENA J.HATZE'!P434)</f>
        <v>0</v>
      </c>
      <c r="R434" s="53"/>
    </row>
    <row r="435" spans="1:18">
      <c r="A435" s="21"/>
      <c r="B435" s="22">
        <v>312</v>
      </c>
      <c r="C435" s="23" t="s">
        <v>44</v>
      </c>
      <c r="D435" s="57">
        <f>SUM('GŠ DR.FRA I.GLIBOTIĆ:GLAZBENA J.HATZE'!D435)</f>
        <v>0</v>
      </c>
      <c r="E435" s="57">
        <f>SUM('GŠ DR.FRA I.GLIBOTIĆ:GLAZBENA J.HATZE'!E435)</f>
        <v>0</v>
      </c>
      <c r="F435" s="57">
        <f>SUM('GŠ DR.FRA I.GLIBOTIĆ:GLAZBENA J.HATZE'!F435)</f>
        <v>0</v>
      </c>
      <c r="G435" s="57">
        <f>SUM('GŠ DR.FRA I.GLIBOTIĆ:GLAZBENA J.HATZE'!G435)</f>
        <v>0</v>
      </c>
      <c r="H435" s="57">
        <f>SUM('GŠ DR.FRA I.GLIBOTIĆ:GLAZBENA J.HATZE'!H435)</f>
        <v>0</v>
      </c>
      <c r="I435" s="57">
        <f t="shared" si="113"/>
        <v>0</v>
      </c>
      <c r="P435" s="57">
        <f>SUM('GŠ DR.FRA I.GLIBOTIĆ:GLAZBENA J.HATZE'!P435)</f>
        <v>0</v>
      </c>
      <c r="R435" s="53"/>
    </row>
    <row r="436" spans="1:18">
      <c r="A436" s="21"/>
      <c r="B436" s="22">
        <v>313</v>
      </c>
      <c r="C436" s="23" t="s">
        <v>36</v>
      </c>
      <c r="D436" s="57">
        <f>SUM('GŠ DR.FRA I.GLIBOTIĆ:GLAZBENA J.HATZE'!D436)</f>
        <v>0</v>
      </c>
      <c r="E436" s="57">
        <f>SUM('GŠ DR.FRA I.GLIBOTIĆ:GLAZBENA J.HATZE'!E436)</f>
        <v>0</v>
      </c>
      <c r="F436" s="57">
        <f>SUM('GŠ DR.FRA I.GLIBOTIĆ:GLAZBENA J.HATZE'!F436)</f>
        <v>0</v>
      </c>
      <c r="G436" s="57">
        <f>SUM('GŠ DR.FRA I.GLIBOTIĆ:GLAZBENA J.HATZE'!G436)</f>
        <v>0</v>
      </c>
      <c r="H436" s="57">
        <f>SUM('GŠ DR.FRA I.GLIBOTIĆ:GLAZBENA J.HATZE'!H436)</f>
        <v>0</v>
      </c>
      <c r="I436" s="57">
        <f t="shared" si="113"/>
        <v>0</v>
      </c>
      <c r="P436" s="57">
        <f>SUM('GŠ DR.FRA I.GLIBOTIĆ:GLAZBENA J.HATZE'!P436)</f>
        <v>0</v>
      </c>
      <c r="R436" s="53"/>
    </row>
    <row r="437" spans="1:18">
      <c r="A437" s="21"/>
      <c r="B437" s="22">
        <v>321</v>
      </c>
      <c r="C437" s="23" t="s">
        <v>33</v>
      </c>
      <c r="D437" s="57">
        <f>SUM('GŠ DR.FRA I.GLIBOTIĆ:GLAZBENA J.HATZE'!D437)</f>
        <v>0</v>
      </c>
      <c r="E437" s="57">
        <f>SUM('GŠ DR.FRA I.GLIBOTIĆ:GLAZBENA J.HATZE'!E437)</f>
        <v>0</v>
      </c>
      <c r="F437" s="57">
        <f>SUM('GŠ DR.FRA I.GLIBOTIĆ:GLAZBENA J.HATZE'!F437)</f>
        <v>0</v>
      </c>
      <c r="G437" s="57">
        <f>SUM('GŠ DR.FRA I.GLIBOTIĆ:GLAZBENA J.HATZE'!G437)</f>
        <v>0</v>
      </c>
      <c r="H437" s="57">
        <f>SUM('GŠ DR.FRA I.GLIBOTIĆ:GLAZBENA J.HATZE'!H437)</f>
        <v>0</v>
      </c>
      <c r="I437" s="57">
        <f t="shared" si="113"/>
        <v>0</v>
      </c>
      <c r="P437" s="57">
        <f>SUM('GŠ DR.FRA I.GLIBOTIĆ:GLAZBENA J.HATZE'!P437)</f>
        <v>0</v>
      </c>
      <c r="R437" s="53"/>
    </row>
    <row r="438" spans="1:18">
      <c r="A438" s="21"/>
      <c r="B438" s="22">
        <v>322</v>
      </c>
      <c r="C438" s="23" t="s">
        <v>34</v>
      </c>
      <c r="D438" s="57">
        <f>SUM('GŠ DR.FRA I.GLIBOTIĆ:GLAZBENA J.HATZE'!D438)</f>
        <v>0</v>
      </c>
      <c r="E438" s="57">
        <f>SUM('GŠ DR.FRA I.GLIBOTIĆ:GLAZBENA J.HATZE'!E438)</f>
        <v>0</v>
      </c>
      <c r="F438" s="57">
        <f>SUM('GŠ DR.FRA I.GLIBOTIĆ:GLAZBENA J.HATZE'!F438)</f>
        <v>0</v>
      </c>
      <c r="G438" s="57">
        <f>SUM('GŠ DR.FRA I.GLIBOTIĆ:GLAZBENA J.HATZE'!G438)</f>
        <v>0</v>
      </c>
      <c r="H438" s="57">
        <f>SUM('GŠ DR.FRA I.GLIBOTIĆ:GLAZBENA J.HATZE'!H438)</f>
        <v>0</v>
      </c>
      <c r="I438" s="57">
        <f t="shared" si="113"/>
        <v>0</v>
      </c>
      <c r="P438" s="57">
        <f>SUM('GŠ DR.FRA I.GLIBOTIĆ:GLAZBENA J.HATZE'!P438)</f>
        <v>0</v>
      </c>
      <c r="R438" s="53"/>
    </row>
    <row r="439" spans="1:18">
      <c r="A439" s="21"/>
      <c r="B439" s="22">
        <v>323</v>
      </c>
      <c r="C439" s="23" t="s">
        <v>28</v>
      </c>
      <c r="D439" s="57">
        <f>SUM('GŠ DR.FRA I.GLIBOTIĆ:GLAZBENA J.HATZE'!D439)</f>
        <v>0</v>
      </c>
      <c r="E439" s="57">
        <f>SUM('GŠ DR.FRA I.GLIBOTIĆ:GLAZBENA J.HATZE'!E439)</f>
        <v>0</v>
      </c>
      <c r="F439" s="57">
        <f>SUM('GŠ DR.FRA I.GLIBOTIĆ:GLAZBENA J.HATZE'!F439)</f>
        <v>0</v>
      </c>
      <c r="G439" s="57">
        <f>SUM('GŠ DR.FRA I.GLIBOTIĆ:GLAZBENA J.HATZE'!G439)</f>
        <v>0</v>
      </c>
      <c r="H439" s="57">
        <f>SUM('GŠ DR.FRA I.GLIBOTIĆ:GLAZBENA J.HATZE'!H439)</f>
        <v>0</v>
      </c>
      <c r="I439" s="57">
        <f t="shared" si="113"/>
        <v>0</v>
      </c>
      <c r="P439" s="57">
        <f>SUM('GŠ DR.FRA I.GLIBOTIĆ:GLAZBENA J.HATZE'!P439)</f>
        <v>0</v>
      </c>
      <c r="R439" s="53"/>
    </row>
    <row r="440" spans="1:18">
      <c r="A440" s="21"/>
      <c r="B440" s="22">
        <v>329</v>
      </c>
      <c r="C440" s="23" t="s">
        <v>38</v>
      </c>
      <c r="D440" s="57">
        <f>SUM('GŠ DR.FRA I.GLIBOTIĆ:GLAZBENA J.HATZE'!D440)</f>
        <v>0</v>
      </c>
      <c r="E440" s="57">
        <f>SUM('GŠ DR.FRA I.GLIBOTIĆ:GLAZBENA J.HATZE'!E440)</f>
        <v>0</v>
      </c>
      <c r="F440" s="57">
        <f>SUM('GŠ DR.FRA I.GLIBOTIĆ:GLAZBENA J.HATZE'!F440)</f>
        <v>0</v>
      </c>
      <c r="G440" s="57">
        <f>SUM('GŠ DR.FRA I.GLIBOTIĆ:GLAZBENA J.HATZE'!G440)</f>
        <v>0</v>
      </c>
      <c r="H440" s="57">
        <f>SUM('GŠ DR.FRA I.GLIBOTIĆ:GLAZBENA J.HATZE'!H440)</f>
        <v>0</v>
      </c>
      <c r="I440" s="57">
        <f t="shared" si="113"/>
        <v>0</v>
      </c>
      <c r="P440" s="57">
        <f>SUM('GŠ DR.FRA I.GLIBOTIĆ:GLAZBENA J.HATZE'!P440)</f>
        <v>0</v>
      </c>
      <c r="R440" s="53"/>
    </row>
    <row r="441" spans="1:18" ht="24.75">
      <c r="A441" s="21"/>
      <c r="B441" s="22">
        <v>369</v>
      </c>
      <c r="C441" s="23" t="s">
        <v>133</v>
      </c>
      <c r="D441" s="57">
        <f>SUM('GŠ DR.FRA I.GLIBOTIĆ:GLAZBENA J.HATZE'!D441)</f>
        <v>0</v>
      </c>
      <c r="E441" s="57">
        <f>SUM('GŠ DR.FRA I.GLIBOTIĆ:GLAZBENA J.HATZE'!E441)</f>
        <v>0</v>
      </c>
      <c r="F441" s="57">
        <f>SUM('GŠ DR.FRA I.GLIBOTIĆ:GLAZBENA J.HATZE'!F441)</f>
        <v>0</v>
      </c>
      <c r="G441" s="57">
        <f>SUM('GŠ DR.FRA I.GLIBOTIĆ:GLAZBENA J.HATZE'!G441)</f>
        <v>0</v>
      </c>
      <c r="H441" s="57">
        <f>SUM('GŠ DR.FRA I.GLIBOTIĆ:GLAZBENA J.HATZE'!H441)</f>
        <v>0</v>
      </c>
      <c r="I441" s="57">
        <f t="shared" si="113"/>
        <v>0</v>
      </c>
      <c r="P441" s="57">
        <f>SUM('GŠ DR.FRA I.GLIBOTIĆ:GLAZBENA J.HATZE'!P441)</f>
        <v>0</v>
      </c>
      <c r="R441" s="53"/>
    </row>
    <row r="442" spans="1:18">
      <c r="A442" s="21"/>
      <c r="B442" s="22">
        <v>422</v>
      </c>
      <c r="C442" s="23" t="s">
        <v>29</v>
      </c>
      <c r="D442" s="57">
        <f>SUM('GŠ DR.FRA I.GLIBOTIĆ:GLAZBENA J.HATZE'!D442)</f>
        <v>0</v>
      </c>
      <c r="E442" s="57">
        <f>SUM('GŠ DR.FRA I.GLIBOTIĆ:GLAZBENA J.HATZE'!E442)</f>
        <v>0</v>
      </c>
      <c r="F442" s="57">
        <f>SUM('GŠ DR.FRA I.GLIBOTIĆ:GLAZBENA J.HATZE'!F442)</f>
        <v>0</v>
      </c>
      <c r="G442" s="57">
        <f>SUM('GŠ DR.FRA I.GLIBOTIĆ:GLAZBENA J.HATZE'!G442)</f>
        <v>0</v>
      </c>
      <c r="H442" s="57">
        <f>SUM('GŠ DR.FRA I.GLIBOTIĆ:GLAZBENA J.HATZE'!H442)</f>
        <v>0</v>
      </c>
      <c r="I442" s="57">
        <f t="shared" si="113"/>
        <v>0</v>
      </c>
      <c r="P442" s="57">
        <f>SUM('GŠ DR.FRA I.GLIBOTIĆ:GLAZBENA J.HATZE'!P442)</f>
        <v>0</v>
      </c>
      <c r="R442" s="53"/>
    </row>
    <row r="443" spans="1:18" s="26" customFormat="1">
      <c r="A443" s="21"/>
      <c r="B443" s="22">
        <v>426</v>
      </c>
      <c r="C443" s="23" t="s">
        <v>30</v>
      </c>
      <c r="D443" s="57">
        <f>SUM('GŠ DR.FRA I.GLIBOTIĆ:GLAZBENA J.HATZE'!D443)</f>
        <v>0</v>
      </c>
      <c r="E443" s="57">
        <f>SUM('GŠ DR.FRA I.GLIBOTIĆ:GLAZBENA J.HATZE'!E443)</f>
        <v>0</v>
      </c>
      <c r="F443" s="57">
        <f>SUM('GŠ DR.FRA I.GLIBOTIĆ:GLAZBENA J.HATZE'!F443)</f>
        <v>0</v>
      </c>
      <c r="G443" s="57">
        <f>SUM('GŠ DR.FRA I.GLIBOTIĆ:GLAZBENA J.HATZE'!G443)</f>
        <v>0</v>
      </c>
      <c r="H443" s="57">
        <f>SUM('GŠ DR.FRA I.GLIBOTIĆ:GLAZBENA J.HATZE'!H443)</f>
        <v>0</v>
      </c>
      <c r="I443" s="57">
        <f t="shared" si="113"/>
        <v>0</v>
      </c>
      <c r="P443" s="57">
        <f>SUM('GŠ DR.FRA I.GLIBOTIĆ:GLAZBENA J.HATZE'!P443)</f>
        <v>0</v>
      </c>
      <c r="R443" s="53"/>
    </row>
    <row r="444" spans="1:18" s="26" customFormat="1">
      <c r="A444" s="21"/>
      <c r="B444" s="22">
        <v>451</v>
      </c>
      <c r="C444" s="23" t="s">
        <v>31</v>
      </c>
      <c r="D444" s="57">
        <f>SUM('GŠ DR.FRA I.GLIBOTIĆ:GLAZBENA J.HATZE'!D444)</f>
        <v>0</v>
      </c>
      <c r="E444" s="57">
        <f>SUM('GŠ DR.FRA I.GLIBOTIĆ:GLAZBENA J.HATZE'!E444)</f>
        <v>0</v>
      </c>
      <c r="F444" s="57">
        <f>SUM('GŠ DR.FRA I.GLIBOTIĆ:GLAZBENA J.HATZE'!F444)</f>
        <v>0</v>
      </c>
      <c r="G444" s="57">
        <f>SUM('GŠ DR.FRA I.GLIBOTIĆ:GLAZBENA J.HATZE'!G444)</f>
        <v>0</v>
      </c>
      <c r="H444" s="57">
        <f>SUM('GŠ DR.FRA I.GLIBOTIĆ:GLAZBENA J.HATZE'!H444)</f>
        <v>0</v>
      </c>
      <c r="I444" s="57">
        <f t="shared" si="113"/>
        <v>0</v>
      </c>
      <c r="P444" s="57">
        <f>SUM('GŠ DR.FRA I.GLIBOTIĆ:GLAZBENA J.HATZE'!P444)</f>
        <v>0</v>
      </c>
      <c r="R444" s="53"/>
    </row>
    <row r="445" spans="1:18" ht="24.75">
      <c r="A445" s="236" t="s">
        <v>11</v>
      </c>
      <c r="B445" s="237"/>
      <c r="C445" s="18" t="s">
        <v>115</v>
      </c>
      <c r="D445" s="19">
        <f>SUM(D446:D456)</f>
        <v>8537450.9800000004</v>
      </c>
      <c r="E445" s="19">
        <f t="shared" ref="E445:I445" si="114">SUM(E446:E456)</f>
        <v>0</v>
      </c>
      <c r="F445" s="59">
        <f t="shared" si="114"/>
        <v>8537450.9800000004</v>
      </c>
      <c r="G445" s="174">
        <f t="shared" si="114"/>
        <v>0</v>
      </c>
      <c r="H445" s="79">
        <f t="shared" si="114"/>
        <v>0</v>
      </c>
      <c r="I445" s="20">
        <f t="shared" si="114"/>
        <v>8537450.9800000004</v>
      </c>
      <c r="P445" s="19">
        <f>SUM(P446:P456)</f>
        <v>0</v>
      </c>
      <c r="R445" s="53"/>
    </row>
    <row r="446" spans="1:18">
      <c r="A446" s="21"/>
      <c r="B446" s="22">
        <v>311</v>
      </c>
      <c r="C446" s="23" t="s">
        <v>35</v>
      </c>
      <c r="D446" s="57">
        <f>SUM('GŠ DR.FRA I.GLIBOTIĆ:GLAZBENA J.HATZE'!D446)</f>
        <v>0</v>
      </c>
      <c r="E446" s="57">
        <f>SUM('GŠ DR.FRA I.GLIBOTIĆ:GLAZBENA J.HATZE'!E446)</f>
        <v>0</v>
      </c>
      <c r="F446" s="57">
        <f>SUM('GŠ DR.FRA I.GLIBOTIĆ:GLAZBENA J.HATZE'!F446)</f>
        <v>0</v>
      </c>
      <c r="G446" s="57">
        <f>SUM('GŠ DR.FRA I.GLIBOTIĆ:GLAZBENA J.HATZE'!G446)</f>
        <v>0</v>
      </c>
      <c r="H446" s="57">
        <f>SUM('GŠ DR.FRA I.GLIBOTIĆ:GLAZBENA J.HATZE'!H446)</f>
        <v>0</v>
      </c>
      <c r="I446" s="57">
        <f t="shared" ref="I446:I456" si="115">+F446+H446</f>
        <v>0</v>
      </c>
      <c r="P446" s="57">
        <f>SUM('GŠ DR.FRA I.GLIBOTIĆ:GLAZBENA J.HATZE'!P434)</f>
        <v>0</v>
      </c>
      <c r="R446" s="53"/>
    </row>
    <row r="447" spans="1:18">
      <c r="A447" s="21"/>
      <c r="B447" s="22">
        <v>312</v>
      </c>
      <c r="C447" s="23" t="s">
        <v>44</v>
      </c>
      <c r="D447" s="57">
        <f>SUM('GŠ DR.FRA I.GLIBOTIĆ:GLAZBENA J.HATZE'!D447)</f>
        <v>0</v>
      </c>
      <c r="E447" s="57">
        <f>SUM('GŠ DR.FRA I.GLIBOTIĆ:GLAZBENA J.HATZE'!E447)</f>
        <v>0</v>
      </c>
      <c r="F447" s="57">
        <f>SUM('GŠ DR.FRA I.GLIBOTIĆ:GLAZBENA J.HATZE'!F447)</f>
        <v>0</v>
      </c>
      <c r="G447" s="57">
        <f>SUM('GŠ DR.FRA I.GLIBOTIĆ:GLAZBENA J.HATZE'!G447)</f>
        <v>0</v>
      </c>
      <c r="H447" s="57">
        <f>SUM('GŠ DR.FRA I.GLIBOTIĆ:GLAZBENA J.HATZE'!H447)</f>
        <v>0</v>
      </c>
      <c r="I447" s="57">
        <f t="shared" si="115"/>
        <v>0</v>
      </c>
      <c r="P447" s="57">
        <f>SUM('GŠ DR.FRA I.GLIBOTIĆ:GLAZBENA J.HATZE'!P435)</f>
        <v>0</v>
      </c>
      <c r="R447" s="53"/>
    </row>
    <row r="448" spans="1:18">
      <c r="A448" s="21"/>
      <c r="B448" s="22">
        <v>313</v>
      </c>
      <c r="C448" s="23" t="s">
        <v>36</v>
      </c>
      <c r="D448" s="57">
        <f>SUM('GŠ DR.FRA I.GLIBOTIĆ:GLAZBENA J.HATZE'!D448)</f>
        <v>0</v>
      </c>
      <c r="E448" s="57">
        <f>SUM('GŠ DR.FRA I.GLIBOTIĆ:GLAZBENA J.HATZE'!E448)</f>
        <v>0</v>
      </c>
      <c r="F448" s="57">
        <f>SUM('GŠ DR.FRA I.GLIBOTIĆ:GLAZBENA J.HATZE'!F448)</f>
        <v>0</v>
      </c>
      <c r="G448" s="57">
        <f>SUM('GŠ DR.FRA I.GLIBOTIĆ:GLAZBENA J.HATZE'!G448)</f>
        <v>0</v>
      </c>
      <c r="H448" s="57">
        <f>SUM('GŠ DR.FRA I.GLIBOTIĆ:GLAZBENA J.HATZE'!H448)</f>
        <v>0</v>
      </c>
      <c r="I448" s="57">
        <f t="shared" si="115"/>
        <v>0</v>
      </c>
      <c r="P448" s="57">
        <f>SUM('GŠ DR.FRA I.GLIBOTIĆ:GLAZBENA J.HATZE'!P436)</f>
        <v>0</v>
      </c>
      <c r="R448" s="53"/>
    </row>
    <row r="449" spans="1:18">
      <c r="A449" s="21"/>
      <c r="B449" s="22">
        <v>321</v>
      </c>
      <c r="C449" s="23" t="s">
        <v>33</v>
      </c>
      <c r="D449" s="57">
        <f>SUM('GŠ DR.FRA I.GLIBOTIĆ:GLAZBENA J.HATZE'!D449)</f>
        <v>0</v>
      </c>
      <c r="E449" s="57">
        <f>SUM('GŠ DR.FRA I.GLIBOTIĆ:GLAZBENA J.HATZE'!E449)</f>
        <v>0</v>
      </c>
      <c r="F449" s="57">
        <f>SUM('GŠ DR.FRA I.GLIBOTIĆ:GLAZBENA J.HATZE'!F449)</f>
        <v>0</v>
      </c>
      <c r="G449" s="57">
        <f>SUM('GŠ DR.FRA I.GLIBOTIĆ:GLAZBENA J.HATZE'!G449)</f>
        <v>0</v>
      </c>
      <c r="H449" s="57">
        <f>SUM('GŠ DR.FRA I.GLIBOTIĆ:GLAZBENA J.HATZE'!H449)</f>
        <v>0</v>
      </c>
      <c r="I449" s="57">
        <f t="shared" si="115"/>
        <v>0</v>
      </c>
      <c r="P449" s="57">
        <f>SUM('GŠ DR.FRA I.GLIBOTIĆ:GLAZBENA J.HATZE'!P437)</f>
        <v>0</v>
      </c>
      <c r="R449" s="53"/>
    </row>
    <row r="450" spans="1:18">
      <c r="A450" s="21"/>
      <c r="B450" s="22">
        <v>322</v>
      </c>
      <c r="C450" s="23" t="s">
        <v>34</v>
      </c>
      <c r="D450" s="57">
        <f>SUM('GŠ DR.FRA I.GLIBOTIĆ:GLAZBENA J.HATZE'!D450)</f>
        <v>0</v>
      </c>
      <c r="E450" s="57">
        <f>SUM('GŠ DR.FRA I.GLIBOTIĆ:GLAZBENA J.HATZE'!E450)</f>
        <v>0</v>
      </c>
      <c r="F450" s="57">
        <f>SUM('GŠ DR.FRA I.GLIBOTIĆ:GLAZBENA J.HATZE'!F450)</f>
        <v>0</v>
      </c>
      <c r="G450" s="57">
        <f>SUM('GŠ DR.FRA I.GLIBOTIĆ:GLAZBENA J.HATZE'!G450)</f>
        <v>0</v>
      </c>
      <c r="H450" s="57">
        <f>SUM('GŠ DR.FRA I.GLIBOTIĆ:GLAZBENA J.HATZE'!H450)</f>
        <v>0</v>
      </c>
      <c r="I450" s="57">
        <f t="shared" si="115"/>
        <v>0</v>
      </c>
      <c r="P450" s="57">
        <f>SUM('GŠ DR.FRA I.GLIBOTIĆ:GLAZBENA J.HATZE'!P438)</f>
        <v>0</v>
      </c>
      <c r="R450" s="53"/>
    </row>
    <row r="451" spans="1:18">
      <c r="A451" s="21"/>
      <c r="B451" s="22">
        <v>323</v>
      </c>
      <c r="C451" s="23" t="s">
        <v>28</v>
      </c>
      <c r="D451" s="57">
        <f>SUM('GŠ DR.FRA I.GLIBOTIĆ:GLAZBENA J.HATZE'!D451)</f>
        <v>537450.98</v>
      </c>
      <c r="E451" s="57">
        <f>SUM('GŠ DR.FRA I.GLIBOTIĆ:GLAZBENA J.HATZE'!E451)</f>
        <v>0</v>
      </c>
      <c r="F451" s="57">
        <f>SUM('GŠ DR.FRA I.GLIBOTIĆ:GLAZBENA J.HATZE'!F451)</f>
        <v>537450.98</v>
      </c>
      <c r="G451" s="57">
        <f>SUM('GŠ DR.FRA I.GLIBOTIĆ:GLAZBENA J.HATZE'!G451)</f>
        <v>0</v>
      </c>
      <c r="H451" s="57">
        <f>SUM('GŠ DR.FRA I.GLIBOTIĆ:GLAZBENA J.HATZE'!H451)</f>
        <v>0</v>
      </c>
      <c r="I451" s="57">
        <f t="shared" si="115"/>
        <v>537450.98</v>
      </c>
      <c r="P451" s="57">
        <f>SUM('GŠ DR.FRA I.GLIBOTIĆ:GLAZBENA J.HATZE'!P439)</f>
        <v>0</v>
      </c>
      <c r="R451" s="53"/>
    </row>
    <row r="452" spans="1:18">
      <c r="A452" s="21"/>
      <c r="B452" s="22">
        <v>329</v>
      </c>
      <c r="C452" s="23" t="s">
        <v>38</v>
      </c>
      <c r="D452" s="57">
        <f>SUM('GŠ DR.FRA I.GLIBOTIĆ:GLAZBENA J.HATZE'!D452)</f>
        <v>0</v>
      </c>
      <c r="E452" s="57">
        <f>SUM('GŠ DR.FRA I.GLIBOTIĆ:GLAZBENA J.HATZE'!E452)</f>
        <v>0</v>
      </c>
      <c r="F452" s="57">
        <f>SUM('GŠ DR.FRA I.GLIBOTIĆ:GLAZBENA J.HATZE'!F452)</f>
        <v>0</v>
      </c>
      <c r="G452" s="57">
        <f>SUM('GŠ DR.FRA I.GLIBOTIĆ:GLAZBENA J.HATZE'!G452)</f>
        <v>0</v>
      </c>
      <c r="H452" s="57">
        <f>SUM('GŠ DR.FRA I.GLIBOTIĆ:GLAZBENA J.HATZE'!H452)</f>
        <v>0</v>
      </c>
      <c r="I452" s="57">
        <f t="shared" si="115"/>
        <v>0</v>
      </c>
      <c r="P452" s="57">
        <f>SUM('GŠ DR.FRA I.GLIBOTIĆ:GLAZBENA J.HATZE'!P440)</f>
        <v>0</v>
      </c>
      <c r="R452" s="53"/>
    </row>
    <row r="453" spans="1:18" ht="24.75">
      <c r="A453" s="21"/>
      <c r="B453" s="22">
        <v>369</v>
      </c>
      <c r="C453" s="23" t="s">
        <v>133</v>
      </c>
      <c r="D453" s="57">
        <f>SUM('GŠ DR.FRA I.GLIBOTIĆ:GLAZBENA J.HATZE'!D453)</f>
        <v>0</v>
      </c>
      <c r="E453" s="57">
        <f>SUM('GŠ DR.FRA I.GLIBOTIĆ:GLAZBENA J.HATZE'!E453)</f>
        <v>0</v>
      </c>
      <c r="F453" s="57">
        <f>SUM('GŠ DR.FRA I.GLIBOTIĆ:GLAZBENA J.HATZE'!F453)</f>
        <v>0</v>
      </c>
      <c r="G453" s="57">
        <f>SUM('GŠ DR.FRA I.GLIBOTIĆ:GLAZBENA J.HATZE'!G453)</f>
        <v>0</v>
      </c>
      <c r="H453" s="57">
        <f>SUM('GŠ DR.FRA I.GLIBOTIĆ:GLAZBENA J.HATZE'!H453)</f>
        <v>0</v>
      </c>
      <c r="I453" s="57">
        <f t="shared" si="115"/>
        <v>0</v>
      </c>
      <c r="P453" s="57">
        <f>SUM('GŠ DR.FRA I.GLIBOTIĆ:GLAZBENA J.HATZE'!P441)</f>
        <v>0</v>
      </c>
      <c r="R453" s="53"/>
    </row>
    <row r="454" spans="1:18">
      <c r="A454" s="21"/>
      <c r="B454" s="22">
        <v>422</v>
      </c>
      <c r="C454" s="23" t="s">
        <v>29</v>
      </c>
      <c r="D454" s="57">
        <f>SUM('GŠ DR.FRA I.GLIBOTIĆ:GLAZBENA J.HATZE'!D454)</f>
        <v>0</v>
      </c>
      <c r="E454" s="57">
        <f>SUM('GŠ DR.FRA I.GLIBOTIĆ:GLAZBENA J.HATZE'!E454)</f>
        <v>0</v>
      </c>
      <c r="F454" s="57">
        <f>SUM('GŠ DR.FRA I.GLIBOTIĆ:GLAZBENA J.HATZE'!F454)</f>
        <v>0</v>
      </c>
      <c r="G454" s="57">
        <f>SUM('GŠ DR.FRA I.GLIBOTIĆ:GLAZBENA J.HATZE'!G454)</f>
        <v>0</v>
      </c>
      <c r="H454" s="57">
        <f>SUM('GŠ DR.FRA I.GLIBOTIĆ:GLAZBENA J.HATZE'!H454)</f>
        <v>0</v>
      </c>
      <c r="I454" s="57">
        <f t="shared" si="115"/>
        <v>0</v>
      </c>
      <c r="P454" s="57">
        <f>SUM('GŠ DR.FRA I.GLIBOTIĆ:GLAZBENA J.HATZE'!P442)</f>
        <v>0</v>
      </c>
      <c r="R454" s="53"/>
    </row>
    <row r="455" spans="1:18" s="26" customFormat="1">
      <c r="A455" s="21"/>
      <c r="B455" s="22">
        <v>426</v>
      </c>
      <c r="C455" s="23" t="s">
        <v>30</v>
      </c>
      <c r="D455" s="57">
        <f>SUM('GŠ DR.FRA I.GLIBOTIĆ:GLAZBENA J.HATZE'!D455)</f>
        <v>0</v>
      </c>
      <c r="E455" s="57">
        <f>SUM('GŠ DR.FRA I.GLIBOTIĆ:GLAZBENA J.HATZE'!E455)</f>
        <v>0</v>
      </c>
      <c r="F455" s="57">
        <f>SUM('GŠ DR.FRA I.GLIBOTIĆ:GLAZBENA J.HATZE'!F455)</f>
        <v>0</v>
      </c>
      <c r="G455" s="57">
        <f>SUM('GŠ DR.FRA I.GLIBOTIĆ:GLAZBENA J.HATZE'!G455)</f>
        <v>0</v>
      </c>
      <c r="H455" s="57">
        <f>SUM('GŠ DR.FRA I.GLIBOTIĆ:GLAZBENA J.HATZE'!H455)</f>
        <v>0</v>
      </c>
      <c r="I455" s="57">
        <f t="shared" si="115"/>
        <v>0</v>
      </c>
      <c r="P455" s="57">
        <f>SUM('GŠ DR.FRA I.GLIBOTIĆ:GLAZBENA J.HATZE'!P443)</f>
        <v>0</v>
      </c>
      <c r="R455" s="53"/>
    </row>
    <row r="456" spans="1:18" s="26" customFormat="1">
      <c r="A456" s="21"/>
      <c r="B456" s="22">
        <v>451</v>
      </c>
      <c r="C456" s="23" t="s">
        <v>31</v>
      </c>
      <c r="D456" s="57">
        <f>SUM('GŠ DR.FRA I.GLIBOTIĆ:GLAZBENA J.HATZE'!D456)</f>
        <v>8000000</v>
      </c>
      <c r="E456" s="57">
        <f>SUM('GŠ DR.FRA I.GLIBOTIĆ:GLAZBENA J.HATZE'!E456)</f>
        <v>0</v>
      </c>
      <c r="F456" s="57">
        <f>SUM('GŠ DR.FRA I.GLIBOTIĆ:GLAZBENA J.HATZE'!F456)</f>
        <v>8000000</v>
      </c>
      <c r="G456" s="57">
        <f>SUM('GŠ DR.FRA I.GLIBOTIĆ:GLAZBENA J.HATZE'!G456)</f>
        <v>0</v>
      </c>
      <c r="H456" s="57">
        <f>SUM('GŠ DR.FRA I.GLIBOTIĆ:GLAZBENA J.HATZE'!H456)</f>
        <v>0</v>
      </c>
      <c r="I456" s="57">
        <f t="shared" si="115"/>
        <v>8000000</v>
      </c>
      <c r="P456" s="57">
        <f>SUM('GŠ DR.FRA I.GLIBOTIĆ:GLAZBENA J.HATZE'!P444)</f>
        <v>0</v>
      </c>
      <c r="R456" s="53"/>
    </row>
    <row r="457" spans="1:18" ht="35.25" customHeight="1">
      <c r="A457" s="238" t="s">
        <v>186</v>
      </c>
      <c r="B457" s="239"/>
      <c r="C457" s="39" t="s">
        <v>187</v>
      </c>
      <c r="D457" s="40">
        <f>SUM(D458,D470,D482)</f>
        <v>9407583</v>
      </c>
      <c r="E457" s="40">
        <f t="shared" ref="E457:I457" si="116">SUM(E458,E470,E482)</f>
        <v>0</v>
      </c>
      <c r="F457" s="83">
        <f t="shared" si="116"/>
        <v>9407583</v>
      </c>
      <c r="G457" s="171">
        <f t="shared" si="116"/>
        <v>0</v>
      </c>
      <c r="H457" s="88">
        <f t="shared" si="116"/>
        <v>0</v>
      </c>
      <c r="I457" s="41">
        <f t="shared" si="116"/>
        <v>9407583</v>
      </c>
      <c r="P457" s="40">
        <f>SUM(P458,P482)</f>
        <v>0</v>
      </c>
      <c r="R457" s="53"/>
    </row>
    <row r="458" spans="1:18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17">SUM(E459:E469)</f>
        <v>0</v>
      </c>
      <c r="F458" s="59">
        <f t="shared" si="117"/>
        <v>0</v>
      </c>
      <c r="G458" s="174">
        <f t="shared" si="117"/>
        <v>0</v>
      </c>
      <c r="H458" s="79">
        <f t="shared" si="117"/>
        <v>0</v>
      </c>
      <c r="I458" s="20">
        <f t="shared" si="117"/>
        <v>0</v>
      </c>
      <c r="P458" s="19">
        <f>SUM(P459:P469)</f>
        <v>0</v>
      </c>
      <c r="R458" s="53"/>
    </row>
    <row r="459" spans="1:18">
      <c r="A459" s="21"/>
      <c r="B459" s="22">
        <v>311</v>
      </c>
      <c r="C459" s="23" t="s">
        <v>35</v>
      </c>
      <c r="D459" s="57">
        <f>SUM('GŠ DR.FRA I.GLIBOTIĆ:GLAZBENA J.HATZE'!D459)</f>
        <v>0</v>
      </c>
      <c r="E459" s="57">
        <f>SUM('GŠ DR.FRA I.GLIBOTIĆ:GLAZBENA J.HATZE'!E459)</f>
        <v>0</v>
      </c>
      <c r="F459" s="57">
        <f>SUM('GŠ DR.FRA I.GLIBOTIĆ:GLAZBENA J.HATZE'!F459)</f>
        <v>0</v>
      </c>
      <c r="G459" s="57">
        <f>SUM('GŠ DR.FRA I.GLIBOTIĆ:GLAZBENA J.HATZE'!G459)</f>
        <v>0</v>
      </c>
      <c r="H459" s="57">
        <f>SUM('GŠ DR.FRA I.GLIBOTIĆ:GLAZBENA J.HATZE'!H459)</f>
        <v>0</v>
      </c>
      <c r="I459" s="57">
        <f t="shared" ref="I459:I469" si="118">+F459+H459</f>
        <v>0</v>
      </c>
      <c r="P459" s="57">
        <f>SUM('GŠ DR.FRA I.GLIBOTIĆ:GLAZBENA J.HATZE'!P447)</f>
        <v>0</v>
      </c>
      <c r="R459" s="53"/>
    </row>
    <row r="460" spans="1:18">
      <c r="A460" s="21"/>
      <c r="B460" s="22">
        <v>312</v>
      </c>
      <c r="C460" s="23" t="s">
        <v>44</v>
      </c>
      <c r="D460" s="57">
        <f>SUM('GŠ DR.FRA I.GLIBOTIĆ:GLAZBENA J.HATZE'!D460)</f>
        <v>0</v>
      </c>
      <c r="E460" s="57">
        <f>SUM('GŠ DR.FRA I.GLIBOTIĆ:GLAZBENA J.HATZE'!E460)</f>
        <v>0</v>
      </c>
      <c r="F460" s="57">
        <f>SUM('GŠ DR.FRA I.GLIBOTIĆ:GLAZBENA J.HATZE'!F460)</f>
        <v>0</v>
      </c>
      <c r="G460" s="57">
        <f>SUM('GŠ DR.FRA I.GLIBOTIĆ:GLAZBENA J.HATZE'!G460)</f>
        <v>0</v>
      </c>
      <c r="H460" s="57">
        <f>SUM('GŠ DR.FRA I.GLIBOTIĆ:GLAZBENA J.HATZE'!H460)</f>
        <v>0</v>
      </c>
      <c r="I460" s="57">
        <f t="shared" si="118"/>
        <v>0</v>
      </c>
      <c r="P460" s="57">
        <f>SUM('GŠ DR.FRA I.GLIBOTIĆ:GLAZBENA J.HATZE'!P448)</f>
        <v>0</v>
      </c>
      <c r="R460" s="53"/>
    </row>
    <row r="461" spans="1:18">
      <c r="A461" s="21"/>
      <c r="B461" s="22">
        <v>313</v>
      </c>
      <c r="C461" s="23" t="s">
        <v>36</v>
      </c>
      <c r="D461" s="57">
        <f>SUM('GŠ DR.FRA I.GLIBOTIĆ:GLAZBENA J.HATZE'!D461)</f>
        <v>0</v>
      </c>
      <c r="E461" s="57">
        <f>SUM('GŠ DR.FRA I.GLIBOTIĆ:GLAZBENA J.HATZE'!E461)</f>
        <v>0</v>
      </c>
      <c r="F461" s="57">
        <f>SUM('GŠ DR.FRA I.GLIBOTIĆ:GLAZBENA J.HATZE'!F461)</f>
        <v>0</v>
      </c>
      <c r="G461" s="57">
        <f>SUM('GŠ DR.FRA I.GLIBOTIĆ:GLAZBENA J.HATZE'!G461)</f>
        <v>0</v>
      </c>
      <c r="H461" s="57">
        <f>SUM('GŠ DR.FRA I.GLIBOTIĆ:GLAZBENA J.HATZE'!H461)</f>
        <v>0</v>
      </c>
      <c r="I461" s="57">
        <f t="shared" si="118"/>
        <v>0</v>
      </c>
      <c r="P461" s="57">
        <f>SUM('GŠ DR.FRA I.GLIBOTIĆ:GLAZBENA J.HATZE'!P449)</f>
        <v>0</v>
      </c>
      <c r="R461" s="53"/>
    </row>
    <row r="462" spans="1:18">
      <c r="A462" s="21"/>
      <c r="B462" s="22">
        <v>321</v>
      </c>
      <c r="C462" s="23" t="s">
        <v>33</v>
      </c>
      <c r="D462" s="57">
        <f>SUM('GŠ DR.FRA I.GLIBOTIĆ:GLAZBENA J.HATZE'!D462)</f>
        <v>0</v>
      </c>
      <c r="E462" s="57">
        <f>SUM('GŠ DR.FRA I.GLIBOTIĆ:GLAZBENA J.HATZE'!E462)</f>
        <v>0</v>
      </c>
      <c r="F462" s="57">
        <f>SUM('GŠ DR.FRA I.GLIBOTIĆ:GLAZBENA J.HATZE'!F462)</f>
        <v>0</v>
      </c>
      <c r="G462" s="57">
        <f>SUM('GŠ DR.FRA I.GLIBOTIĆ:GLAZBENA J.HATZE'!G462)</f>
        <v>0</v>
      </c>
      <c r="H462" s="57">
        <f>SUM('GŠ DR.FRA I.GLIBOTIĆ:GLAZBENA J.HATZE'!H462)</f>
        <v>0</v>
      </c>
      <c r="I462" s="57">
        <f t="shared" si="118"/>
        <v>0</v>
      </c>
      <c r="P462" s="57">
        <f>SUM('GŠ DR.FRA I.GLIBOTIĆ:GLAZBENA J.HATZE'!P450)</f>
        <v>0</v>
      </c>
      <c r="R462" s="53"/>
    </row>
    <row r="463" spans="1:18">
      <c r="A463" s="21"/>
      <c r="B463" s="22">
        <v>322</v>
      </c>
      <c r="C463" s="23" t="s">
        <v>34</v>
      </c>
      <c r="D463" s="57">
        <f>SUM('GŠ DR.FRA I.GLIBOTIĆ:GLAZBENA J.HATZE'!D463)</f>
        <v>0</v>
      </c>
      <c r="E463" s="57">
        <f>SUM('GŠ DR.FRA I.GLIBOTIĆ:GLAZBENA J.HATZE'!E463)</f>
        <v>0</v>
      </c>
      <c r="F463" s="57">
        <f>SUM('GŠ DR.FRA I.GLIBOTIĆ:GLAZBENA J.HATZE'!F463)</f>
        <v>0</v>
      </c>
      <c r="G463" s="57">
        <f>SUM('GŠ DR.FRA I.GLIBOTIĆ:GLAZBENA J.HATZE'!G463)</f>
        <v>0</v>
      </c>
      <c r="H463" s="57">
        <f>SUM('GŠ DR.FRA I.GLIBOTIĆ:GLAZBENA J.HATZE'!H463)</f>
        <v>0</v>
      </c>
      <c r="I463" s="57">
        <f t="shared" si="118"/>
        <v>0</v>
      </c>
      <c r="P463" s="57">
        <f>SUM('GŠ DR.FRA I.GLIBOTIĆ:GLAZBENA J.HATZE'!P451)</f>
        <v>0</v>
      </c>
      <c r="R463" s="53"/>
    </row>
    <row r="464" spans="1:18">
      <c r="A464" s="21"/>
      <c r="B464" s="22">
        <v>323</v>
      </c>
      <c r="C464" s="23" t="s">
        <v>28</v>
      </c>
      <c r="D464" s="57">
        <f>SUM('GŠ DR.FRA I.GLIBOTIĆ:GLAZBENA J.HATZE'!D464)</f>
        <v>0</v>
      </c>
      <c r="E464" s="57">
        <f>SUM('GŠ DR.FRA I.GLIBOTIĆ:GLAZBENA J.HATZE'!E464)</f>
        <v>0</v>
      </c>
      <c r="F464" s="57">
        <f>SUM('GŠ DR.FRA I.GLIBOTIĆ:GLAZBENA J.HATZE'!F464)</f>
        <v>0</v>
      </c>
      <c r="G464" s="57">
        <f>SUM('GŠ DR.FRA I.GLIBOTIĆ:GLAZBENA J.HATZE'!G464)</f>
        <v>0</v>
      </c>
      <c r="H464" s="57">
        <f>SUM('GŠ DR.FRA I.GLIBOTIĆ:GLAZBENA J.HATZE'!H464)</f>
        <v>0</v>
      </c>
      <c r="I464" s="57">
        <f t="shared" si="118"/>
        <v>0</v>
      </c>
      <c r="P464" s="57">
        <f>SUM('GŠ DR.FRA I.GLIBOTIĆ:GLAZBENA J.HATZE'!P452)</f>
        <v>0</v>
      </c>
      <c r="R464" s="53"/>
    </row>
    <row r="465" spans="1:18">
      <c r="A465" s="21"/>
      <c r="B465" s="22">
        <v>329</v>
      </c>
      <c r="C465" s="23" t="s">
        <v>38</v>
      </c>
      <c r="D465" s="57">
        <f>SUM('GŠ DR.FRA I.GLIBOTIĆ:GLAZBENA J.HATZE'!D465)</f>
        <v>0</v>
      </c>
      <c r="E465" s="57">
        <f>SUM('GŠ DR.FRA I.GLIBOTIĆ:GLAZBENA J.HATZE'!E465)</f>
        <v>0</v>
      </c>
      <c r="F465" s="57">
        <f>SUM('GŠ DR.FRA I.GLIBOTIĆ:GLAZBENA J.HATZE'!F465)</f>
        <v>0</v>
      </c>
      <c r="G465" s="57">
        <f>SUM('GŠ DR.FRA I.GLIBOTIĆ:GLAZBENA J.HATZE'!G465)</f>
        <v>0</v>
      </c>
      <c r="H465" s="57">
        <f>SUM('GŠ DR.FRA I.GLIBOTIĆ:GLAZBENA J.HATZE'!H465)</f>
        <v>0</v>
      </c>
      <c r="I465" s="57">
        <f t="shared" si="118"/>
        <v>0</v>
      </c>
      <c r="P465" s="57">
        <f>SUM('GŠ DR.FRA I.GLIBOTIĆ:GLAZBENA J.HATZE'!P453)</f>
        <v>0</v>
      </c>
      <c r="R465" s="53"/>
    </row>
    <row r="466" spans="1:18" ht="24.75">
      <c r="A466" s="21"/>
      <c r="B466" s="22">
        <v>369</v>
      </c>
      <c r="C466" s="23" t="s">
        <v>133</v>
      </c>
      <c r="D466" s="57">
        <f>SUM('GŠ DR.FRA I.GLIBOTIĆ:GLAZBENA J.HATZE'!D466)</f>
        <v>0</v>
      </c>
      <c r="E466" s="57">
        <f>SUM('GŠ DR.FRA I.GLIBOTIĆ:GLAZBENA J.HATZE'!E466)</f>
        <v>0</v>
      </c>
      <c r="F466" s="57">
        <f>SUM('GŠ DR.FRA I.GLIBOTIĆ:GLAZBENA J.HATZE'!F466)</f>
        <v>0</v>
      </c>
      <c r="G466" s="57">
        <f>SUM('GŠ DR.FRA I.GLIBOTIĆ:GLAZBENA J.HATZE'!G466)</f>
        <v>0</v>
      </c>
      <c r="H466" s="57">
        <f>SUM('GŠ DR.FRA I.GLIBOTIĆ:GLAZBENA J.HATZE'!H466)</f>
        <v>0</v>
      </c>
      <c r="I466" s="57">
        <f t="shared" si="118"/>
        <v>0</v>
      </c>
      <c r="P466" s="57">
        <f>SUM('GŠ DR.FRA I.GLIBOTIĆ:GLAZBENA J.HATZE'!P454)</f>
        <v>0</v>
      </c>
      <c r="R466" s="53"/>
    </row>
    <row r="467" spans="1:18">
      <c r="A467" s="21"/>
      <c r="B467" s="22">
        <v>422</v>
      </c>
      <c r="C467" s="23" t="s">
        <v>29</v>
      </c>
      <c r="D467" s="57">
        <f>SUM('GŠ DR.FRA I.GLIBOTIĆ:GLAZBENA J.HATZE'!D467)</f>
        <v>0</v>
      </c>
      <c r="E467" s="57">
        <f>SUM('GŠ DR.FRA I.GLIBOTIĆ:GLAZBENA J.HATZE'!E467)</f>
        <v>0</v>
      </c>
      <c r="F467" s="57">
        <f>SUM('GŠ DR.FRA I.GLIBOTIĆ:GLAZBENA J.HATZE'!F467)</f>
        <v>0</v>
      </c>
      <c r="G467" s="57">
        <f>SUM('GŠ DR.FRA I.GLIBOTIĆ:GLAZBENA J.HATZE'!G467)</f>
        <v>0</v>
      </c>
      <c r="H467" s="57">
        <f>SUM('GŠ DR.FRA I.GLIBOTIĆ:GLAZBENA J.HATZE'!H467)</f>
        <v>0</v>
      </c>
      <c r="I467" s="57">
        <f t="shared" si="118"/>
        <v>0</v>
      </c>
      <c r="P467" s="57">
        <f>SUM('GŠ DR.FRA I.GLIBOTIĆ:GLAZBENA J.HATZE'!P455)</f>
        <v>0</v>
      </c>
      <c r="R467" s="53"/>
    </row>
    <row r="468" spans="1:18" s="26" customFormat="1">
      <c r="A468" s="21"/>
      <c r="B468" s="22">
        <v>426</v>
      </c>
      <c r="C468" s="23" t="s">
        <v>30</v>
      </c>
      <c r="D468" s="57">
        <f>SUM('GŠ DR.FRA I.GLIBOTIĆ:GLAZBENA J.HATZE'!D468)</f>
        <v>0</v>
      </c>
      <c r="E468" s="57">
        <f>SUM('GŠ DR.FRA I.GLIBOTIĆ:GLAZBENA J.HATZE'!E468)</f>
        <v>0</v>
      </c>
      <c r="F468" s="57">
        <f>SUM('GŠ DR.FRA I.GLIBOTIĆ:GLAZBENA J.HATZE'!F468)</f>
        <v>0</v>
      </c>
      <c r="G468" s="57">
        <f>SUM('GŠ DR.FRA I.GLIBOTIĆ:GLAZBENA J.HATZE'!G468)</f>
        <v>0</v>
      </c>
      <c r="H468" s="57">
        <f>SUM('GŠ DR.FRA I.GLIBOTIĆ:GLAZBENA J.HATZE'!H468)</f>
        <v>0</v>
      </c>
      <c r="I468" s="57">
        <f t="shared" si="118"/>
        <v>0</v>
      </c>
      <c r="P468" s="57">
        <f>SUM('GŠ DR.FRA I.GLIBOTIĆ:GLAZBENA J.HATZE'!P456)</f>
        <v>0</v>
      </c>
      <c r="R468" s="53"/>
    </row>
    <row r="469" spans="1:18" s="26" customFormat="1">
      <c r="A469" s="21"/>
      <c r="B469" s="22">
        <v>451</v>
      </c>
      <c r="C469" s="23" t="s">
        <v>31</v>
      </c>
      <c r="D469" s="57">
        <f>SUM('GŠ DR.FRA I.GLIBOTIĆ:GLAZBENA J.HATZE'!D469)</f>
        <v>0</v>
      </c>
      <c r="E469" s="57">
        <f>SUM('GŠ DR.FRA I.GLIBOTIĆ:GLAZBENA J.HATZE'!E469)</f>
        <v>0</v>
      </c>
      <c r="F469" s="57">
        <f>SUM('GŠ DR.FRA I.GLIBOTIĆ:GLAZBENA J.HATZE'!F469)</f>
        <v>0</v>
      </c>
      <c r="G469" s="57">
        <f>SUM('GŠ DR.FRA I.GLIBOTIĆ:GLAZBENA J.HATZE'!G469)</f>
        <v>0</v>
      </c>
      <c r="H469" s="57">
        <f>SUM('GŠ DR.FRA I.GLIBOTIĆ:GLAZBENA J.HATZE'!H469)</f>
        <v>0</v>
      </c>
      <c r="I469" s="57">
        <f t="shared" si="118"/>
        <v>0</v>
      </c>
      <c r="P469" s="57">
        <f>SUM('GŠ DR.FRA I.GLIBOTIĆ:GLAZBENA J.HATZE'!P457)</f>
        <v>0</v>
      </c>
      <c r="R469" s="53"/>
    </row>
    <row r="470" spans="1:18" s="26" customFormat="1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19">SUM(E471:E481)</f>
        <v>0</v>
      </c>
      <c r="F470" s="19">
        <f t="shared" si="119"/>
        <v>0</v>
      </c>
      <c r="G470" s="174">
        <f t="shared" si="119"/>
        <v>0</v>
      </c>
      <c r="H470" s="174">
        <f t="shared" si="119"/>
        <v>0</v>
      </c>
      <c r="I470" s="20">
        <f t="shared" si="119"/>
        <v>0</v>
      </c>
      <c r="P470" s="57"/>
      <c r="R470" s="53"/>
    </row>
    <row r="471" spans="1:18">
      <c r="A471" s="21"/>
      <c r="B471" s="22">
        <v>311</v>
      </c>
      <c r="C471" s="23" t="s">
        <v>35</v>
      </c>
      <c r="D471" s="57">
        <f>SUM('GŠ DR.FRA I.GLIBOTIĆ:GLAZBENA J.HATZE'!D471)</f>
        <v>0</v>
      </c>
      <c r="E471" s="57">
        <f>SUM('GŠ DR.FRA I.GLIBOTIĆ:GLAZBENA J.HATZE'!E471)</f>
        <v>0</v>
      </c>
      <c r="F471" s="57">
        <f>SUM('GŠ DR.FRA I.GLIBOTIĆ:GLAZBENA J.HATZE'!F471)</f>
        <v>0</v>
      </c>
      <c r="G471" s="57">
        <f>SUM('GŠ DR.FRA I.GLIBOTIĆ:GLAZBENA J.HATZE'!G471)</f>
        <v>0</v>
      </c>
      <c r="H471" s="57">
        <f>SUM('GŠ DR.FRA I.GLIBOTIĆ:GLAZBENA J.HATZE'!H471)</f>
        <v>0</v>
      </c>
      <c r="I471" s="57">
        <f t="shared" ref="I471:I481" si="120">+F471+H471</f>
        <v>0</v>
      </c>
      <c r="P471" s="57">
        <f>SUM('GŠ DR.FRA I.GLIBOTIĆ:GLAZBENA J.HATZE'!P471)</f>
        <v>0</v>
      </c>
      <c r="R471" s="53"/>
    </row>
    <row r="472" spans="1:18">
      <c r="A472" s="21"/>
      <c r="B472" s="22">
        <v>312</v>
      </c>
      <c r="C472" s="23" t="s">
        <v>44</v>
      </c>
      <c r="D472" s="57">
        <f>SUM('GŠ DR.FRA I.GLIBOTIĆ:GLAZBENA J.HATZE'!D472)</f>
        <v>0</v>
      </c>
      <c r="E472" s="57">
        <f>SUM('GŠ DR.FRA I.GLIBOTIĆ:GLAZBENA J.HATZE'!E472)</f>
        <v>0</v>
      </c>
      <c r="F472" s="57">
        <f>SUM('GŠ DR.FRA I.GLIBOTIĆ:GLAZBENA J.HATZE'!F472)</f>
        <v>0</v>
      </c>
      <c r="G472" s="57">
        <f>SUM('GŠ DR.FRA I.GLIBOTIĆ:GLAZBENA J.HATZE'!G472)</f>
        <v>0</v>
      </c>
      <c r="H472" s="57">
        <f>SUM('GŠ DR.FRA I.GLIBOTIĆ:GLAZBENA J.HATZE'!H472)</f>
        <v>0</v>
      </c>
      <c r="I472" s="57">
        <f t="shared" si="120"/>
        <v>0</v>
      </c>
      <c r="P472" s="57">
        <f>SUM('GŠ DR.FRA I.GLIBOTIĆ:GLAZBENA J.HATZE'!P472)</f>
        <v>0</v>
      </c>
      <c r="R472" s="53"/>
    </row>
    <row r="473" spans="1:18">
      <c r="A473" s="21"/>
      <c r="B473" s="22">
        <v>313</v>
      </c>
      <c r="C473" s="23" t="s">
        <v>36</v>
      </c>
      <c r="D473" s="57">
        <f>SUM('GŠ DR.FRA I.GLIBOTIĆ:GLAZBENA J.HATZE'!D473)</f>
        <v>0</v>
      </c>
      <c r="E473" s="57">
        <f>SUM('GŠ DR.FRA I.GLIBOTIĆ:GLAZBENA J.HATZE'!E473)</f>
        <v>0</v>
      </c>
      <c r="F473" s="57">
        <f>SUM('GŠ DR.FRA I.GLIBOTIĆ:GLAZBENA J.HATZE'!F473)</f>
        <v>0</v>
      </c>
      <c r="G473" s="57">
        <f>SUM('GŠ DR.FRA I.GLIBOTIĆ:GLAZBENA J.HATZE'!G473)</f>
        <v>0</v>
      </c>
      <c r="H473" s="57">
        <f>SUM('GŠ DR.FRA I.GLIBOTIĆ:GLAZBENA J.HATZE'!H473)</f>
        <v>0</v>
      </c>
      <c r="I473" s="57">
        <f t="shared" si="120"/>
        <v>0</v>
      </c>
      <c r="P473" s="57">
        <f>SUM('GŠ DR.FRA I.GLIBOTIĆ:GLAZBENA J.HATZE'!P473)</f>
        <v>0</v>
      </c>
      <c r="R473" s="53"/>
    </row>
    <row r="474" spans="1:18">
      <c r="A474" s="21"/>
      <c r="B474" s="22">
        <v>321</v>
      </c>
      <c r="C474" s="23" t="s">
        <v>33</v>
      </c>
      <c r="D474" s="57">
        <f>SUM('GŠ DR.FRA I.GLIBOTIĆ:GLAZBENA J.HATZE'!D474)</f>
        <v>0</v>
      </c>
      <c r="E474" s="57">
        <f>SUM('GŠ DR.FRA I.GLIBOTIĆ:GLAZBENA J.HATZE'!E474)</f>
        <v>0</v>
      </c>
      <c r="F474" s="57">
        <f>SUM('GŠ DR.FRA I.GLIBOTIĆ:GLAZBENA J.HATZE'!F474)</f>
        <v>0</v>
      </c>
      <c r="G474" s="57">
        <f>SUM('GŠ DR.FRA I.GLIBOTIĆ:GLAZBENA J.HATZE'!G474)</f>
        <v>0</v>
      </c>
      <c r="H474" s="57">
        <f>SUM('GŠ DR.FRA I.GLIBOTIĆ:GLAZBENA J.HATZE'!H474)</f>
        <v>0</v>
      </c>
      <c r="I474" s="57">
        <f t="shared" si="120"/>
        <v>0</v>
      </c>
      <c r="P474" s="57">
        <f>SUM('GŠ DR.FRA I.GLIBOTIĆ:GLAZBENA J.HATZE'!P474)</f>
        <v>0</v>
      </c>
      <c r="R474" s="53"/>
    </row>
    <row r="475" spans="1:18">
      <c r="A475" s="21"/>
      <c r="B475" s="22">
        <v>322</v>
      </c>
      <c r="C475" s="23" t="s">
        <v>34</v>
      </c>
      <c r="D475" s="57">
        <f>SUM('GŠ DR.FRA I.GLIBOTIĆ:GLAZBENA J.HATZE'!D475)</f>
        <v>0</v>
      </c>
      <c r="E475" s="57">
        <f>SUM('GŠ DR.FRA I.GLIBOTIĆ:GLAZBENA J.HATZE'!E475)</f>
        <v>0</v>
      </c>
      <c r="F475" s="57">
        <f>SUM('GŠ DR.FRA I.GLIBOTIĆ:GLAZBENA J.HATZE'!F475)</f>
        <v>0</v>
      </c>
      <c r="G475" s="57">
        <f>SUM('GŠ DR.FRA I.GLIBOTIĆ:GLAZBENA J.HATZE'!G475)</f>
        <v>0</v>
      </c>
      <c r="H475" s="57">
        <f>SUM('GŠ DR.FRA I.GLIBOTIĆ:GLAZBENA J.HATZE'!H475)</f>
        <v>0</v>
      </c>
      <c r="I475" s="57">
        <f t="shared" si="120"/>
        <v>0</v>
      </c>
      <c r="P475" s="57">
        <f>SUM('GŠ DR.FRA I.GLIBOTIĆ:GLAZBENA J.HATZE'!P475)</f>
        <v>0</v>
      </c>
      <c r="R475" s="53"/>
    </row>
    <row r="476" spans="1:18">
      <c r="A476" s="21"/>
      <c r="B476" s="22">
        <v>323</v>
      </c>
      <c r="C476" s="23" t="s">
        <v>28</v>
      </c>
      <c r="D476" s="57">
        <f>SUM('GŠ DR.FRA I.GLIBOTIĆ:GLAZBENA J.HATZE'!D476)</f>
        <v>0</v>
      </c>
      <c r="E476" s="57">
        <f>SUM('GŠ DR.FRA I.GLIBOTIĆ:GLAZBENA J.HATZE'!E476)</f>
        <v>0</v>
      </c>
      <c r="F476" s="57">
        <f>SUM('GŠ DR.FRA I.GLIBOTIĆ:GLAZBENA J.HATZE'!F476)</f>
        <v>0</v>
      </c>
      <c r="G476" s="57">
        <f>SUM('GŠ DR.FRA I.GLIBOTIĆ:GLAZBENA J.HATZE'!G476)</f>
        <v>0</v>
      </c>
      <c r="H476" s="57">
        <f>SUM('GŠ DR.FRA I.GLIBOTIĆ:GLAZBENA J.HATZE'!H476)</f>
        <v>0</v>
      </c>
      <c r="I476" s="57">
        <f t="shared" si="120"/>
        <v>0</v>
      </c>
      <c r="P476" s="57">
        <f>SUM('GŠ DR.FRA I.GLIBOTIĆ:GLAZBENA J.HATZE'!P476)</f>
        <v>0</v>
      </c>
      <c r="R476" s="53"/>
    </row>
    <row r="477" spans="1:18">
      <c r="A477" s="21"/>
      <c r="B477" s="22">
        <v>329</v>
      </c>
      <c r="C477" s="23" t="s">
        <v>38</v>
      </c>
      <c r="D477" s="57">
        <f>SUM('GŠ DR.FRA I.GLIBOTIĆ:GLAZBENA J.HATZE'!D477)</f>
        <v>0</v>
      </c>
      <c r="E477" s="57">
        <f>SUM('GŠ DR.FRA I.GLIBOTIĆ:GLAZBENA J.HATZE'!E477)</f>
        <v>0</v>
      </c>
      <c r="F477" s="57">
        <f>SUM('GŠ DR.FRA I.GLIBOTIĆ:GLAZBENA J.HATZE'!F477)</f>
        <v>0</v>
      </c>
      <c r="G477" s="57">
        <f>SUM('GŠ DR.FRA I.GLIBOTIĆ:GLAZBENA J.HATZE'!G477)</f>
        <v>0</v>
      </c>
      <c r="H477" s="57">
        <f>SUM('GŠ DR.FRA I.GLIBOTIĆ:GLAZBENA J.HATZE'!H477)</f>
        <v>0</v>
      </c>
      <c r="I477" s="57">
        <f t="shared" si="120"/>
        <v>0</v>
      </c>
      <c r="P477" s="57">
        <f>SUM('GŠ DR.FRA I.GLIBOTIĆ:GLAZBENA J.HATZE'!P477)</f>
        <v>0</v>
      </c>
      <c r="R477" s="53"/>
    </row>
    <row r="478" spans="1:18" ht="24.75">
      <c r="A478" s="21"/>
      <c r="B478" s="22">
        <v>369</v>
      </c>
      <c r="C478" s="23" t="s">
        <v>133</v>
      </c>
      <c r="D478" s="57">
        <f>SUM('GŠ DR.FRA I.GLIBOTIĆ:GLAZBENA J.HATZE'!D478)</f>
        <v>0</v>
      </c>
      <c r="E478" s="57">
        <f>SUM('GŠ DR.FRA I.GLIBOTIĆ:GLAZBENA J.HATZE'!E478)</f>
        <v>0</v>
      </c>
      <c r="F478" s="57">
        <f>SUM('GŠ DR.FRA I.GLIBOTIĆ:GLAZBENA J.HATZE'!F478)</f>
        <v>0</v>
      </c>
      <c r="G478" s="57">
        <f>SUM('GŠ DR.FRA I.GLIBOTIĆ:GLAZBENA J.HATZE'!G478)</f>
        <v>0</v>
      </c>
      <c r="H478" s="57">
        <f>SUM('GŠ DR.FRA I.GLIBOTIĆ:GLAZBENA J.HATZE'!H478)</f>
        <v>0</v>
      </c>
      <c r="I478" s="57">
        <f t="shared" si="120"/>
        <v>0</v>
      </c>
      <c r="P478" s="57">
        <f>SUM('GŠ DR.FRA I.GLIBOTIĆ:GLAZBENA J.HATZE'!P478)</f>
        <v>0</v>
      </c>
      <c r="R478" s="53"/>
    </row>
    <row r="479" spans="1:18">
      <c r="A479" s="21"/>
      <c r="B479" s="22">
        <v>422</v>
      </c>
      <c r="C479" s="23" t="s">
        <v>29</v>
      </c>
      <c r="D479" s="57">
        <f>SUM('GŠ DR.FRA I.GLIBOTIĆ:GLAZBENA J.HATZE'!D479)</f>
        <v>0</v>
      </c>
      <c r="E479" s="57">
        <f>SUM('GŠ DR.FRA I.GLIBOTIĆ:GLAZBENA J.HATZE'!E479)</f>
        <v>0</v>
      </c>
      <c r="F479" s="57">
        <f>SUM('GŠ DR.FRA I.GLIBOTIĆ:GLAZBENA J.HATZE'!F479)</f>
        <v>0</v>
      </c>
      <c r="G479" s="57">
        <f>SUM('GŠ DR.FRA I.GLIBOTIĆ:GLAZBENA J.HATZE'!G479)</f>
        <v>0</v>
      </c>
      <c r="H479" s="57">
        <f>SUM('GŠ DR.FRA I.GLIBOTIĆ:GLAZBENA J.HATZE'!H479)</f>
        <v>0</v>
      </c>
      <c r="I479" s="57">
        <f t="shared" si="120"/>
        <v>0</v>
      </c>
      <c r="P479" s="57">
        <f>SUM('GŠ DR.FRA I.GLIBOTIĆ:GLAZBENA J.HATZE'!P479)</f>
        <v>0</v>
      </c>
      <c r="R479" s="53"/>
    </row>
    <row r="480" spans="1:18" s="26" customFormat="1">
      <c r="A480" s="21"/>
      <c r="B480" s="22">
        <v>426</v>
      </c>
      <c r="C480" s="23" t="s">
        <v>30</v>
      </c>
      <c r="D480" s="57">
        <f>SUM('GŠ DR.FRA I.GLIBOTIĆ:GLAZBENA J.HATZE'!D480)</f>
        <v>0</v>
      </c>
      <c r="E480" s="57">
        <f>SUM('GŠ DR.FRA I.GLIBOTIĆ:GLAZBENA J.HATZE'!E480)</f>
        <v>0</v>
      </c>
      <c r="F480" s="57">
        <f>SUM('GŠ DR.FRA I.GLIBOTIĆ:GLAZBENA J.HATZE'!F480)</f>
        <v>0</v>
      </c>
      <c r="G480" s="57">
        <f>SUM('GŠ DR.FRA I.GLIBOTIĆ:GLAZBENA J.HATZE'!G480)</f>
        <v>0</v>
      </c>
      <c r="H480" s="57">
        <f>SUM('GŠ DR.FRA I.GLIBOTIĆ:GLAZBENA J.HATZE'!H480)</f>
        <v>0</v>
      </c>
      <c r="I480" s="57">
        <f t="shared" si="120"/>
        <v>0</v>
      </c>
      <c r="P480" s="57">
        <f>SUM('GŠ DR.FRA I.GLIBOTIĆ:GLAZBENA J.HATZE'!P480)</f>
        <v>0</v>
      </c>
      <c r="R480" s="53"/>
    </row>
    <row r="481" spans="1:18" s="26" customFormat="1">
      <c r="A481" s="21"/>
      <c r="B481" s="22">
        <v>451</v>
      </c>
      <c r="C481" s="23" t="s">
        <v>31</v>
      </c>
      <c r="D481" s="57">
        <f>SUM('GŠ DR.FRA I.GLIBOTIĆ:GLAZBENA J.HATZE'!D481)</f>
        <v>0</v>
      </c>
      <c r="E481" s="57">
        <f>SUM('GŠ DR.FRA I.GLIBOTIĆ:GLAZBENA J.HATZE'!E481)</f>
        <v>0</v>
      </c>
      <c r="F481" s="57">
        <f>SUM('GŠ DR.FRA I.GLIBOTIĆ:GLAZBENA J.HATZE'!F481)</f>
        <v>0</v>
      </c>
      <c r="G481" s="57">
        <f>SUM('GŠ DR.FRA I.GLIBOTIĆ:GLAZBENA J.HATZE'!G481)</f>
        <v>0</v>
      </c>
      <c r="H481" s="57">
        <f>SUM('GŠ DR.FRA I.GLIBOTIĆ:GLAZBENA J.HATZE'!H481)</f>
        <v>0</v>
      </c>
      <c r="I481" s="57">
        <f t="shared" si="120"/>
        <v>0</v>
      </c>
      <c r="P481" s="57">
        <f>SUM('GŠ DR.FRA I.GLIBOTIĆ:GLAZBENA J.HATZE'!P481)</f>
        <v>0</v>
      </c>
      <c r="R481" s="53"/>
    </row>
    <row r="482" spans="1:18" ht="24.75">
      <c r="A482" s="236" t="s">
        <v>11</v>
      </c>
      <c r="B482" s="237"/>
      <c r="C482" s="18" t="s">
        <v>115</v>
      </c>
      <c r="D482" s="19">
        <f t="shared" ref="D482:I482" si="121">SUM(D483:D493)</f>
        <v>9407583</v>
      </c>
      <c r="E482" s="19">
        <f t="shared" si="121"/>
        <v>0</v>
      </c>
      <c r="F482" s="59">
        <f t="shared" si="121"/>
        <v>9407583</v>
      </c>
      <c r="G482" s="174">
        <f t="shared" si="121"/>
        <v>0</v>
      </c>
      <c r="H482" s="79">
        <f t="shared" si="121"/>
        <v>0</v>
      </c>
      <c r="I482" s="20">
        <f t="shared" si="121"/>
        <v>9407583</v>
      </c>
      <c r="P482" s="19">
        <f>SUM(P483:P493)</f>
        <v>0</v>
      </c>
      <c r="R482" s="53"/>
    </row>
    <row r="483" spans="1:18">
      <c r="A483" s="21"/>
      <c r="B483" s="22">
        <v>311</v>
      </c>
      <c r="C483" s="23" t="s">
        <v>35</v>
      </c>
      <c r="D483" s="57">
        <f>SUM('GŠ DR.FRA I.GLIBOTIĆ:GLAZBENA J.HATZE'!D483)</f>
        <v>0</v>
      </c>
      <c r="E483" s="57">
        <f>SUM('GŠ DR.FRA I.GLIBOTIĆ:GLAZBENA J.HATZE'!E483)</f>
        <v>0</v>
      </c>
      <c r="F483" s="57">
        <f>SUM('GŠ DR.FRA I.GLIBOTIĆ:GLAZBENA J.HATZE'!F483)</f>
        <v>0</v>
      </c>
      <c r="G483" s="57">
        <f>SUM('GŠ DR.FRA I.GLIBOTIĆ:GLAZBENA J.HATZE'!G483)</f>
        <v>0</v>
      </c>
      <c r="H483" s="57">
        <f>SUM('GŠ DR.FRA I.GLIBOTIĆ:GLAZBENA J.HATZE'!H483)</f>
        <v>0</v>
      </c>
      <c r="I483" s="57">
        <f t="shared" ref="I483:I493" si="122">+F483+H483</f>
        <v>0</v>
      </c>
      <c r="P483" s="57">
        <f>SUM('GŠ DR.FRA I.GLIBOTIĆ:GLAZBENA J.HATZE'!P459)</f>
        <v>0</v>
      </c>
      <c r="R483" s="53"/>
    </row>
    <row r="484" spans="1:18">
      <c r="A484" s="21"/>
      <c r="B484" s="22">
        <v>312</v>
      </c>
      <c r="C484" s="23" t="s">
        <v>44</v>
      </c>
      <c r="D484" s="57">
        <f>SUM('GŠ DR.FRA I.GLIBOTIĆ:GLAZBENA J.HATZE'!D484)</f>
        <v>0</v>
      </c>
      <c r="E484" s="57">
        <f>SUM('GŠ DR.FRA I.GLIBOTIĆ:GLAZBENA J.HATZE'!E484)</f>
        <v>0</v>
      </c>
      <c r="F484" s="57">
        <f>SUM('GŠ DR.FRA I.GLIBOTIĆ:GLAZBENA J.HATZE'!F484)</f>
        <v>0</v>
      </c>
      <c r="G484" s="57">
        <f>SUM('GŠ DR.FRA I.GLIBOTIĆ:GLAZBENA J.HATZE'!G484)</f>
        <v>0</v>
      </c>
      <c r="H484" s="57">
        <f>SUM('GŠ DR.FRA I.GLIBOTIĆ:GLAZBENA J.HATZE'!H484)</f>
        <v>0</v>
      </c>
      <c r="I484" s="57">
        <f t="shared" si="122"/>
        <v>0</v>
      </c>
      <c r="P484" s="57">
        <f>SUM('GŠ DR.FRA I.GLIBOTIĆ:GLAZBENA J.HATZE'!P460)</f>
        <v>0</v>
      </c>
      <c r="R484" s="53"/>
    </row>
    <row r="485" spans="1:18">
      <c r="A485" s="21"/>
      <c r="B485" s="22">
        <v>313</v>
      </c>
      <c r="C485" s="23" t="s">
        <v>36</v>
      </c>
      <c r="D485" s="57">
        <f>SUM('GŠ DR.FRA I.GLIBOTIĆ:GLAZBENA J.HATZE'!D485)</f>
        <v>0</v>
      </c>
      <c r="E485" s="57">
        <f>SUM('GŠ DR.FRA I.GLIBOTIĆ:GLAZBENA J.HATZE'!E485)</f>
        <v>0</v>
      </c>
      <c r="F485" s="57">
        <f>SUM('GŠ DR.FRA I.GLIBOTIĆ:GLAZBENA J.HATZE'!F485)</f>
        <v>0</v>
      </c>
      <c r="G485" s="57">
        <f>SUM('GŠ DR.FRA I.GLIBOTIĆ:GLAZBENA J.HATZE'!G485)</f>
        <v>0</v>
      </c>
      <c r="H485" s="57">
        <f>SUM('GŠ DR.FRA I.GLIBOTIĆ:GLAZBENA J.HATZE'!H485)</f>
        <v>0</v>
      </c>
      <c r="I485" s="57">
        <f t="shared" si="122"/>
        <v>0</v>
      </c>
      <c r="P485" s="57">
        <f>SUM('GŠ DR.FRA I.GLIBOTIĆ:GLAZBENA J.HATZE'!P461)</f>
        <v>0</v>
      </c>
      <c r="R485" s="53"/>
    </row>
    <row r="486" spans="1:18">
      <c r="A486" s="21"/>
      <c r="B486" s="22">
        <v>321</v>
      </c>
      <c r="C486" s="23" t="s">
        <v>33</v>
      </c>
      <c r="D486" s="57">
        <f>SUM('GŠ DR.FRA I.GLIBOTIĆ:GLAZBENA J.HATZE'!D486)</f>
        <v>0</v>
      </c>
      <c r="E486" s="57">
        <f>SUM('GŠ DR.FRA I.GLIBOTIĆ:GLAZBENA J.HATZE'!E486)</f>
        <v>0</v>
      </c>
      <c r="F486" s="57">
        <f>SUM('GŠ DR.FRA I.GLIBOTIĆ:GLAZBENA J.HATZE'!F486)</f>
        <v>0</v>
      </c>
      <c r="G486" s="57">
        <f>SUM('GŠ DR.FRA I.GLIBOTIĆ:GLAZBENA J.HATZE'!G486)</f>
        <v>0</v>
      </c>
      <c r="H486" s="57">
        <f>SUM('GŠ DR.FRA I.GLIBOTIĆ:GLAZBENA J.HATZE'!H486)</f>
        <v>0</v>
      </c>
      <c r="I486" s="57">
        <f t="shared" si="122"/>
        <v>0</v>
      </c>
      <c r="P486" s="57">
        <f>SUM('GŠ DR.FRA I.GLIBOTIĆ:GLAZBENA J.HATZE'!P462)</f>
        <v>0</v>
      </c>
      <c r="R486" s="53"/>
    </row>
    <row r="487" spans="1:18">
      <c r="A487" s="21"/>
      <c r="B487" s="22">
        <v>322</v>
      </c>
      <c r="C487" s="23" t="s">
        <v>34</v>
      </c>
      <c r="D487" s="57">
        <f>SUM('GŠ DR.FRA I.GLIBOTIĆ:GLAZBENA J.HATZE'!D487)</f>
        <v>0</v>
      </c>
      <c r="E487" s="57">
        <f>SUM('GŠ DR.FRA I.GLIBOTIĆ:GLAZBENA J.HATZE'!E487)</f>
        <v>0</v>
      </c>
      <c r="F487" s="57">
        <f>SUM('GŠ DR.FRA I.GLIBOTIĆ:GLAZBENA J.HATZE'!F487)</f>
        <v>0</v>
      </c>
      <c r="G487" s="57">
        <f>SUM('GŠ DR.FRA I.GLIBOTIĆ:GLAZBENA J.HATZE'!G487)</f>
        <v>0</v>
      </c>
      <c r="H487" s="57">
        <f>SUM('GŠ DR.FRA I.GLIBOTIĆ:GLAZBENA J.HATZE'!H487)</f>
        <v>0</v>
      </c>
      <c r="I487" s="57">
        <f t="shared" si="122"/>
        <v>0</v>
      </c>
      <c r="P487" s="57">
        <f>SUM('GŠ DR.FRA I.GLIBOTIĆ:GLAZBENA J.HATZE'!P463)</f>
        <v>0</v>
      </c>
      <c r="R487" s="53"/>
    </row>
    <row r="488" spans="1:18">
      <c r="A488" s="21"/>
      <c r="B488" s="22">
        <v>323</v>
      </c>
      <c r="C488" s="23" t="s">
        <v>28</v>
      </c>
      <c r="D488" s="57">
        <f>SUM('GŠ DR.FRA I.GLIBOTIĆ:GLAZBENA J.HATZE'!D488)</f>
        <v>0</v>
      </c>
      <c r="E488" s="57">
        <f>SUM('GŠ DR.FRA I.GLIBOTIĆ:GLAZBENA J.HATZE'!E488)</f>
        <v>0</v>
      </c>
      <c r="F488" s="57">
        <f>SUM('GŠ DR.FRA I.GLIBOTIĆ:GLAZBENA J.HATZE'!F488)</f>
        <v>0</v>
      </c>
      <c r="G488" s="57">
        <f>SUM('GŠ DR.FRA I.GLIBOTIĆ:GLAZBENA J.HATZE'!G488)</f>
        <v>0</v>
      </c>
      <c r="H488" s="57">
        <f>SUM('GŠ DR.FRA I.GLIBOTIĆ:GLAZBENA J.HATZE'!H488)</f>
        <v>0</v>
      </c>
      <c r="I488" s="57">
        <f t="shared" si="122"/>
        <v>0</v>
      </c>
      <c r="P488" s="57">
        <f>SUM('GŠ DR.FRA I.GLIBOTIĆ:GLAZBENA J.HATZE'!P464)</f>
        <v>0</v>
      </c>
      <c r="R488" s="53"/>
    </row>
    <row r="489" spans="1:18">
      <c r="A489" s="21"/>
      <c r="B489" s="22">
        <v>329</v>
      </c>
      <c r="C489" s="23" t="s">
        <v>38</v>
      </c>
      <c r="D489" s="57">
        <f>SUM('GŠ DR.FRA I.GLIBOTIĆ:GLAZBENA J.HATZE'!D489)</f>
        <v>0</v>
      </c>
      <c r="E489" s="57">
        <f>SUM('GŠ DR.FRA I.GLIBOTIĆ:GLAZBENA J.HATZE'!E489)</f>
        <v>0</v>
      </c>
      <c r="F489" s="57">
        <f>SUM('GŠ DR.FRA I.GLIBOTIĆ:GLAZBENA J.HATZE'!F489)</f>
        <v>0</v>
      </c>
      <c r="G489" s="57">
        <f>SUM('GŠ DR.FRA I.GLIBOTIĆ:GLAZBENA J.HATZE'!G489)</f>
        <v>0</v>
      </c>
      <c r="H489" s="57">
        <f>SUM('GŠ DR.FRA I.GLIBOTIĆ:GLAZBENA J.HATZE'!H489)</f>
        <v>0</v>
      </c>
      <c r="I489" s="57">
        <f t="shared" si="122"/>
        <v>0</v>
      </c>
      <c r="P489" s="57">
        <f>SUM('GŠ DR.FRA I.GLIBOTIĆ:GLAZBENA J.HATZE'!P465)</f>
        <v>0</v>
      </c>
      <c r="R489" s="53"/>
    </row>
    <row r="490" spans="1:18" ht="24.75">
      <c r="A490" s="21"/>
      <c r="B490" s="22">
        <v>369</v>
      </c>
      <c r="C490" s="23" t="s">
        <v>133</v>
      </c>
      <c r="D490" s="57">
        <f>SUM('GŠ DR.FRA I.GLIBOTIĆ:GLAZBENA J.HATZE'!D490)</f>
        <v>0</v>
      </c>
      <c r="E490" s="57">
        <f>SUM('GŠ DR.FRA I.GLIBOTIĆ:GLAZBENA J.HATZE'!E490)</f>
        <v>0</v>
      </c>
      <c r="F490" s="57">
        <f>SUM('GŠ DR.FRA I.GLIBOTIĆ:GLAZBENA J.HATZE'!F490)</f>
        <v>0</v>
      </c>
      <c r="G490" s="57">
        <f>SUM('GŠ DR.FRA I.GLIBOTIĆ:GLAZBENA J.HATZE'!G490)</f>
        <v>0</v>
      </c>
      <c r="H490" s="57">
        <f>SUM('GŠ DR.FRA I.GLIBOTIĆ:GLAZBENA J.HATZE'!H490)</f>
        <v>0</v>
      </c>
      <c r="I490" s="57">
        <f t="shared" si="122"/>
        <v>0</v>
      </c>
      <c r="P490" s="57">
        <f>SUM('GŠ DR.FRA I.GLIBOTIĆ:GLAZBENA J.HATZE'!P466)</f>
        <v>0</v>
      </c>
      <c r="R490" s="53"/>
    </row>
    <row r="491" spans="1:18">
      <c r="A491" s="21"/>
      <c r="B491" s="22">
        <v>422</v>
      </c>
      <c r="C491" s="23" t="s">
        <v>29</v>
      </c>
      <c r="D491" s="57">
        <f>SUM('GŠ DR.FRA I.GLIBOTIĆ:GLAZBENA J.HATZE'!D491)</f>
        <v>0</v>
      </c>
      <c r="E491" s="57">
        <f>SUM('GŠ DR.FRA I.GLIBOTIĆ:GLAZBENA J.HATZE'!E491)</f>
        <v>0</v>
      </c>
      <c r="F491" s="57">
        <f>SUM('GŠ DR.FRA I.GLIBOTIĆ:GLAZBENA J.HATZE'!F491)</f>
        <v>0</v>
      </c>
      <c r="G491" s="57">
        <f>SUM('GŠ DR.FRA I.GLIBOTIĆ:GLAZBENA J.HATZE'!G491)</f>
        <v>0</v>
      </c>
      <c r="H491" s="57">
        <f>SUM('GŠ DR.FRA I.GLIBOTIĆ:GLAZBENA J.HATZE'!H491)</f>
        <v>0</v>
      </c>
      <c r="I491" s="57">
        <f t="shared" si="122"/>
        <v>0</v>
      </c>
      <c r="P491" s="57">
        <f>SUM('GŠ DR.FRA I.GLIBOTIĆ:GLAZBENA J.HATZE'!P467)</f>
        <v>0</v>
      </c>
      <c r="R491" s="53"/>
    </row>
    <row r="492" spans="1:18" s="26" customFormat="1">
      <c r="A492" s="21"/>
      <c r="B492" s="22">
        <v>426</v>
      </c>
      <c r="C492" s="23" t="s">
        <v>30</v>
      </c>
      <c r="D492" s="57">
        <f>SUM('GŠ DR.FRA I.GLIBOTIĆ:GLAZBENA J.HATZE'!D492)</f>
        <v>0</v>
      </c>
      <c r="E492" s="57">
        <f>SUM('GŠ DR.FRA I.GLIBOTIĆ:GLAZBENA J.HATZE'!E492)</f>
        <v>0</v>
      </c>
      <c r="F492" s="57">
        <f>SUM('GŠ DR.FRA I.GLIBOTIĆ:GLAZBENA J.HATZE'!F492)</f>
        <v>0</v>
      </c>
      <c r="G492" s="57">
        <f>SUM('GŠ DR.FRA I.GLIBOTIĆ:GLAZBENA J.HATZE'!G492)</f>
        <v>0</v>
      </c>
      <c r="H492" s="57">
        <f>SUM('GŠ DR.FRA I.GLIBOTIĆ:GLAZBENA J.HATZE'!H492)</f>
        <v>0</v>
      </c>
      <c r="I492" s="57">
        <f t="shared" si="122"/>
        <v>0</v>
      </c>
      <c r="P492" s="57">
        <f>SUM('GŠ DR.FRA I.GLIBOTIĆ:GLAZBENA J.HATZE'!P468)</f>
        <v>0</v>
      </c>
      <c r="R492" s="53"/>
    </row>
    <row r="493" spans="1:18" s="26" customFormat="1">
      <c r="A493" s="21"/>
      <c r="B493" s="22">
        <v>451</v>
      </c>
      <c r="C493" s="23" t="s">
        <v>31</v>
      </c>
      <c r="D493" s="57">
        <f>SUM('GŠ DR.FRA I.GLIBOTIĆ:GLAZBENA J.HATZE'!D493)</f>
        <v>9407583</v>
      </c>
      <c r="E493" s="57">
        <f>SUM('GŠ DR.FRA I.GLIBOTIĆ:GLAZBENA J.HATZE'!E493)</f>
        <v>0</v>
      </c>
      <c r="F493" s="57">
        <f>SUM('GŠ DR.FRA I.GLIBOTIĆ:GLAZBENA J.HATZE'!F493)</f>
        <v>9407583</v>
      </c>
      <c r="G493" s="57">
        <f>SUM('GŠ DR.FRA I.GLIBOTIĆ:GLAZBENA J.HATZE'!G493)</f>
        <v>0</v>
      </c>
      <c r="H493" s="57">
        <f>SUM('GŠ DR.FRA I.GLIBOTIĆ:GLAZBENA J.HATZE'!H493)</f>
        <v>0</v>
      </c>
      <c r="I493" s="57">
        <f t="shared" si="122"/>
        <v>9407583</v>
      </c>
      <c r="P493" s="57">
        <f>SUM('GŠ DR.FRA I.GLIBOTIĆ:GLAZBENA J.HATZE'!P469)</f>
        <v>0</v>
      </c>
      <c r="R493" s="53"/>
    </row>
    <row r="494" spans="1:18" s="26" customFormat="1" ht="26.25" customHeight="1">
      <c r="A494" s="238" t="s">
        <v>152</v>
      </c>
      <c r="B494" s="239"/>
      <c r="C494" s="39" t="s">
        <v>127</v>
      </c>
      <c r="D494" s="40">
        <f>SUM(D495)</f>
        <v>100000</v>
      </c>
      <c r="E494" s="40">
        <f t="shared" ref="E494:I495" si="123">SUM(E495)</f>
        <v>0</v>
      </c>
      <c r="F494" s="83">
        <f t="shared" si="123"/>
        <v>100000</v>
      </c>
      <c r="G494" s="171">
        <f t="shared" si="123"/>
        <v>48600.11</v>
      </c>
      <c r="H494" s="88">
        <f t="shared" si="123"/>
        <v>0</v>
      </c>
      <c r="I494" s="41">
        <f t="shared" si="123"/>
        <v>100000</v>
      </c>
      <c r="P494" s="40">
        <f t="shared" ref="P494:P495" si="124">SUM(P495)</f>
        <v>0</v>
      </c>
      <c r="R494" s="53"/>
    </row>
    <row r="495" spans="1:18" s="26" customFormat="1">
      <c r="A495" s="246" t="s">
        <v>11</v>
      </c>
      <c r="B495" s="247"/>
      <c r="C495" s="55" t="s">
        <v>117</v>
      </c>
      <c r="D495" s="43">
        <f>SUM(D496)</f>
        <v>100000</v>
      </c>
      <c r="E495" s="43">
        <f t="shared" si="123"/>
        <v>0</v>
      </c>
      <c r="F495" s="58">
        <f t="shared" si="123"/>
        <v>100000</v>
      </c>
      <c r="G495" s="173">
        <f t="shared" si="123"/>
        <v>48600.11</v>
      </c>
      <c r="H495" s="89">
        <f t="shared" si="123"/>
        <v>0</v>
      </c>
      <c r="I495" s="56">
        <f t="shared" si="123"/>
        <v>100000</v>
      </c>
      <c r="P495" s="43">
        <f t="shared" si="124"/>
        <v>0</v>
      </c>
      <c r="R495" s="53"/>
    </row>
    <row r="496" spans="1:18" s="26" customFormat="1">
      <c r="A496" s="21"/>
      <c r="B496" s="22">
        <v>323</v>
      </c>
      <c r="C496" s="23" t="s">
        <v>28</v>
      </c>
      <c r="D496" s="57">
        <f>SUM('GŠ DR.FRA I.GLIBOTIĆ:GLAZBENA J.HATZE'!D496)</f>
        <v>100000</v>
      </c>
      <c r="E496" s="57">
        <f>SUM('GŠ DR.FRA I.GLIBOTIĆ:GLAZBENA J.HATZE'!E496)</f>
        <v>0</v>
      </c>
      <c r="F496" s="57">
        <f>SUM('GŠ DR.FRA I.GLIBOTIĆ:GLAZBENA J.HATZE'!F496)</f>
        <v>100000</v>
      </c>
      <c r="G496" s="57">
        <f>SUM('GŠ DR.FRA I.GLIBOTIĆ:GLAZBENA J.HATZE'!G496)</f>
        <v>48600.11</v>
      </c>
      <c r="H496" s="57">
        <f>SUM('GŠ DR.FRA I.GLIBOTIĆ:GLAZBENA J.HATZE'!H496)</f>
        <v>0</v>
      </c>
      <c r="I496" s="57">
        <f>+F496+H496</f>
        <v>100000</v>
      </c>
      <c r="P496" s="57">
        <f>SUM('GŠ DR.FRA I.GLIBOTIĆ:GLAZBENA J.HATZE'!P472)</f>
        <v>0</v>
      </c>
      <c r="R496" s="53"/>
    </row>
    <row r="497" spans="1:18" s="26" customFormat="1" ht="24" customHeight="1">
      <c r="A497" s="238" t="s">
        <v>151</v>
      </c>
      <c r="B497" s="239"/>
      <c r="C497" s="39" t="s">
        <v>141</v>
      </c>
      <c r="D497" s="40">
        <f>SUM(D498)</f>
        <v>400000</v>
      </c>
      <c r="E497" s="40">
        <f t="shared" ref="E497:I497" si="125">SUM(E498)</f>
        <v>0</v>
      </c>
      <c r="F497" s="83">
        <f t="shared" si="125"/>
        <v>400000</v>
      </c>
      <c r="G497" s="171">
        <f t="shared" si="125"/>
        <v>0</v>
      </c>
      <c r="H497" s="88">
        <f t="shared" si="125"/>
        <v>0</v>
      </c>
      <c r="I497" s="41">
        <f t="shared" si="125"/>
        <v>400000</v>
      </c>
      <c r="P497" s="40">
        <f>SUM(P498)</f>
        <v>0</v>
      </c>
      <c r="R497" s="53"/>
    </row>
    <row r="498" spans="1:18">
      <c r="A498" s="246" t="s">
        <v>11</v>
      </c>
      <c r="B498" s="247"/>
      <c r="C498" s="55" t="s">
        <v>117</v>
      </c>
      <c r="D498" s="43">
        <f>SUM(D499:D506)</f>
        <v>400000</v>
      </c>
      <c r="E498" s="43">
        <f t="shared" ref="E498:I498" si="126">SUM(E499:E506)</f>
        <v>0</v>
      </c>
      <c r="F498" s="58">
        <f t="shared" si="126"/>
        <v>400000</v>
      </c>
      <c r="G498" s="173">
        <f t="shared" si="126"/>
        <v>0</v>
      </c>
      <c r="H498" s="89">
        <f t="shared" si="126"/>
        <v>0</v>
      </c>
      <c r="I498" s="56">
        <f t="shared" si="126"/>
        <v>400000</v>
      </c>
      <c r="P498" s="43">
        <f>SUM(P499:P506)</f>
        <v>0</v>
      </c>
      <c r="R498" s="53"/>
    </row>
    <row r="499" spans="1:18" s="26" customFormat="1">
      <c r="A499" s="21"/>
      <c r="B499" s="22">
        <v>321</v>
      </c>
      <c r="C499" s="23" t="s">
        <v>33</v>
      </c>
      <c r="D499" s="57">
        <f>SUM('GŠ DR.FRA I.GLIBOTIĆ:GLAZBENA J.HATZE'!D499)</f>
        <v>70000</v>
      </c>
      <c r="E499" s="57">
        <f>SUM('GŠ DR.FRA I.GLIBOTIĆ:GLAZBENA J.HATZE'!E499)</f>
        <v>0</v>
      </c>
      <c r="F499" s="57">
        <f>SUM('GŠ DR.FRA I.GLIBOTIĆ:GLAZBENA J.HATZE'!F499)</f>
        <v>70000</v>
      </c>
      <c r="G499" s="57">
        <f>SUM('GŠ DR.FRA I.GLIBOTIĆ:GLAZBENA J.HATZE'!G499)</f>
        <v>0</v>
      </c>
      <c r="H499" s="57">
        <f>SUM('GŠ DR.FRA I.GLIBOTIĆ:GLAZBENA J.HATZE'!H499)</f>
        <v>0</v>
      </c>
      <c r="I499" s="57">
        <f t="shared" ref="I499:I506" si="127">+F499+H499</f>
        <v>70000</v>
      </c>
      <c r="P499" s="57">
        <f>SUM('GŠ DR.FRA I.GLIBOTIĆ:GLAZBENA J.HATZE'!P475)</f>
        <v>0</v>
      </c>
      <c r="R499" s="53"/>
    </row>
    <row r="500" spans="1:18" s="26" customFormat="1">
      <c r="A500" s="21"/>
      <c r="B500" s="22">
        <v>322</v>
      </c>
      <c r="C500" s="23" t="s">
        <v>34</v>
      </c>
      <c r="D500" s="57">
        <f>SUM('GŠ DR.FRA I.GLIBOTIĆ:GLAZBENA J.HATZE'!D500)</f>
        <v>20000</v>
      </c>
      <c r="E500" s="57">
        <f>SUM('GŠ DR.FRA I.GLIBOTIĆ:GLAZBENA J.HATZE'!E500)</f>
        <v>0</v>
      </c>
      <c r="F500" s="57">
        <f>SUM('GŠ DR.FRA I.GLIBOTIĆ:GLAZBENA J.HATZE'!F500)</f>
        <v>20000</v>
      </c>
      <c r="G500" s="57">
        <f>SUM('GŠ DR.FRA I.GLIBOTIĆ:GLAZBENA J.HATZE'!G500)</f>
        <v>0</v>
      </c>
      <c r="H500" s="57">
        <f>SUM('GŠ DR.FRA I.GLIBOTIĆ:GLAZBENA J.HATZE'!H500)</f>
        <v>0</v>
      </c>
      <c r="I500" s="57">
        <f t="shared" si="127"/>
        <v>20000</v>
      </c>
      <c r="P500" s="57">
        <f>SUM('GŠ DR.FRA I.GLIBOTIĆ:GLAZBENA J.HATZE'!P476)</f>
        <v>0</v>
      </c>
      <c r="R500" s="53"/>
    </row>
    <row r="501" spans="1:18" s="26" customFormat="1">
      <c r="A501" s="21"/>
      <c r="B501" s="22">
        <v>323</v>
      </c>
      <c r="C501" s="23" t="s">
        <v>28</v>
      </c>
      <c r="D501" s="57">
        <f>SUM('GŠ DR.FRA I.GLIBOTIĆ:GLAZBENA J.HATZE'!D501)</f>
        <v>118000</v>
      </c>
      <c r="E501" s="57">
        <f>SUM('GŠ DR.FRA I.GLIBOTIĆ:GLAZBENA J.HATZE'!E501)</f>
        <v>0</v>
      </c>
      <c r="F501" s="57">
        <f>SUM('GŠ DR.FRA I.GLIBOTIĆ:GLAZBENA J.HATZE'!F501)</f>
        <v>118000</v>
      </c>
      <c r="G501" s="57">
        <f>SUM('GŠ DR.FRA I.GLIBOTIĆ:GLAZBENA J.HATZE'!G501)</f>
        <v>0</v>
      </c>
      <c r="H501" s="57">
        <f>SUM('GŠ DR.FRA I.GLIBOTIĆ:GLAZBENA J.HATZE'!H501)</f>
        <v>0</v>
      </c>
      <c r="I501" s="57">
        <f t="shared" si="127"/>
        <v>118000</v>
      </c>
      <c r="P501" s="57">
        <f>SUM('GŠ DR.FRA I.GLIBOTIĆ:GLAZBENA J.HATZE'!P477)</f>
        <v>0</v>
      </c>
      <c r="R501" s="53"/>
    </row>
    <row r="502" spans="1:18" s="26" customFormat="1" ht="24.75">
      <c r="A502" s="21"/>
      <c r="B502" s="22">
        <v>324</v>
      </c>
      <c r="C502" s="23" t="s">
        <v>37</v>
      </c>
      <c r="D502" s="57">
        <f>SUM('GŠ DR.FRA I.GLIBOTIĆ:GLAZBENA J.HATZE'!D502)</f>
        <v>50000</v>
      </c>
      <c r="E502" s="57">
        <f>SUM('GŠ DR.FRA I.GLIBOTIĆ:GLAZBENA J.HATZE'!E502)</f>
        <v>0</v>
      </c>
      <c r="F502" s="57">
        <f>SUM('GŠ DR.FRA I.GLIBOTIĆ:GLAZBENA J.HATZE'!F502)</f>
        <v>50000</v>
      </c>
      <c r="G502" s="57">
        <f>SUM('GŠ DR.FRA I.GLIBOTIĆ:GLAZBENA J.HATZE'!G502)</f>
        <v>0</v>
      </c>
      <c r="H502" s="57">
        <f>SUM('GŠ DR.FRA I.GLIBOTIĆ:GLAZBENA J.HATZE'!H502)</f>
        <v>0</v>
      </c>
      <c r="I502" s="57">
        <f t="shared" si="127"/>
        <v>50000</v>
      </c>
      <c r="P502" s="57">
        <f>SUM('GŠ DR.FRA I.GLIBOTIĆ:GLAZBENA J.HATZE'!P478)</f>
        <v>0</v>
      </c>
      <c r="R502" s="53"/>
    </row>
    <row r="503" spans="1:18" s="26" customFormat="1">
      <c r="A503" s="21"/>
      <c r="B503" s="22">
        <v>329</v>
      </c>
      <c r="C503" s="23" t="s">
        <v>38</v>
      </c>
      <c r="D503" s="57">
        <f>SUM('GŠ DR.FRA I.GLIBOTIĆ:GLAZBENA J.HATZE'!D503)</f>
        <v>70000</v>
      </c>
      <c r="E503" s="57">
        <f>SUM('GŠ DR.FRA I.GLIBOTIĆ:GLAZBENA J.HATZE'!E503)</f>
        <v>0</v>
      </c>
      <c r="F503" s="57">
        <f>SUM('GŠ DR.FRA I.GLIBOTIĆ:GLAZBENA J.HATZE'!F503)</f>
        <v>70000</v>
      </c>
      <c r="G503" s="57">
        <f>SUM('GŠ DR.FRA I.GLIBOTIĆ:GLAZBENA J.HATZE'!G503)</f>
        <v>0</v>
      </c>
      <c r="H503" s="57">
        <f>SUM('GŠ DR.FRA I.GLIBOTIĆ:GLAZBENA J.HATZE'!H503)</f>
        <v>0</v>
      </c>
      <c r="I503" s="57">
        <f t="shared" si="127"/>
        <v>70000</v>
      </c>
      <c r="P503" s="57">
        <f>SUM('GŠ DR.FRA I.GLIBOTIĆ:GLAZBENA J.HATZE'!P479)</f>
        <v>0</v>
      </c>
      <c r="R503" s="53"/>
    </row>
    <row r="504" spans="1:18" s="26" customFormat="1">
      <c r="A504" s="21"/>
      <c r="B504" s="22">
        <v>343</v>
      </c>
      <c r="C504" s="23" t="s">
        <v>39</v>
      </c>
      <c r="D504" s="57">
        <f>SUM('GŠ DR.FRA I.GLIBOTIĆ:GLAZBENA J.HATZE'!D504)</f>
        <v>3000</v>
      </c>
      <c r="E504" s="57">
        <f>SUM('GŠ DR.FRA I.GLIBOTIĆ:GLAZBENA J.HATZE'!E504)</f>
        <v>0</v>
      </c>
      <c r="F504" s="57">
        <f>SUM('GŠ DR.FRA I.GLIBOTIĆ:GLAZBENA J.HATZE'!F504)</f>
        <v>3000</v>
      </c>
      <c r="G504" s="57">
        <f>SUM('GŠ DR.FRA I.GLIBOTIĆ:GLAZBENA J.HATZE'!G504)</f>
        <v>0</v>
      </c>
      <c r="H504" s="57">
        <f>SUM('GŠ DR.FRA I.GLIBOTIĆ:GLAZBENA J.HATZE'!H504)</f>
        <v>0</v>
      </c>
      <c r="I504" s="57">
        <f t="shared" si="127"/>
        <v>3000</v>
      </c>
      <c r="P504" s="57">
        <f>SUM('GŠ DR.FRA I.GLIBOTIĆ:GLAZBENA J.HATZE'!P480)</f>
        <v>0</v>
      </c>
      <c r="R504" s="53"/>
    </row>
    <row r="505" spans="1:18" s="26" customFormat="1">
      <c r="A505" s="21"/>
      <c r="B505" s="22">
        <v>422</v>
      </c>
      <c r="C505" s="23" t="s">
        <v>29</v>
      </c>
      <c r="D505" s="57">
        <f>SUM('GŠ DR.FRA I.GLIBOTIĆ:GLAZBENA J.HATZE'!D505)</f>
        <v>64000</v>
      </c>
      <c r="E505" s="57">
        <f>SUM('GŠ DR.FRA I.GLIBOTIĆ:GLAZBENA J.HATZE'!E505)</f>
        <v>0</v>
      </c>
      <c r="F505" s="57">
        <f>SUM('GŠ DR.FRA I.GLIBOTIĆ:GLAZBENA J.HATZE'!F505)</f>
        <v>64000</v>
      </c>
      <c r="G505" s="57">
        <f>SUM('GŠ DR.FRA I.GLIBOTIĆ:GLAZBENA J.HATZE'!G505)</f>
        <v>0</v>
      </c>
      <c r="H505" s="57">
        <f>SUM('GŠ DR.FRA I.GLIBOTIĆ:GLAZBENA J.HATZE'!H505)</f>
        <v>0</v>
      </c>
      <c r="I505" s="57">
        <f t="shared" si="127"/>
        <v>64000</v>
      </c>
      <c r="P505" s="57">
        <f>SUM('GŠ DR.FRA I.GLIBOTIĆ:GLAZBENA J.HATZE'!P481)</f>
        <v>0</v>
      </c>
      <c r="R505" s="53"/>
    </row>
    <row r="506" spans="1:18" s="26" customFormat="1" ht="24.75">
      <c r="A506" s="21"/>
      <c r="B506" s="22">
        <v>424</v>
      </c>
      <c r="C506" s="23" t="s">
        <v>45</v>
      </c>
      <c r="D506" s="57">
        <f>SUM('GŠ DR.FRA I.GLIBOTIĆ:GLAZBENA J.HATZE'!D506)</f>
        <v>5000</v>
      </c>
      <c r="E506" s="57">
        <f>SUM('GŠ DR.FRA I.GLIBOTIĆ:GLAZBENA J.HATZE'!E506)</f>
        <v>0</v>
      </c>
      <c r="F506" s="57">
        <f>SUM('GŠ DR.FRA I.GLIBOTIĆ:GLAZBENA J.HATZE'!F506)</f>
        <v>5000</v>
      </c>
      <c r="G506" s="57">
        <f>SUM('GŠ DR.FRA I.GLIBOTIĆ:GLAZBENA J.HATZE'!G506)</f>
        <v>0</v>
      </c>
      <c r="H506" s="57">
        <f>SUM('GŠ DR.FRA I.GLIBOTIĆ:GLAZBENA J.HATZE'!H506)</f>
        <v>0</v>
      </c>
      <c r="I506" s="57">
        <f t="shared" si="127"/>
        <v>5000</v>
      </c>
      <c r="P506" s="57">
        <f>SUM('GŠ DR.FRA I.GLIBOTIĆ:GLAZBENA J.HATZE'!P482)</f>
        <v>0</v>
      </c>
      <c r="R506" s="53"/>
    </row>
    <row r="507" spans="1:18" ht="27" customHeight="1">
      <c r="A507" s="244" t="s">
        <v>155</v>
      </c>
      <c r="B507" s="245"/>
      <c r="C507" s="39" t="s">
        <v>154</v>
      </c>
      <c r="D507" s="40">
        <f>SUM(D508,D514)</f>
        <v>2386911.6999999997</v>
      </c>
      <c r="E507" s="40">
        <f t="shared" ref="E507:I507" si="128">SUM(E508,E514)</f>
        <v>0</v>
      </c>
      <c r="F507" s="83">
        <f t="shared" si="128"/>
        <v>2386911.6999999997</v>
      </c>
      <c r="G507" s="171">
        <f t="shared" si="128"/>
        <v>1751321.1500000001</v>
      </c>
      <c r="H507" s="88">
        <f t="shared" si="128"/>
        <v>0</v>
      </c>
      <c r="I507" s="41">
        <f t="shared" si="128"/>
        <v>2386911.6999999997</v>
      </c>
      <c r="P507" s="40">
        <f>SUM(P508,P514)</f>
        <v>0</v>
      </c>
      <c r="R507" s="53"/>
    </row>
    <row r="508" spans="1:18">
      <c r="A508" s="246" t="s">
        <v>11</v>
      </c>
      <c r="B508" s="247"/>
      <c r="C508" s="55" t="s">
        <v>117</v>
      </c>
      <c r="D508" s="43">
        <f>SUM(D509:D513)</f>
        <v>1674895.9299999997</v>
      </c>
      <c r="E508" s="43">
        <f t="shared" ref="E508:I508" si="129">SUM(E509:E513)</f>
        <v>0</v>
      </c>
      <c r="F508" s="58">
        <f t="shared" si="129"/>
        <v>1674895.9299999997</v>
      </c>
      <c r="G508" s="173">
        <f t="shared" si="129"/>
        <v>1228902.04</v>
      </c>
      <c r="H508" s="89">
        <f t="shared" si="129"/>
        <v>0</v>
      </c>
      <c r="I508" s="56">
        <f t="shared" si="129"/>
        <v>1674895.9299999997</v>
      </c>
      <c r="P508" s="43">
        <f>SUM(P509:P513)</f>
        <v>0</v>
      </c>
      <c r="R508" s="53"/>
    </row>
    <row r="509" spans="1:18" s="26" customFormat="1">
      <c r="A509" s="21"/>
      <c r="B509" s="22">
        <v>311</v>
      </c>
      <c r="C509" s="23" t="s">
        <v>35</v>
      </c>
      <c r="D509" s="57">
        <f>SUM('GŠ DR.FRA I.GLIBOTIĆ:GLAZBENA J.HATZE'!D509)</f>
        <v>1304710.6399999999</v>
      </c>
      <c r="E509" s="57">
        <f>SUM('GŠ DR.FRA I.GLIBOTIĆ:GLAZBENA J.HATZE'!E509)</f>
        <v>0</v>
      </c>
      <c r="F509" s="105">
        <f>SUM('GŠ DR.FRA I.GLIBOTIĆ:GLAZBENA J.HATZE'!F509)</f>
        <v>1304710.6399999999</v>
      </c>
      <c r="G509" s="177">
        <f>SUM('GŠ DR.FRA I.GLIBOTIĆ:GLAZBENA J.HATZE'!G509)</f>
        <v>1007694.5</v>
      </c>
      <c r="H509" s="47">
        <f>SUM('GŠ DR.FRA I.GLIBOTIĆ:GLAZBENA J.HATZE'!H509)</f>
        <v>0</v>
      </c>
      <c r="I509" s="25">
        <f t="shared" ref="I509:I513" si="130">+F509+H509</f>
        <v>1304710.6399999999</v>
      </c>
      <c r="P509" s="57">
        <f>SUM('GŠ DR.FRA I.GLIBOTIĆ:GLAZBENA J.HATZE'!P485)</f>
        <v>0</v>
      </c>
      <c r="R509" s="53"/>
    </row>
    <row r="510" spans="1:18" s="26" customFormat="1">
      <c r="A510" s="21"/>
      <c r="B510" s="22">
        <v>312</v>
      </c>
      <c r="C510" s="23" t="s">
        <v>44</v>
      </c>
      <c r="D510" s="57">
        <f>SUM('GŠ DR.FRA I.GLIBOTIĆ:GLAZBENA J.HATZE'!D510)</f>
        <v>13472.640000000001</v>
      </c>
      <c r="E510" s="57">
        <f>SUM('GŠ DR.FRA I.GLIBOTIĆ:GLAZBENA J.HATZE'!E510)</f>
        <v>0</v>
      </c>
      <c r="F510" s="105">
        <f>SUM('GŠ DR.FRA I.GLIBOTIĆ:GLAZBENA J.HATZE'!F510)</f>
        <v>13472.640000000001</v>
      </c>
      <c r="G510" s="177">
        <f>SUM('GŠ DR.FRA I.GLIBOTIĆ:GLAZBENA J.HATZE'!G510)</f>
        <v>0</v>
      </c>
      <c r="H510" s="47">
        <f>SUM('GŠ DR.FRA I.GLIBOTIĆ:GLAZBENA J.HATZE'!H510)</f>
        <v>0</v>
      </c>
      <c r="I510" s="25">
        <f t="shared" si="130"/>
        <v>13472.640000000001</v>
      </c>
      <c r="P510" s="57">
        <f>SUM('GŠ DR.FRA I.GLIBOTIĆ:GLAZBENA J.HATZE'!P486)</f>
        <v>0</v>
      </c>
      <c r="R510" s="53"/>
    </row>
    <row r="511" spans="1:18" s="26" customFormat="1">
      <c r="A511" s="21"/>
      <c r="B511" s="22">
        <v>313</v>
      </c>
      <c r="C511" s="23" t="s">
        <v>36</v>
      </c>
      <c r="D511" s="57">
        <f>SUM('GŠ DR.FRA I.GLIBOTIĆ:GLAZBENA J.HATZE'!D511)</f>
        <v>215277.99</v>
      </c>
      <c r="E511" s="57">
        <f>SUM('GŠ DR.FRA I.GLIBOTIĆ:GLAZBENA J.HATZE'!E511)</f>
        <v>0</v>
      </c>
      <c r="F511" s="105">
        <f>SUM('GŠ DR.FRA I.GLIBOTIĆ:GLAZBENA J.HATZE'!F511)</f>
        <v>215277.99</v>
      </c>
      <c r="G511" s="177">
        <f>SUM('GŠ DR.FRA I.GLIBOTIĆ:GLAZBENA J.HATZE'!G511)</f>
        <v>166269.77000000002</v>
      </c>
      <c r="H511" s="47">
        <f>SUM('GŠ DR.FRA I.GLIBOTIĆ:GLAZBENA J.HATZE'!H511)</f>
        <v>0</v>
      </c>
      <c r="I511" s="25">
        <f t="shared" si="130"/>
        <v>215277.99</v>
      </c>
      <c r="P511" s="57">
        <f>SUM('GŠ DR.FRA I.GLIBOTIĆ:GLAZBENA J.HATZE'!P487)</f>
        <v>0</v>
      </c>
      <c r="R511" s="53"/>
    </row>
    <row r="512" spans="1:18" s="26" customFormat="1">
      <c r="A512" s="21"/>
      <c r="B512" s="22">
        <v>321</v>
      </c>
      <c r="C512" s="23" t="s">
        <v>33</v>
      </c>
      <c r="D512" s="57">
        <f>SUM('GŠ DR.FRA I.GLIBOTIĆ:GLAZBENA J.HATZE'!D512)</f>
        <v>141434.66</v>
      </c>
      <c r="E512" s="57">
        <f>SUM('GŠ DR.FRA I.GLIBOTIĆ:GLAZBENA J.HATZE'!E512)</f>
        <v>0</v>
      </c>
      <c r="F512" s="105">
        <f>SUM('GŠ DR.FRA I.GLIBOTIĆ:GLAZBENA J.HATZE'!F512)</f>
        <v>141434.66</v>
      </c>
      <c r="G512" s="177">
        <f>SUM('GŠ DR.FRA I.GLIBOTIĆ:GLAZBENA J.HATZE'!G512)</f>
        <v>54937.77</v>
      </c>
      <c r="H512" s="47">
        <f>SUM('GŠ DR.FRA I.GLIBOTIĆ:GLAZBENA J.HATZE'!H512)</f>
        <v>0</v>
      </c>
      <c r="I512" s="25">
        <f t="shared" si="130"/>
        <v>141434.66</v>
      </c>
      <c r="P512" s="57">
        <f>SUM('GŠ DR.FRA I.GLIBOTIĆ:GLAZBENA J.HATZE'!P488)</f>
        <v>0</v>
      </c>
      <c r="R512" s="53"/>
    </row>
    <row r="513" spans="1:18" s="26" customFormat="1">
      <c r="A513" s="21"/>
      <c r="B513" s="22">
        <v>323</v>
      </c>
      <c r="C513" s="23" t="s">
        <v>28</v>
      </c>
      <c r="D513" s="57">
        <f>SUM('GŠ DR.FRA I.GLIBOTIĆ:GLAZBENA J.HATZE'!D513)</f>
        <v>0</v>
      </c>
      <c r="E513" s="57">
        <f>SUM('GŠ DR.FRA I.GLIBOTIĆ:GLAZBENA J.HATZE'!E513)</f>
        <v>0</v>
      </c>
      <c r="F513" s="105">
        <f>SUM('GŠ DR.FRA I.GLIBOTIĆ:GLAZBENA J.HATZE'!F513)</f>
        <v>0</v>
      </c>
      <c r="G513" s="177">
        <f>SUM('GŠ DR.FRA I.GLIBOTIĆ:GLAZBENA J.HATZE'!G513)</f>
        <v>0</v>
      </c>
      <c r="H513" s="47">
        <f>SUM('GŠ DR.FRA I.GLIBOTIĆ:GLAZBENA J.HATZE'!H513)</f>
        <v>0</v>
      </c>
      <c r="I513" s="25">
        <f t="shared" si="130"/>
        <v>0</v>
      </c>
      <c r="P513" s="57">
        <f>SUM('GŠ DR.FRA I.GLIBOTIĆ:GLAZBENA J.HATZE'!P489)</f>
        <v>0</v>
      </c>
      <c r="R513" s="53"/>
    </row>
    <row r="514" spans="1:18">
      <c r="A514" s="246" t="s">
        <v>11</v>
      </c>
      <c r="B514" s="247"/>
      <c r="C514" s="55" t="s">
        <v>121</v>
      </c>
      <c r="D514" s="43">
        <f>SUM(D515:D519)</f>
        <v>712015.77</v>
      </c>
      <c r="E514" s="43">
        <f t="shared" ref="E514:I514" si="131">SUM(E515:E519)</f>
        <v>0</v>
      </c>
      <c r="F514" s="58">
        <f t="shared" si="131"/>
        <v>712015.77</v>
      </c>
      <c r="G514" s="173">
        <f t="shared" si="131"/>
        <v>522419.11000000004</v>
      </c>
      <c r="H514" s="89">
        <f t="shared" si="131"/>
        <v>0</v>
      </c>
      <c r="I514" s="56">
        <f t="shared" si="131"/>
        <v>712015.77</v>
      </c>
      <c r="P514" s="43">
        <f>SUM(P515:P519)</f>
        <v>0</v>
      </c>
      <c r="R514" s="53"/>
    </row>
    <row r="515" spans="1:18" s="26" customFormat="1">
      <c r="A515" s="21"/>
      <c r="B515" s="22">
        <v>311</v>
      </c>
      <c r="C515" s="23" t="s">
        <v>35</v>
      </c>
      <c r="D515" s="57">
        <f>SUM('GŠ DR.FRA I.GLIBOTIĆ:GLAZBENA J.HATZE'!D515)</f>
        <v>554646.16</v>
      </c>
      <c r="E515" s="57">
        <f>SUM('GŠ DR.FRA I.GLIBOTIĆ:GLAZBENA J.HATZE'!E515)</f>
        <v>0</v>
      </c>
      <c r="F515" s="105">
        <f>SUM('GŠ DR.FRA I.GLIBOTIĆ:GLAZBENA J.HATZE'!F515)</f>
        <v>554646.16</v>
      </c>
      <c r="G515" s="177">
        <f>SUM('GŠ DR.FRA I.GLIBOTIĆ:GLAZBENA J.HATZE'!G515)</f>
        <v>428381.52</v>
      </c>
      <c r="H515" s="47">
        <f>SUM('GŠ DR.FRA I.GLIBOTIĆ:GLAZBENA J.HATZE'!H515)</f>
        <v>0</v>
      </c>
      <c r="I515" s="25">
        <f t="shared" ref="I515:I519" si="132">+F515+H515</f>
        <v>554646.16</v>
      </c>
      <c r="P515" s="57">
        <f>SUM('GŠ DR.FRA I.GLIBOTIĆ:GLAZBENA J.HATZE'!P491)</f>
        <v>0</v>
      </c>
      <c r="R515" s="53"/>
    </row>
    <row r="516" spans="1:18" s="26" customFormat="1">
      <c r="A516" s="21"/>
      <c r="B516" s="22">
        <v>312</v>
      </c>
      <c r="C516" s="23" t="s">
        <v>44</v>
      </c>
      <c r="D516" s="57">
        <f>SUM('GŠ DR.FRA I.GLIBOTIĆ:GLAZBENA J.HATZE'!D516)</f>
        <v>5727.3599999999988</v>
      </c>
      <c r="E516" s="57">
        <f>SUM('GŠ DR.FRA I.GLIBOTIĆ:GLAZBENA J.HATZE'!E516)</f>
        <v>0</v>
      </c>
      <c r="F516" s="105">
        <f>SUM('GŠ DR.FRA I.GLIBOTIĆ:GLAZBENA J.HATZE'!F516)</f>
        <v>5727.3599999999988</v>
      </c>
      <c r="G516" s="177">
        <f>SUM('GŠ DR.FRA I.GLIBOTIĆ:GLAZBENA J.HATZE'!G516)</f>
        <v>0</v>
      </c>
      <c r="H516" s="47">
        <f>SUM('GŠ DR.FRA I.GLIBOTIĆ:GLAZBENA J.HATZE'!H516)</f>
        <v>0</v>
      </c>
      <c r="I516" s="25">
        <f t="shared" si="132"/>
        <v>5727.3599999999988</v>
      </c>
      <c r="P516" s="57">
        <f>SUM('GŠ DR.FRA I.GLIBOTIĆ:GLAZBENA J.HATZE'!P492)</f>
        <v>0</v>
      </c>
      <c r="R516" s="53"/>
    </row>
    <row r="517" spans="1:18" s="26" customFormat="1">
      <c r="A517" s="21"/>
      <c r="B517" s="22">
        <v>313</v>
      </c>
      <c r="C517" s="23" t="s">
        <v>36</v>
      </c>
      <c r="D517" s="57">
        <f>SUM('GŠ DR.FRA I.GLIBOTIĆ:GLAZBENA J.HATZE'!D517)</f>
        <v>91516.88999999997</v>
      </c>
      <c r="E517" s="57">
        <f>SUM('GŠ DR.FRA I.GLIBOTIĆ:GLAZBENA J.HATZE'!E517)</f>
        <v>0</v>
      </c>
      <c r="F517" s="105">
        <f>SUM('GŠ DR.FRA I.GLIBOTIĆ:GLAZBENA J.HATZE'!F517)</f>
        <v>91516.88999999997</v>
      </c>
      <c r="G517" s="177">
        <f>SUM('GŠ DR.FRA I.GLIBOTIĆ:GLAZBENA J.HATZE'!G517)</f>
        <v>70682.95</v>
      </c>
      <c r="H517" s="47">
        <f>SUM('GŠ DR.FRA I.GLIBOTIĆ:GLAZBENA J.HATZE'!H517)</f>
        <v>0</v>
      </c>
      <c r="I517" s="25">
        <f t="shared" si="132"/>
        <v>91516.88999999997</v>
      </c>
      <c r="P517" s="57">
        <f>SUM('GŠ DR.FRA I.GLIBOTIĆ:GLAZBENA J.HATZE'!P493)</f>
        <v>0</v>
      </c>
      <c r="R517" s="53"/>
    </row>
    <row r="518" spans="1:18" s="26" customFormat="1">
      <c r="A518" s="21"/>
      <c r="B518" s="22">
        <v>321</v>
      </c>
      <c r="C518" s="23" t="s">
        <v>33</v>
      </c>
      <c r="D518" s="57">
        <f>SUM('GŠ DR.FRA I.GLIBOTIĆ:GLAZBENA J.HATZE'!D518)</f>
        <v>60125.36</v>
      </c>
      <c r="E518" s="57">
        <f>SUM('GŠ DR.FRA I.GLIBOTIĆ:GLAZBENA J.HATZE'!E518)</f>
        <v>0</v>
      </c>
      <c r="F518" s="105">
        <f>SUM('GŠ DR.FRA I.GLIBOTIĆ:GLAZBENA J.HATZE'!F518)</f>
        <v>60125.36</v>
      </c>
      <c r="G518" s="177">
        <f>SUM('GŠ DR.FRA I.GLIBOTIĆ:GLAZBENA J.HATZE'!G518)</f>
        <v>23354.640000000003</v>
      </c>
      <c r="H518" s="47">
        <f>SUM('GŠ DR.FRA I.GLIBOTIĆ:GLAZBENA J.HATZE'!H518)</f>
        <v>0</v>
      </c>
      <c r="I518" s="25">
        <f t="shared" si="132"/>
        <v>60125.36</v>
      </c>
      <c r="P518" s="57">
        <f>SUM('GŠ DR.FRA I.GLIBOTIĆ:GLAZBENA J.HATZE'!P494)</f>
        <v>0</v>
      </c>
      <c r="R518" s="53"/>
    </row>
    <row r="519" spans="1:18" s="26" customFormat="1">
      <c r="A519" s="21"/>
      <c r="B519" s="22">
        <v>323</v>
      </c>
      <c r="C519" s="23" t="s">
        <v>28</v>
      </c>
      <c r="D519" s="57">
        <f>SUM('GŠ DR.FRA I.GLIBOTIĆ:GLAZBENA J.HATZE'!D519)</f>
        <v>0</v>
      </c>
      <c r="E519" s="57">
        <f>SUM('GŠ DR.FRA I.GLIBOTIĆ:GLAZBENA J.HATZE'!E519)</f>
        <v>0</v>
      </c>
      <c r="F519" s="105">
        <f>SUM('GŠ DR.FRA I.GLIBOTIĆ:GLAZBENA J.HATZE'!F519)</f>
        <v>0</v>
      </c>
      <c r="G519" s="177">
        <f>SUM('GŠ DR.FRA I.GLIBOTIĆ:GLAZBENA J.HATZE'!G519)</f>
        <v>0</v>
      </c>
      <c r="H519" s="47">
        <f>SUM('GŠ DR.FRA I.GLIBOTIĆ:GLAZBENA J.HATZE'!H519)</f>
        <v>0</v>
      </c>
      <c r="I519" s="25">
        <f t="shared" si="132"/>
        <v>0</v>
      </c>
      <c r="P519" s="57">
        <f>SUM('GŠ DR.FRA I.GLIBOTIĆ:GLAZBENA J.HATZE'!P495)</f>
        <v>0</v>
      </c>
      <c r="R519" s="53"/>
    </row>
    <row r="520" spans="1:18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33">SUM(E521,E527)</f>
        <v>0</v>
      </c>
      <c r="F520" s="83">
        <f t="shared" ref="F520" si="134">SUM(F521,F527)</f>
        <v>0</v>
      </c>
      <c r="G520" s="171">
        <f t="shared" ref="G520" si="135">SUM(G521,G527)</f>
        <v>0</v>
      </c>
      <c r="H520" s="88">
        <f t="shared" ref="H520" si="136">SUM(H521,H527)</f>
        <v>0</v>
      </c>
      <c r="I520" s="41">
        <f t="shared" ref="I520" si="137">SUM(I521,I527)</f>
        <v>0</v>
      </c>
      <c r="P520" s="40">
        <f>SUM(P521,P527)</f>
        <v>0</v>
      </c>
      <c r="R520" s="53"/>
    </row>
    <row r="521" spans="1:18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38">SUM(E522:E526)</f>
        <v>0</v>
      </c>
      <c r="F521" s="58">
        <f t="shared" ref="F521" si="139">SUM(F522:F526)</f>
        <v>0</v>
      </c>
      <c r="G521" s="173">
        <f t="shared" ref="G521" si="140">SUM(G522:G526)</f>
        <v>0</v>
      </c>
      <c r="H521" s="89">
        <f t="shared" ref="H521" si="141">SUM(H522:H526)</f>
        <v>0</v>
      </c>
      <c r="I521" s="56">
        <f t="shared" ref="I521" si="142">SUM(I522:I526)</f>
        <v>0</v>
      </c>
      <c r="P521" s="43">
        <f>SUM(P522:P526)</f>
        <v>0</v>
      </c>
      <c r="R521" s="53"/>
    </row>
    <row r="522" spans="1:18" s="26" customFormat="1">
      <c r="A522" s="21"/>
      <c r="B522" s="22">
        <v>311</v>
      </c>
      <c r="C522" s="23" t="s">
        <v>35</v>
      </c>
      <c r="D522" s="57">
        <f>SUM('GŠ DR.FRA I.GLIBOTIĆ:GLAZBENA J.HATZE'!D522)</f>
        <v>0</v>
      </c>
      <c r="E522" s="57">
        <f>SUM('GŠ DR.FRA I.GLIBOTIĆ:GLAZBENA J.HATZE'!E522)</f>
        <v>0</v>
      </c>
      <c r="F522" s="105">
        <f>SUM('GŠ DR.FRA I.GLIBOTIĆ:GLAZBENA J.HATZE'!F522)</f>
        <v>0</v>
      </c>
      <c r="G522" s="177">
        <f>SUM('GŠ DR.FRA I.GLIBOTIĆ:GLAZBENA J.HATZE'!G522)</f>
        <v>0</v>
      </c>
      <c r="H522" s="47">
        <f>SUM('GŠ DR.FRA I.GLIBOTIĆ:GLAZBENA J.HATZE'!H522)</f>
        <v>0</v>
      </c>
      <c r="I522" s="25">
        <f t="shared" ref="I522:I526" si="143">+F522+H522</f>
        <v>0</v>
      </c>
      <c r="P522" s="57">
        <f>SUM('GŠ DR.FRA I.GLIBOTIĆ:GLAZBENA J.HATZE'!P498)</f>
        <v>0</v>
      </c>
      <c r="R522" s="53"/>
    </row>
    <row r="523" spans="1:18" s="26" customFormat="1">
      <c r="A523" s="21"/>
      <c r="B523" s="22">
        <v>312</v>
      </c>
      <c r="C523" s="23" t="s">
        <v>44</v>
      </c>
      <c r="D523" s="57">
        <f>SUM('GŠ DR.FRA I.GLIBOTIĆ:GLAZBENA J.HATZE'!D523)</f>
        <v>0</v>
      </c>
      <c r="E523" s="57">
        <f>SUM('GŠ DR.FRA I.GLIBOTIĆ:GLAZBENA J.HATZE'!E523)</f>
        <v>0</v>
      </c>
      <c r="F523" s="105">
        <f>SUM('GŠ DR.FRA I.GLIBOTIĆ:GLAZBENA J.HATZE'!F523)</f>
        <v>0</v>
      </c>
      <c r="G523" s="177">
        <f>SUM('GŠ DR.FRA I.GLIBOTIĆ:GLAZBENA J.HATZE'!G523)</f>
        <v>0</v>
      </c>
      <c r="H523" s="47">
        <f>SUM('GŠ DR.FRA I.GLIBOTIĆ:GLAZBENA J.HATZE'!H523)</f>
        <v>0</v>
      </c>
      <c r="I523" s="25">
        <f t="shared" si="143"/>
        <v>0</v>
      </c>
      <c r="P523" s="57">
        <f>SUM('GŠ DR.FRA I.GLIBOTIĆ:GLAZBENA J.HATZE'!P499)</f>
        <v>0</v>
      </c>
      <c r="R523" s="53"/>
    </row>
    <row r="524" spans="1:18" s="26" customFormat="1">
      <c r="A524" s="21"/>
      <c r="B524" s="22">
        <v>313</v>
      </c>
      <c r="C524" s="23" t="s">
        <v>36</v>
      </c>
      <c r="D524" s="57">
        <f>SUM('GŠ DR.FRA I.GLIBOTIĆ:GLAZBENA J.HATZE'!D524)</f>
        <v>0</v>
      </c>
      <c r="E524" s="57">
        <f>SUM('GŠ DR.FRA I.GLIBOTIĆ:GLAZBENA J.HATZE'!E524)</f>
        <v>0</v>
      </c>
      <c r="F524" s="105">
        <f>SUM('GŠ DR.FRA I.GLIBOTIĆ:GLAZBENA J.HATZE'!F524)</f>
        <v>0</v>
      </c>
      <c r="G524" s="177">
        <f>SUM('GŠ DR.FRA I.GLIBOTIĆ:GLAZBENA J.HATZE'!G524)</f>
        <v>0</v>
      </c>
      <c r="H524" s="47">
        <f>SUM('GŠ DR.FRA I.GLIBOTIĆ:GLAZBENA J.HATZE'!H524)</f>
        <v>0</v>
      </c>
      <c r="I524" s="25">
        <f t="shared" si="143"/>
        <v>0</v>
      </c>
      <c r="P524" s="57">
        <f>SUM('GŠ DR.FRA I.GLIBOTIĆ:GLAZBENA J.HATZE'!P500)</f>
        <v>0</v>
      </c>
      <c r="R524" s="53"/>
    </row>
    <row r="525" spans="1:18" s="26" customFormat="1">
      <c r="A525" s="21"/>
      <c r="B525" s="22">
        <v>321</v>
      </c>
      <c r="C525" s="23" t="s">
        <v>33</v>
      </c>
      <c r="D525" s="57">
        <f>SUM('GŠ DR.FRA I.GLIBOTIĆ:GLAZBENA J.HATZE'!D525)</f>
        <v>0</v>
      </c>
      <c r="E525" s="57">
        <f>SUM('GŠ DR.FRA I.GLIBOTIĆ:GLAZBENA J.HATZE'!E525)</f>
        <v>0</v>
      </c>
      <c r="F525" s="105">
        <f>SUM('GŠ DR.FRA I.GLIBOTIĆ:GLAZBENA J.HATZE'!F525)</f>
        <v>0</v>
      </c>
      <c r="G525" s="177">
        <f>SUM('GŠ DR.FRA I.GLIBOTIĆ:GLAZBENA J.HATZE'!G525)</f>
        <v>0</v>
      </c>
      <c r="H525" s="47">
        <f>SUM('GŠ DR.FRA I.GLIBOTIĆ:GLAZBENA J.HATZE'!H525)</f>
        <v>0</v>
      </c>
      <c r="I525" s="25">
        <f t="shared" si="143"/>
        <v>0</v>
      </c>
      <c r="P525" s="57">
        <f>SUM('GŠ DR.FRA I.GLIBOTIĆ:GLAZBENA J.HATZE'!P501)</f>
        <v>0</v>
      </c>
      <c r="R525" s="53"/>
    </row>
    <row r="526" spans="1:18" s="26" customFormat="1">
      <c r="A526" s="21"/>
      <c r="B526" s="22">
        <v>323</v>
      </c>
      <c r="C526" s="23" t="s">
        <v>28</v>
      </c>
      <c r="D526" s="57">
        <f>SUM('GŠ DR.FRA I.GLIBOTIĆ:GLAZBENA J.HATZE'!D526)</f>
        <v>0</v>
      </c>
      <c r="E526" s="57">
        <f>SUM('GŠ DR.FRA I.GLIBOTIĆ:GLAZBENA J.HATZE'!E526)</f>
        <v>0</v>
      </c>
      <c r="F526" s="105">
        <f>SUM('GŠ DR.FRA I.GLIBOTIĆ:GLAZBENA J.HATZE'!F526)</f>
        <v>0</v>
      </c>
      <c r="G526" s="177">
        <f>SUM('GŠ DR.FRA I.GLIBOTIĆ:GLAZBENA J.HATZE'!G526)</f>
        <v>0</v>
      </c>
      <c r="H526" s="47">
        <f>SUM('GŠ DR.FRA I.GLIBOTIĆ:GLAZBENA J.HATZE'!H526)</f>
        <v>0</v>
      </c>
      <c r="I526" s="25">
        <f t="shared" si="143"/>
        <v>0</v>
      </c>
      <c r="P526" s="57">
        <f>SUM('GŠ DR.FRA I.GLIBOTIĆ:GLAZBENA J.HATZE'!P502)</f>
        <v>0</v>
      </c>
      <c r="R526" s="53"/>
    </row>
    <row r="527" spans="1:18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44">SUM(E528:E532)</f>
        <v>0</v>
      </c>
      <c r="F527" s="58">
        <f t="shared" ref="F527" si="145">SUM(F528:F532)</f>
        <v>0</v>
      </c>
      <c r="G527" s="173">
        <f t="shared" ref="G527" si="146">SUM(G528:G532)</f>
        <v>0</v>
      </c>
      <c r="H527" s="89">
        <f t="shared" ref="H527" si="147">SUM(H528:H532)</f>
        <v>0</v>
      </c>
      <c r="I527" s="56">
        <f t="shared" ref="I527" si="148">SUM(I528:I532)</f>
        <v>0</v>
      </c>
      <c r="P527" s="43">
        <f>SUM(P528:P532)</f>
        <v>0</v>
      </c>
      <c r="R527" s="53"/>
    </row>
    <row r="528" spans="1:18" s="26" customFormat="1">
      <c r="A528" s="21"/>
      <c r="B528" s="22">
        <v>311</v>
      </c>
      <c r="C528" s="23" t="s">
        <v>35</v>
      </c>
      <c r="D528" s="57">
        <f>SUM('GŠ DR.FRA I.GLIBOTIĆ:GLAZBENA J.HATZE'!D528)</f>
        <v>0</v>
      </c>
      <c r="E528" s="57">
        <f>SUM('GŠ DR.FRA I.GLIBOTIĆ:GLAZBENA J.HATZE'!E528)</f>
        <v>0</v>
      </c>
      <c r="F528" s="105">
        <f>SUM('GŠ DR.FRA I.GLIBOTIĆ:GLAZBENA J.HATZE'!F528)</f>
        <v>0</v>
      </c>
      <c r="G528" s="177">
        <f>SUM('GŠ DR.FRA I.GLIBOTIĆ:GLAZBENA J.HATZE'!G528)</f>
        <v>0</v>
      </c>
      <c r="H528" s="47">
        <f>SUM('GŠ DR.FRA I.GLIBOTIĆ:GLAZBENA J.HATZE'!H528)</f>
        <v>0</v>
      </c>
      <c r="I528" s="25">
        <f t="shared" ref="I528:I532" si="149">+F528+H528</f>
        <v>0</v>
      </c>
      <c r="P528" s="57">
        <f>SUM('GŠ DR.FRA I.GLIBOTIĆ:GLAZBENA J.HATZE'!P504)</f>
        <v>0</v>
      </c>
      <c r="R528" s="53"/>
    </row>
    <row r="529" spans="1:18" s="26" customFormat="1">
      <c r="A529" s="21"/>
      <c r="B529" s="22">
        <v>312</v>
      </c>
      <c r="C529" s="23" t="s">
        <v>44</v>
      </c>
      <c r="D529" s="57">
        <f>SUM('GŠ DR.FRA I.GLIBOTIĆ:GLAZBENA J.HATZE'!D529)</f>
        <v>0</v>
      </c>
      <c r="E529" s="57">
        <f>SUM('GŠ DR.FRA I.GLIBOTIĆ:GLAZBENA J.HATZE'!E529)</f>
        <v>0</v>
      </c>
      <c r="F529" s="105">
        <f>SUM('GŠ DR.FRA I.GLIBOTIĆ:GLAZBENA J.HATZE'!F529)</f>
        <v>0</v>
      </c>
      <c r="G529" s="177">
        <f>SUM('GŠ DR.FRA I.GLIBOTIĆ:GLAZBENA J.HATZE'!G529)</f>
        <v>0</v>
      </c>
      <c r="H529" s="47">
        <f>SUM('GŠ DR.FRA I.GLIBOTIĆ:GLAZBENA J.HATZE'!H529)</f>
        <v>0</v>
      </c>
      <c r="I529" s="25">
        <f t="shared" si="149"/>
        <v>0</v>
      </c>
      <c r="P529" s="57">
        <f>SUM('GŠ DR.FRA I.GLIBOTIĆ:GLAZBENA J.HATZE'!P505)</f>
        <v>0</v>
      </c>
      <c r="R529" s="53"/>
    </row>
    <row r="530" spans="1:18" s="26" customFormat="1">
      <c r="A530" s="21"/>
      <c r="B530" s="22">
        <v>313</v>
      </c>
      <c r="C530" s="23" t="s">
        <v>36</v>
      </c>
      <c r="D530" s="57">
        <f>SUM('GŠ DR.FRA I.GLIBOTIĆ:GLAZBENA J.HATZE'!D530)</f>
        <v>0</v>
      </c>
      <c r="E530" s="57">
        <f>SUM('GŠ DR.FRA I.GLIBOTIĆ:GLAZBENA J.HATZE'!E530)</f>
        <v>0</v>
      </c>
      <c r="F530" s="105">
        <f>SUM('GŠ DR.FRA I.GLIBOTIĆ:GLAZBENA J.HATZE'!F530)</f>
        <v>0</v>
      </c>
      <c r="G530" s="177">
        <f>SUM('GŠ DR.FRA I.GLIBOTIĆ:GLAZBENA J.HATZE'!G530)</f>
        <v>0</v>
      </c>
      <c r="H530" s="47">
        <f>SUM('GŠ DR.FRA I.GLIBOTIĆ:GLAZBENA J.HATZE'!H530)</f>
        <v>0</v>
      </c>
      <c r="I530" s="25">
        <f t="shared" si="149"/>
        <v>0</v>
      </c>
      <c r="P530" s="57">
        <f>SUM('GŠ DR.FRA I.GLIBOTIĆ:GLAZBENA J.HATZE'!P506)</f>
        <v>0</v>
      </c>
      <c r="R530" s="53"/>
    </row>
    <row r="531" spans="1:18" s="26" customFormat="1">
      <c r="A531" s="21"/>
      <c r="B531" s="22">
        <v>321</v>
      </c>
      <c r="C531" s="23" t="s">
        <v>33</v>
      </c>
      <c r="D531" s="57">
        <f>SUM('GŠ DR.FRA I.GLIBOTIĆ:GLAZBENA J.HATZE'!D531)</f>
        <v>0</v>
      </c>
      <c r="E531" s="57">
        <f>SUM('GŠ DR.FRA I.GLIBOTIĆ:GLAZBENA J.HATZE'!E531)</f>
        <v>0</v>
      </c>
      <c r="F531" s="105">
        <f>SUM('GŠ DR.FRA I.GLIBOTIĆ:GLAZBENA J.HATZE'!F531)</f>
        <v>0</v>
      </c>
      <c r="G531" s="177">
        <f>SUM('GŠ DR.FRA I.GLIBOTIĆ:GLAZBENA J.HATZE'!G531)</f>
        <v>0</v>
      </c>
      <c r="H531" s="47">
        <f>SUM('GŠ DR.FRA I.GLIBOTIĆ:GLAZBENA J.HATZE'!H531)</f>
        <v>0</v>
      </c>
      <c r="I531" s="25">
        <f t="shared" si="149"/>
        <v>0</v>
      </c>
      <c r="P531" s="57">
        <f>SUM('GŠ DR.FRA I.GLIBOTIĆ:GLAZBENA J.HATZE'!P507)</f>
        <v>0</v>
      </c>
      <c r="R531" s="53"/>
    </row>
    <row r="532" spans="1:18" s="26" customFormat="1">
      <c r="A532" s="21"/>
      <c r="B532" s="22">
        <v>323</v>
      </c>
      <c r="C532" s="23" t="s">
        <v>28</v>
      </c>
      <c r="D532" s="57">
        <f>SUM('GŠ DR.FRA I.GLIBOTIĆ:GLAZBENA J.HATZE'!D532)</f>
        <v>0</v>
      </c>
      <c r="E532" s="57">
        <f>SUM('GŠ DR.FRA I.GLIBOTIĆ:GLAZBENA J.HATZE'!E532)</f>
        <v>0</v>
      </c>
      <c r="F532" s="105">
        <f>SUM('GŠ DR.FRA I.GLIBOTIĆ:GLAZBENA J.HATZE'!F532)</f>
        <v>0</v>
      </c>
      <c r="G532" s="177">
        <f>SUM('GŠ DR.FRA I.GLIBOTIĆ:GLAZBENA J.HATZE'!G532)</f>
        <v>0</v>
      </c>
      <c r="H532" s="47">
        <f>SUM('GŠ DR.FRA I.GLIBOTIĆ:GLAZBENA J.HATZE'!H532)</f>
        <v>0</v>
      </c>
      <c r="I532" s="25">
        <f t="shared" si="149"/>
        <v>0</v>
      </c>
      <c r="P532" s="57">
        <f>SUM('GŠ DR.FRA I.GLIBOTIĆ:GLAZBENA J.HATZE'!P508)</f>
        <v>0</v>
      </c>
      <c r="R532" s="53"/>
    </row>
    <row r="533" spans="1:18" ht="22.5" customHeight="1">
      <c r="A533" s="238" t="s">
        <v>153</v>
      </c>
      <c r="B533" s="239"/>
      <c r="C533" s="39" t="s">
        <v>128</v>
      </c>
      <c r="D533" s="40">
        <f>SUM(D534,D538)</f>
        <v>245000</v>
      </c>
      <c r="E533" s="40">
        <f t="shared" ref="E533:I533" si="150">SUM(E534,E538)</f>
        <v>0</v>
      </c>
      <c r="F533" s="83">
        <f t="shared" si="150"/>
        <v>245000</v>
      </c>
      <c r="G533" s="171">
        <f t="shared" si="150"/>
        <v>105251.73</v>
      </c>
      <c r="H533" s="88">
        <f t="shared" si="150"/>
        <v>587.5</v>
      </c>
      <c r="I533" s="41">
        <f t="shared" si="150"/>
        <v>245587.5</v>
      </c>
      <c r="P533" s="40">
        <f>SUM(P534,P538)</f>
        <v>0</v>
      </c>
      <c r="R533" s="53"/>
    </row>
    <row r="534" spans="1:18">
      <c r="A534" s="246" t="s">
        <v>11</v>
      </c>
      <c r="B534" s="247"/>
      <c r="C534" s="55" t="s">
        <v>117</v>
      </c>
      <c r="D534" s="43">
        <f>SUM(D535:D537)</f>
        <v>165000</v>
      </c>
      <c r="E534" s="43">
        <f t="shared" ref="E534:I534" si="151">SUM(E535:E537)</f>
        <v>0</v>
      </c>
      <c r="F534" s="58">
        <f t="shared" si="151"/>
        <v>165000</v>
      </c>
      <c r="G534" s="173">
        <f t="shared" si="151"/>
        <v>87986.959999999992</v>
      </c>
      <c r="H534" s="89">
        <f t="shared" si="151"/>
        <v>0</v>
      </c>
      <c r="I534" s="56">
        <f t="shared" si="151"/>
        <v>165000</v>
      </c>
      <c r="P534" s="43">
        <f>SUM(P535:P537)</f>
        <v>0</v>
      </c>
      <c r="R534" s="53"/>
    </row>
    <row r="535" spans="1:18">
      <c r="A535" s="21"/>
      <c r="B535" s="22">
        <v>311</v>
      </c>
      <c r="C535" s="23" t="s">
        <v>35</v>
      </c>
      <c r="D535" s="57">
        <f>SUM('GŠ DR.FRA I.GLIBOTIĆ:GLAZBENA J.HATZE'!D535)</f>
        <v>141900</v>
      </c>
      <c r="E535" s="57">
        <f>SUM('GŠ DR.FRA I.GLIBOTIĆ:GLAZBENA J.HATZE'!E535)</f>
        <v>0</v>
      </c>
      <c r="F535" s="105">
        <f>SUM('GŠ DR.FRA I.GLIBOTIĆ:GLAZBENA J.HATZE'!F535)</f>
        <v>141900</v>
      </c>
      <c r="G535" s="177">
        <f>SUM('GŠ DR.FRA I.GLIBOTIĆ:GLAZBENA J.HATZE'!G535)</f>
        <v>75525.179999999993</v>
      </c>
      <c r="H535" s="47">
        <f>SUM('GŠ DR.FRA I.GLIBOTIĆ:GLAZBENA J.HATZE'!H535)</f>
        <v>0</v>
      </c>
      <c r="I535" s="25">
        <f t="shared" ref="I535:I537" si="152">+F535+H535</f>
        <v>141900</v>
      </c>
      <c r="P535" s="57">
        <f>SUM('GŠ DR.FRA I.GLIBOTIĆ:GLAZBENA J.HATZE'!P498)</f>
        <v>0</v>
      </c>
      <c r="R535" s="53"/>
    </row>
    <row r="536" spans="1:18">
      <c r="A536" s="21"/>
      <c r="B536" s="22">
        <v>313</v>
      </c>
      <c r="C536" s="23" t="s">
        <v>36</v>
      </c>
      <c r="D536" s="57">
        <f>SUM('GŠ DR.FRA I.GLIBOTIĆ:GLAZBENA J.HATZE'!D536)</f>
        <v>23100</v>
      </c>
      <c r="E536" s="57">
        <f>SUM('GŠ DR.FRA I.GLIBOTIĆ:GLAZBENA J.HATZE'!E536)</f>
        <v>0</v>
      </c>
      <c r="F536" s="105">
        <f>SUM('GŠ DR.FRA I.GLIBOTIĆ:GLAZBENA J.HATZE'!F536)</f>
        <v>23100</v>
      </c>
      <c r="G536" s="177">
        <f>SUM('GŠ DR.FRA I.GLIBOTIĆ:GLAZBENA J.HATZE'!G536)</f>
        <v>12461.779999999995</v>
      </c>
      <c r="H536" s="47">
        <f>SUM('GŠ DR.FRA I.GLIBOTIĆ:GLAZBENA J.HATZE'!H536)</f>
        <v>0</v>
      </c>
      <c r="I536" s="25">
        <f t="shared" si="152"/>
        <v>23100</v>
      </c>
      <c r="P536" s="57">
        <f>SUM('GŠ DR.FRA I.GLIBOTIĆ:GLAZBENA J.HATZE'!P499)</f>
        <v>0</v>
      </c>
      <c r="R536" s="53"/>
    </row>
    <row r="537" spans="1:18">
      <c r="A537" s="21"/>
      <c r="B537" s="22">
        <v>323</v>
      </c>
      <c r="C537" s="23" t="s">
        <v>28</v>
      </c>
      <c r="D537" s="57">
        <f>SUM('GŠ DR.FRA I.GLIBOTIĆ:GLAZBENA J.HATZE'!D537)</f>
        <v>0</v>
      </c>
      <c r="E537" s="57">
        <f>SUM('GŠ DR.FRA I.GLIBOTIĆ:GLAZBENA J.HATZE'!E537)</f>
        <v>0</v>
      </c>
      <c r="F537" s="105">
        <f>SUM('GŠ DR.FRA I.GLIBOTIĆ:GLAZBENA J.HATZE'!F537)</f>
        <v>0</v>
      </c>
      <c r="G537" s="177">
        <f>SUM('GŠ DR.FRA I.GLIBOTIĆ:GLAZBENA J.HATZE'!G537)</f>
        <v>0</v>
      </c>
      <c r="H537" s="47">
        <f>SUM('GŠ DR.FRA I.GLIBOTIĆ:GLAZBENA J.HATZE'!H537)</f>
        <v>0</v>
      </c>
      <c r="I537" s="25">
        <f t="shared" si="152"/>
        <v>0</v>
      </c>
      <c r="P537" s="57">
        <f>SUM('GŠ DR.FRA I.GLIBOTIĆ:GLAZBENA J.HATZE'!P500)</f>
        <v>0</v>
      </c>
      <c r="R537" s="53"/>
    </row>
    <row r="538" spans="1:18" s="26" customFormat="1" ht="24.75">
      <c r="A538" s="246" t="s">
        <v>11</v>
      </c>
      <c r="B538" s="247"/>
      <c r="C538" s="55" t="s">
        <v>111</v>
      </c>
      <c r="D538" s="43">
        <f>SUM(D539:D539)</f>
        <v>80000</v>
      </c>
      <c r="E538" s="43">
        <f t="shared" ref="E538:I538" si="153">SUM(E539:E539)</f>
        <v>0</v>
      </c>
      <c r="F538" s="58">
        <f t="shared" si="153"/>
        <v>80000</v>
      </c>
      <c r="G538" s="173">
        <f t="shared" si="153"/>
        <v>17264.77</v>
      </c>
      <c r="H538" s="89">
        <f t="shared" si="153"/>
        <v>587.5</v>
      </c>
      <c r="I538" s="56">
        <f t="shared" si="153"/>
        <v>80587.5</v>
      </c>
      <c r="P538" s="43">
        <f>SUM(P539:P539)</f>
        <v>0</v>
      </c>
      <c r="R538" s="53"/>
    </row>
    <row r="539" spans="1:18">
      <c r="A539" s="21"/>
      <c r="B539" s="22">
        <v>323</v>
      </c>
      <c r="C539" s="23" t="s">
        <v>28</v>
      </c>
      <c r="D539" s="57">
        <f>SUM('GŠ DR.FRA I.GLIBOTIĆ:GLAZBENA J.HATZE'!D539)</f>
        <v>80000</v>
      </c>
      <c r="E539" s="57">
        <f>SUM('GŠ DR.FRA I.GLIBOTIĆ:GLAZBENA J.HATZE'!E539)</f>
        <v>0</v>
      </c>
      <c r="F539" s="105">
        <f>SUM('GŠ DR.FRA I.GLIBOTIĆ:GLAZBENA J.HATZE'!F539)</f>
        <v>80000</v>
      </c>
      <c r="G539" s="177">
        <f>SUM('GŠ DR.FRA I.GLIBOTIĆ:GLAZBENA J.HATZE'!G539)</f>
        <v>17264.77</v>
      </c>
      <c r="H539" s="47">
        <f>SUM('GŠ DR.FRA I.GLIBOTIĆ:GLAZBENA J.HATZE'!H539)</f>
        <v>587.5</v>
      </c>
      <c r="I539" s="25">
        <f>+F539+H539</f>
        <v>80587.5</v>
      </c>
      <c r="P539" s="57">
        <f>SUM('GŠ DR.FRA I.GLIBOTIĆ:GLAZBENA J.HATZE'!P502)</f>
        <v>0</v>
      </c>
      <c r="R539" s="53"/>
    </row>
    <row r="540" spans="1:18" ht="22.5" customHeight="1">
      <c r="A540" s="238" t="s">
        <v>123</v>
      </c>
      <c r="B540" s="239"/>
      <c r="C540" s="39" t="s">
        <v>32</v>
      </c>
      <c r="D540" s="40">
        <f>SUM(D541,D563,D552,D574)</f>
        <v>1265571.47</v>
      </c>
      <c r="E540" s="40">
        <f t="shared" ref="E540:I540" si="154">SUM(E541,E563,E552,E574)</f>
        <v>0</v>
      </c>
      <c r="F540" s="83">
        <f t="shared" si="154"/>
        <v>1265571.47</v>
      </c>
      <c r="G540" s="171">
        <f t="shared" si="154"/>
        <v>31448.05</v>
      </c>
      <c r="H540" s="88">
        <f t="shared" si="154"/>
        <v>-225000</v>
      </c>
      <c r="I540" s="41">
        <f t="shared" si="154"/>
        <v>1040571.47</v>
      </c>
      <c r="P540" s="40">
        <f>SUM(P541,P563,P552,P574)</f>
        <v>0</v>
      </c>
      <c r="R540" s="53"/>
    </row>
    <row r="541" spans="1:18" ht="24.75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55">SUM(E542:E551)</f>
        <v>0</v>
      </c>
      <c r="F541" s="59">
        <f t="shared" si="155"/>
        <v>0</v>
      </c>
      <c r="G541" s="174">
        <f t="shared" si="155"/>
        <v>0</v>
      </c>
      <c r="H541" s="79">
        <f t="shared" si="155"/>
        <v>0</v>
      </c>
      <c r="I541" s="20">
        <f t="shared" si="155"/>
        <v>0</v>
      </c>
      <c r="P541" s="19">
        <f>SUM(P542:P551)</f>
        <v>0</v>
      </c>
      <c r="R541" s="53"/>
    </row>
    <row r="542" spans="1:18">
      <c r="A542" s="21"/>
      <c r="B542" s="22">
        <v>311</v>
      </c>
      <c r="C542" s="23" t="s">
        <v>35</v>
      </c>
      <c r="D542" s="57">
        <f>SUM('GŠ DR.FRA I.GLIBOTIĆ:GLAZBENA J.HATZE'!D542)</f>
        <v>0</v>
      </c>
      <c r="E542" s="57">
        <f>SUM('GŠ DR.FRA I.GLIBOTIĆ:GLAZBENA J.HATZE'!E542)</f>
        <v>0</v>
      </c>
      <c r="F542" s="105">
        <f>SUM('GŠ DR.FRA I.GLIBOTIĆ:GLAZBENA J.HATZE'!F542)</f>
        <v>0</v>
      </c>
      <c r="G542" s="177">
        <f>SUM('GŠ DR.FRA I.GLIBOTIĆ:GLAZBENA J.HATZE'!G542)</f>
        <v>0</v>
      </c>
      <c r="H542" s="47">
        <f>SUM('GŠ DR.FRA I.GLIBOTIĆ:GLAZBENA J.HATZE'!H542)</f>
        <v>0</v>
      </c>
      <c r="I542" s="25">
        <f t="shared" ref="I542:I551" si="156">+F542+H542</f>
        <v>0</v>
      </c>
      <c r="P542" s="57">
        <f>SUM('GŠ DR.FRA I.GLIBOTIĆ:GLAZBENA J.HATZE'!P505)</f>
        <v>0</v>
      </c>
      <c r="R542" s="53"/>
    </row>
    <row r="543" spans="1:18">
      <c r="A543" s="21"/>
      <c r="B543" s="22">
        <v>312</v>
      </c>
      <c r="C543" s="23" t="s">
        <v>44</v>
      </c>
      <c r="D543" s="57">
        <f>SUM('GŠ DR.FRA I.GLIBOTIĆ:GLAZBENA J.HATZE'!D543)</f>
        <v>0</v>
      </c>
      <c r="E543" s="57">
        <f>SUM('GŠ DR.FRA I.GLIBOTIĆ:GLAZBENA J.HATZE'!E543)</f>
        <v>0</v>
      </c>
      <c r="F543" s="105">
        <f>SUM('GŠ DR.FRA I.GLIBOTIĆ:GLAZBENA J.HATZE'!F543)</f>
        <v>0</v>
      </c>
      <c r="G543" s="177">
        <f>SUM('GŠ DR.FRA I.GLIBOTIĆ:GLAZBENA J.HATZE'!G543)</f>
        <v>0</v>
      </c>
      <c r="H543" s="47">
        <f>SUM('GŠ DR.FRA I.GLIBOTIĆ:GLAZBENA J.HATZE'!H543)</f>
        <v>0</v>
      </c>
      <c r="I543" s="25">
        <f t="shared" si="156"/>
        <v>0</v>
      </c>
      <c r="P543" s="57">
        <f>SUM('GŠ DR.FRA I.GLIBOTIĆ:GLAZBENA J.HATZE'!P506)</f>
        <v>0</v>
      </c>
      <c r="R543" s="53"/>
    </row>
    <row r="544" spans="1:18">
      <c r="A544" s="21"/>
      <c r="B544" s="22">
        <v>313</v>
      </c>
      <c r="C544" s="23" t="s">
        <v>36</v>
      </c>
      <c r="D544" s="57">
        <f>SUM('GŠ DR.FRA I.GLIBOTIĆ:GLAZBENA J.HATZE'!D544)</f>
        <v>0</v>
      </c>
      <c r="E544" s="57">
        <f>SUM('GŠ DR.FRA I.GLIBOTIĆ:GLAZBENA J.HATZE'!E544)</f>
        <v>0</v>
      </c>
      <c r="F544" s="105">
        <f>SUM('GŠ DR.FRA I.GLIBOTIĆ:GLAZBENA J.HATZE'!F544)</f>
        <v>0</v>
      </c>
      <c r="G544" s="177">
        <f>SUM('GŠ DR.FRA I.GLIBOTIĆ:GLAZBENA J.HATZE'!G544)</f>
        <v>0</v>
      </c>
      <c r="H544" s="47">
        <f>SUM('GŠ DR.FRA I.GLIBOTIĆ:GLAZBENA J.HATZE'!H544)</f>
        <v>0</v>
      </c>
      <c r="I544" s="25">
        <f t="shared" si="156"/>
        <v>0</v>
      </c>
      <c r="P544" s="57">
        <f>SUM('GŠ DR.FRA I.GLIBOTIĆ:GLAZBENA J.HATZE'!P507)</f>
        <v>0</v>
      </c>
      <c r="R544" s="53"/>
    </row>
    <row r="545" spans="1:18">
      <c r="A545" s="21"/>
      <c r="B545" s="22">
        <v>321</v>
      </c>
      <c r="C545" s="23" t="s">
        <v>33</v>
      </c>
      <c r="D545" s="57">
        <f>SUM('GŠ DR.FRA I.GLIBOTIĆ:GLAZBENA J.HATZE'!D545)</f>
        <v>0</v>
      </c>
      <c r="E545" s="57">
        <f>SUM('GŠ DR.FRA I.GLIBOTIĆ:GLAZBENA J.HATZE'!E545)</f>
        <v>0</v>
      </c>
      <c r="F545" s="105">
        <f>SUM('GŠ DR.FRA I.GLIBOTIĆ:GLAZBENA J.HATZE'!F545)</f>
        <v>0</v>
      </c>
      <c r="G545" s="177">
        <f>SUM('GŠ DR.FRA I.GLIBOTIĆ:GLAZBENA J.HATZE'!G545)</f>
        <v>0</v>
      </c>
      <c r="H545" s="47">
        <f>SUM('GŠ DR.FRA I.GLIBOTIĆ:GLAZBENA J.HATZE'!H545)</f>
        <v>0</v>
      </c>
      <c r="I545" s="25">
        <f t="shared" si="156"/>
        <v>0</v>
      </c>
      <c r="P545" s="57">
        <f>SUM('GŠ DR.FRA I.GLIBOTIĆ:GLAZBENA J.HATZE'!P508)</f>
        <v>0</v>
      </c>
      <c r="R545" s="53"/>
    </row>
    <row r="546" spans="1:18">
      <c r="A546" s="21"/>
      <c r="B546" s="22">
        <v>322</v>
      </c>
      <c r="C546" s="23" t="s">
        <v>34</v>
      </c>
      <c r="D546" s="57">
        <f>SUM('GŠ DR.FRA I.GLIBOTIĆ:GLAZBENA J.HATZE'!D546)</f>
        <v>0</v>
      </c>
      <c r="E546" s="57">
        <f>SUM('GŠ DR.FRA I.GLIBOTIĆ:GLAZBENA J.HATZE'!E546)</f>
        <v>0</v>
      </c>
      <c r="F546" s="105">
        <f>SUM('GŠ DR.FRA I.GLIBOTIĆ:GLAZBENA J.HATZE'!F546)</f>
        <v>0</v>
      </c>
      <c r="G546" s="177">
        <f>SUM('GŠ DR.FRA I.GLIBOTIĆ:GLAZBENA J.HATZE'!G546)</f>
        <v>0</v>
      </c>
      <c r="H546" s="47">
        <f>SUM('GŠ DR.FRA I.GLIBOTIĆ:GLAZBENA J.HATZE'!H546)</f>
        <v>0</v>
      </c>
      <c r="I546" s="25">
        <f t="shared" si="156"/>
        <v>0</v>
      </c>
      <c r="P546" s="57">
        <f>SUM('GŠ DR.FRA I.GLIBOTIĆ:GLAZBENA J.HATZE'!P509)</f>
        <v>0</v>
      </c>
      <c r="R546" s="53"/>
    </row>
    <row r="547" spans="1:18">
      <c r="A547" s="21"/>
      <c r="B547" s="22">
        <v>323</v>
      </c>
      <c r="C547" s="23" t="s">
        <v>28</v>
      </c>
      <c r="D547" s="57">
        <f>SUM('GŠ DR.FRA I.GLIBOTIĆ:GLAZBENA J.HATZE'!D547)</f>
        <v>0</v>
      </c>
      <c r="E547" s="57">
        <f>SUM('GŠ DR.FRA I.GLIBOTIĆ:GLAZBENA J.HATZE'!E547)</f>
        <v>0</v>
      </c>
      <c r="F547" s="105">
        <f>SUM('GŠ DR.FRA I.GLIBOTIĆ:GLAZBENA J.HATZE'!F547)</f>
        <v>0</v>
      </c>
      <c r="G547" s="177">
        <f>SUM('GŠ DR.FRA I.GLIBOTIĆ:GLAZBENA J.HATZE'!G547)</f>
        <v>0</v>
      </c>
      <c r="H547" s="47">
        <f>SUM('GŠ DR.FRA I.GLIBOTIĆ:GLAZBENA J.HATZE'!H547)</f>
        <v>0</v>
      </c>
      <c r="I547" s="25">
        <f t="shared" si="156"/>
        <v>0</v>
      </c>
      <c r="P547" s="57">
        <f>SUM('GŠ DR.FRA I.GLIBOTIĆ:GLAZBENA J.HATZE'!P510)</f>
        <v>0</v>
      </c>
      <c r="R547" s="53"/>
    </row>
    <row r="548" spans="1:18" ht="24.75">
      <c r="A548" s="21"/>
      <c r="B548" s="22">
        <v>324</v>
      </c>
      <c r="C548" s="23" t="s">
        <v>37</v>
      </c>
      <c r="D548" s="57">
        <f>SUM('GŠ DR.FRA I.GLIBOTIĆ:GLAZBENA J.HATZE'!D548)</f>
        <v>0</v>
      </c>
      <c r="E548" s="57">
        <f>SUM('GŠ DR.FRA I.GLIBOTIĆ:GLAZBENA J.HATZE'!E548)</f>
        <v>0</v>
      </c>
      <c r="F548" s="105">
        <f>SUM('GŠ DR.FRA I.GLIBOTIĆ:GLAZBENA J.HATZE'!F548)</f>
        <v>0</v>
      </c>
      <c r="G548" s="177">
        <f>SUM('GŠ DR.FRA I.GLIBOTIĆ:GLAZBENA J.HATZE'!G548)</f>
        <v>0</v>
      </c>
      <c r="H548" s="47">
        <f>SUM('GŠ DR.FRA I.GLIBOTIĆ:GLAZBENA J.HATZE'!H548)</f>
        <v>0</v>
      </c>
      <c r="I548" s="25">
        <f t="shared" si="156"/>
        <v>0</v>
      </c>
      <c r="P548" s="57">
        <f>SUM('GŠ DR.FRA I.GLIBOTIĆ:GLAZBENA J.HATZE'!P511)</f>
        <v>0</v>
      </c>
      <c r="R548" s="53"/>
    </row>
    <row r="549" spans="1:18" s="26" customFormat="1">
      <c r="A549" s="21"/>
      <c r="B549" s="22">
        <v>329</v>
      </c>
      <c r="C549" s="23" t="s">
        <v>38</v>
      </c>
      <c r="D549" s="57">
        <f>SUM('GŠ DR.FRA I.GLIBOTIĆ:GLAZBENA J.HATZE'!D549)</f>
        <v>0</v>
      </c>
      <c r="E549" s="57">
        <f>SUM('GŠ DR.FRA I.GLIBOTIĆ:GLAZBENA J.HATZE'!E549)</f>
        <v>0</v>
      </c>
      <c r="F549" s="105">
        <f>SUM('GŠ DR.FRA I.GLIBOTIĆ:GLAZBENA J.HATZE'!F549)</f>
        <v>0</v>
      </c>
      <c r="G549" s="177">
        <f>SUM('GŠ DR.FRA I.GLIBOTIĆ:GLAZBENA J.HATZE'!G549)</f>
        <v>0</v>
      </c>
      <c r="H549" s="47">
        <f>SUM('GŠ DR.FRA I.GLIBOTIĆ:GLAZBENA J.HATZE'!H549)</f>
        <v>0</v>
      </c>
      <c r="I549" s="25">
        <f t="shared" si="156"/>
        <v>0</v>
      </c>
      <c r="P549" s="57">
        <f>SUM('GŠ DR.FRA I.GLIBOTIĆ:GLAZBENA J.HATZE'!P512)</f>
        <v>0</v>
      </c>
      <c r="R549" s="53"/>
    </row>
    <row r="550" spans="1:18" s="26" customFormat="1">
      <c r="A550" s="21"/>
      <c r="B550" s="22">
        <v>343</v>
      </c>
      <c r="C550" s="23" t="s">
        <v>39</v>
      </c>
      <c r="D550" s="57">
        <f>SUM('GŠ DR.FRA I.GLIBOTIĆ:GLAZBENA J.HATZE'!D550)</f>
        <v>0</v>
      </c>
      <c r="E550" s="57">
        <f>SUM('GŠ DR.FRA I.GLIBOTIĆ:GLAZBENA J.HATZE'!E550)</f>
        <v>0</v>
      </c>
      <c r="F550" s="105">
        <f>SUM('GŠ DR.FRA I.GLIBOTIĆ:GLAZBENA J.HATZE'!F550)</f>
        <v>0</v>
      </c>
      <c r="G550" s="177">
        <f>SUM('GŠ DR.FRA I.GLIBOTIĆ:GLAZBENA J.HATZE'!G550)</f>
        <v>0</v>
      </c>
      <c r="H550" s="47">
        <f>SUM('GŠ DR.FRA I.GLIBOTIĆ:GLAZBENA J.HATZE'!H550)</f>
        <v>0</v>
      </c>
      <c r="I550" s="25">
        <f t="shared" si="156"/>
        <v>0</v>
      </c>
      <c r="P550" s="57">
        <f>SUM('GŠ DR.FRA I.GLIBOTIĆ:GLAZBENA J.HATZE'!P513)</f>
        <v>0</v>
      </c>
      <c r="R550" s="53"/>
    </row>
    <row r="551" spans="1:18" s="26" customFormat="1">
      <c r="A551" s="21"/>
      <c r="B551" s="22">
        <v>422</v>
      </c>
      <c r="C551" s="23" t="s">
        <v>29</v>
      </c>
      <c r="D551" s="57">
        <f>SUM('GŠ DR.FRA I.GLIBOTIĆ:GLAZBENA J.HATZE'!D551)</f>
        <v>0</v>
      </c>
      <c r="E551" s="57">
        <f>SUM('GŠ DR.FRA I.GLIBOTIĆ:GLAZBENA J.HATZE'!E551)</f>
        <v>0</v>
      </c>
      <c r="F551" s="105">
        <f>SUM('GŠ DR.FRA I.GLIBOTIĆ:GLAZBENA J.HATZE'!F551)</f>
        <v>0</v>
      </c>
      <c r="G551" s="177">
        <f>SUM('GŠ DR.FRA I.GLIBOTIĆ:GLAZBENA J.HATZE'!G551)</f>
        <v>0</v>
      </c>
      <c r="H551" s="47">
        <f>SUM('GŠ DR.FRA I.GLIBOTIĆ:GLAZBENA J.HATZE'!H551)</f>
        <v>0</v>
      </c>
      <c r="I551" s="25">
        <f t="shared" si="156"/>
        <v>0</v>
      </c>
      <c r="P551" s="57">
        <f>SUM('GŠ DR.FRA I.GLIBOTIĆ:GLAZBENA J.HATZE'!P514)</f>
        <v>0</v>
      </c>
      <c r="R551" s="53"/>
    </row>
    <row r="552" spans="1:18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157">SUM(E553:E562)</f>
        <v>0</v>
      </c>
      <c r="F552" s="19">
        <f t="shared" si="157"/>
        <v>0</v>
      </c>
      <c r="G552" s="19">
        <f t="shared" si="157"/>
        <v>25651.25</v>
      </c>
      <c r="H552" s="19">
        <f t="shared" si="157"/>
        <v>0</v>
      </c>
      <c r="I552" s="19">
        <f t="shared" si="157"/>
        <v>0</v>
      </c>
      <c r="P552" s="19">
        <f>SUM(P553:P562)</f>
        <v>0</v>
      </c>
      <c r="R552" s="53"/>
    </row>
    <row r="553" spans="1:18">
      <c r="A553" s="21"/>
      <c r="B553" s="22">
        <v>311</v>
      </c>
      <c r="C553" s="23" t="s">
        <v>35</v>
      </c>
      <c r="D553" s="57">
        <f>SUM('GŠ DR.FRA I.GLIBOTIĆ:GLAZBENA J.HATZE'!D553)</f>
        <v>0</v>
      </c>
      <c r="E553" s="57">
        <f>SUM('GŠ DR.FRA I.GLIBOTIĆ:GLAZBENA J.HATZE'!E553)</f>
        <v>0</v>
      </c>
      <c r="F553" s="105">
        <f>SUM('GŠ DR.FRA I.GLIBOTIĆ:GLAZBENA J.HATZE'!F553)</f>
        <v>0</v>
      </c>
      <c r="G553" s="177">
        <f>SUM('GŠ DR.FRA I.GLIBOTIĆ:GLAZBENA J.HATZE'!G553)</f>
        <v>0</v>
      </c>
      <c r="H553" s="47">
        <f>SUM('GŠ DR.FRA I.GLIBOTIĆ:GLAZBENA J.HATZE'!H553)</f>
        <v>0</v>
      </c>
      <c r="I553" s="25">
        <f t="shared" ref="I553:I562" si="158">+F553+H553</f>
        <v>0</v>
      </c>
      <c r="P553" s="57">
        <f>SUM('GŠ DR.FRA I.GLIBOTIĆ:GLAZBENA J.HATZE'!P516)</f>
        <v>0</v>
      </c>
      <c r="R553" s="53"/>
    </row>
    <row r="554" spans="1:18">
      <c r="A554" s="21"/>
      <c r="B554" s="22">
        <v>312</v>
      </c>
      <c r="C554" s="23" t="s">
        <v>44</v>
      </c>
      <c r="D554" s="57">
        <f>SUM('GŠ DR.FRA I.GLIBOTIĆ:GLAZBENA J.HATZE'!D554)</f>
        <v>0</v>
      </c>
      <c r="E554" s="57">
        <f>SUM('GŠ DR.FRA I.GLIBOTIĆ:GLAZBENA J.HATZE'!E554)</f>
        <v>0</v>
      </c>
      <c r="F554" s="105">
        <f>SUM('GŠ DR.FRA I.GLIBOTIĆ:GLAZBENA J.HATZE'!F554)</f>
        <v>0</v>
      </c>
      <c r="G554" s="177">
        <f>SUM('GŠ DR.FRA I.GLIBOTIĆ:GLAZBENA J.HATZE'!G554)</f>
        <v>0</v>
      </c>
      <c r="H554" s="47">
        <f>SUM('GŠ DR.FRA I.GLIBOTIĆ:GLAZBENA J.HATZE'!H554)</f>
        <v>0</v>
      </c>
      <c r="I554" s="25">
        <f t="shared" si="158"/>
        <v>0</v>
      </c>
      <c r="P554" s="57">
        <f>SUM('GŠ DR.FRA I.GLIBOTIĆ:GLAZBENA J.HATZE'!P517)</f>
        <v>0</v>
      </c>
      <c r="R554" s="53"/>
    </row>
    <row r="555" spans="1:18">
      <c r="A555" s="21"/>
      <c r="B555" s="22">
        <v>313</v>
      </c>
      <c r="C555" s="23" t="s">
        <v>36</v>
      </c>
      <c r="D555" s="57">
        <f>SUM('GŠ DR.FRA I.GLIBOTIĆ:GLAZBENA J.HATZE'!D555)</f>
        <v>0</v>
      </c>
      <c r="E555" s="57">
        <f>SUM('GŠ DR.FRA I.GLIBOTIĆ:GLAZBENA J.HATZE'!E555)</f>
        <v>0</v>
      </c>
      <c r="F555" s="105">
        <f>SUM('GŠ DR.FRA I.GLIBOTIĆ:GLAZBENA J.HATZE'!F555)</f>
        <v>0</v>
      </c>
      <c r="G555" s="177">
        <f>SUM('GŠ DR.FRA I.GLIBOTIĆ:GLAZBENA J.HATZE'!G555)</f>
        <v>0</v>
      </c>
      <c r="H555" s="47">
        <f>SUM('GŠ DR.FRA I.GLIBOTIĆ:GLAZBENA J.HATZE'!H555)</f>
        <v>0</v>
      </c>
      <c r="I555" s="25">
        <f t="shared" si="158"/>
        <v>0</v>
      </c>
      <c r="P555" s="57">
        <f>SUM('GŠ DR.FRA I.GLIBOTIĆ:GLAZBENA J.HATZE'!P518)</f>
        <v>0</v>
      </c>
      <c r="R555" s="53"/>
    </row>
    <row r="556" spans="1:18" s="26" customFormat="1">
      <c r="A556" s="21"/>
      <c r="B556" s="22">
        <v>321</v>
      </c>
      <c r="C556" s="23" t="s">
        <v>33</v>
      </c>
      <c r="D556" s="57">
        <f>SUM('GŠ DR.FRA I.GLIBOTIĆ:GLAZBENA J.HATZE'!D556)</f>
        <v>0</v>
      </c>
      <c r="E556" s="57">
        <f>SUM('GŠ DR.FRA I.GLIBOTIĆ:GLAZBENA J.HATZE'!E556)</f>
        <v>0</v>
      </c>
      <c r="F556" s="105">
        <f>SUM('GŠ DR.FRA I.GLIBOTIĆ:GLAZBENA J.HATZE'!F556)</f>
        <v>0</v>
      </c>
      <c r="G556" s="177">
        <f>SUM('GŠ DR.FRA I.GLIBOTIĆ:GLAZBENA J.HATZE'!G556)</f>
        <v>0</v>
      </c>
      <c r="H556" s="47">
        <f>SUM('GŠ DR.FRA I.GLIBOTIĆ:GLAZBENA J.HATZE'!H556)</f>
        <v>0</v>
      </c>
      <c r="I556" s="25">
        <f t="shared" si="158"/>
        <v>0</v>
      </c>
      <c r="P556" s="57">
        <f>SUM('GŠ DR.FRA I.GLIBOTIĆ:GLAZBENA J.HATZE'!P519)</f>
        <v>0</v>
      </c>
      <c r="R556" s="53"/>
    </row>
    <row r="557" spans="1:18" s="26" customFormat="1">
      <c r="A557" s="21"/>
      <c r="B557" s="22">
        <v>322</v>
      </c>
      <c r="C557" s="23" t="s">
        <v>34</v>
      </c>
      <c r="D557" s="57">
        <f>SUM('GŠ DR.FRA I.GLIBOTIĆ:GLAZBENA J.HATZE'!D557)</f>
        <v>0</v>
      </c>
      <c r="E557" s="57">
        <f>SUM('GŠ DR.FRA I.GLIBOTIĆ:GLAZBENA J.HATZE'!E557)</f>
        <v>0</v>
      </c>
      <c r="F557" s="105">
        <f>SUM('GŠ DR.FRA I.GLIBOTIĆ:GLAZBENA J.HATZE'!F557)</f>
        <v>0</v>
      </c>
      <c r="G557" s="177">
        <f>SUM('GŠ DR.FRA I.GLIBOTIĆ:GLAZBENA J.HATZE'!G557)</f>
        <v>895</v>
      </c>
      <c r="H557" s="47">
        <f>SUM('GŠ DR.FRA I.GLIBOTIĆ:GLAZBENA J.HATZE'!H557)</f>
        <v>0</v>
      </c>
      <c r="I557" s="25">
        <f t="shared" si="158"/>
        <v>0</v>
      </c>
      <c r="P557" s="57">
        <f>SUM('GŠ DR.FRA I.GLIBOTIĆ:GLAZBENA J.HATZE'!P520)</f>
        <v>0</v>
      </c>
      <c r="R557" s="53"/>
    </row>
    <row r="558" spans="1:18">
      <c r="A558" s="21"/>
      <c r="B558" s="22">
        <v>323</v>
      </c>
      <c r="C558" s="23" t="s">
        <v>28</v>
      </c>
      <c r="D558" s="57">
        <f>SUM('GŠ DR.FRA I.GLIBOTIĆ:GLAZBENA J.HATZE'!D558)</f>
        <v>0</v>
      </c>
      <c r="E558" s="57">
        <f>SUM('GŠ DR.FRA I.GLIBOTIĆ:GLAZBENA J.HATZE'!E558)</f>
        <v>0</v>
      </c>
      <c r="F558" s="105">
        <f>SUM('GŠ DR.FRA I.GLIBOTIĆ:GLAZBENA J.HATZE'!F558)</f>
        <v>0</v>
      </c>
      <c r="G558" s="177">
        <f>SUM('GŠ DR.FRA I.GLIBOTIĆ:GLAZBENA J.HATZE'!G558)</f>
        <v>0</v>
      </c>
      <c r="H558" s="47">
        <f>SUM('GŠ DR.FRA I.GLIBOTIĆ:GLAZBENA J.HATZE'!H558)</f>
        <v>0</v>
      </c>
      <c r="I558" s="25">
        <f t="shared" si="158"/>
        <v>0</v>
      </c>
      <c r="P558" s="57">
        <f>SUM('GŠ DR.FRA I.GLIBOTIĆ:GLAZBENA J.HATZE'!P521)</f>
        <v>0</v>
      </c>
      <c r="R558" s="53"/>
    </row>
    <row r="559" spans="1:18" ht="24.75">
      <c r="A559" s="21"/>
      <c r="B559" s="22">
        <v>324</v>
      </c>
      <c r="C559" s="23" t="s">
        <v>37</v>
      </c>
      <c r="D559" s="57">
        <f>SUM('GŠ DR.FRA I.GLIBOTIĆ:GLAZBENA J.HATZE'!D559)</f>
        <v>0</v>
      </c>
      <c r="E559" s="57">
        <f>SUM('GŠ DR.FRA I.GLIBOTIĆ:GLAZBENA J.HATZE'!E559)</f>
        <v>0</v>
      </c>
      <c r="F559" s="105">
        <f>SUM('GŠ DR.FRA I.GLIBOTIĆ:GLAZBENA J.HATZE'!F559)</f>
        <v>0</v>
      </c>
      <c r="G559" s="177">
        <f>SUM('GŠ DR.FRA I.GLIBOTIĆ:GLAZBENA J.HATZE'!G559)</f>
        <v>0</v>
      </c>
      <c r="H559" s="47">
        <f>SUM('GŠ DR.FRA I.GLIBOTIĆ:GLAZBENA J.HATZE'!H559)</f>
        <v>0</v>
      </c>
      <c r="I559" s="25">
        <f t="shared" si="158"/>
        <v>0</v>
      </c>
      <c r="P559" s="57">
        <f>SUM('GŠ DR.FRA I.GLIBOTIĆ:GLAZBENA J.HATZE'!P522)</f>
        <v>0</v>
      </c>
      <c r="R559" s="53"/>
    </row>
    <row r="560" spans="1:18" s="26" customFormat="1">
      <c r="A560" s="21"/>
      <c r="B560" s="22">
        <v>329</v>
      </c>
      <c r="C560" s="23" t="s">
        <v>38</v>
      </c>
      <c r="D560" s="57">
        <f>SUM('GŠ DR.FRA I.GLIBOTIĆ:GLAZBENA J.HATZE'!D560)</f>
        <v>0</v>
      </c>
      <c r="E560" s="57">
        <f>SUM('GŠ DR.FRA I.GLIBOTIĆ:GLAZBENA J.HATZE'!E560)</f>
        <v>0</v>
      </c>
      <c r="F560" s="105">
        <f>SUM('GŠ DR.FRA I.GLIBOTIĆ:GLAZBENA J.HATZE'!F560)</f>
        <v>0</v>
      </c>
      <c r="G560" s="177">
        <f>SUM('GŠ DR.FRA I.GLIBOTIĆ:GLAZBENA J.HATZE'!G560)</f>
        <v>2500</v>
      </c>
      <c r="H560" s="47">
        <f>SUM('GŠ DR.FRA I.GLIBOTIĆ:GLAZBENA J.HATZE'!H560)</f>
        <v>0</v>
      </c>
      <c r="I560" s="25">
        <f t="shared" si="158"/>
        <v>0</v>
      </c>
      <c r="P560" s="57">
        <f>SUM('GŠ DR.FRA I.GLIBOTIĆ:GLAZBENA J.HATZE'!P523)</f>
        <v>0</v>
      </c>
      <c r="R560" s="53"/>
    </row>
    <row r="561" spans="1:18">
      <c r="A561" s="21"/>
      <c r="B561" s="22">
        <v>343</v>
      </c>
      <c r="C561" s="23" t="s">
        <v>39</v>
      </c>
      <c r="D561" s="57">
        <f>SUM('GŠ DR.FRA I.GLIBOTIĆ:GLAZBENA J.HATZE'!D561)</f>
        <v>0</v>
      </c>
      <c r="E561" s="57">
        <f>SUM('GŠ DR.FRA I.GLIBOTIĆ:GLAZBENA J.HATZE'!E561)</f>
        <v>0</v>
      </c>
      <c r="F561" s="105">
        <f>SUM('GŠ DR.FRA I.GLIBOTIĆ:GLAZBENA J.HATZE'!F561)</f>
        <v>0</v>
      </c>
      <c r="G561" s="177">
        <f>SUM('GŠ DR.FRA I.GLIBOTIĆ:GLAZBENA J.HATZE'!G561)</f>
        <v>0</v>
      </c>
      <c r="H561" s="47">
        <f>SUM('GŠ DR.FRA I.GLIBOTIĆ:GLAZBENA J.HATZE'!H561)</f>
        <v>0</v>
      </c>
      <c r="I561" s="25">
        <f t="shared" si="158"/>
        <v>0</v>
      </c>
      <c r="P561" s="57">
        <f>SUM('GŠ DR.FRA I.GLIBOTIĆ:GLAZBENA J.HATZE'!P524)</f>
        <v>0</v>
      </c>
      <c r="R561" s="53"/>
    </row>
    <row r="562" spans="1:18">
      <c r="A562" s="21"/>
      <c r="B562" s="22">
        <v>422</v>
      </c>
      <c r="C562" s="23" t="s">
        <v>29</v>
      </c>
      <c r="D562" s="57">
        <f>SUM('GŠ DR.FRA I.GLIBOTIĆ:GLAZBENA J.HATZE'!D562)</f>
        <v>0</v>
      </c>
      <c r="E562" s="57">
        <f>SUM('GŠ DR.FRA I.GLIBOTIĆ:GLAZBENA J.HATZE'!E562)</f>
        <v>0</v>
      </c>
      <c r="F562" s="105">
        <f>SUM('GŠ DR.FRA I.GLIBOTIĆ:GLAZBENA J.HATZE'!F562)</f>
        <v>0</v>
      </c>
      <c r="G562" s="177">
        <f>SUM('GŠ DR.FRA I.GLIBOTIĆ:GLAZBENA J.HATZE'!G562)</f>
        <v>22256.25</v>
      </c>
      <c r="H562" s="47">
        <f>SUM('GŠ DR.FRA I.GLIBOTIĆ:GLAZBENA J.HATZE'!H562)</f>
        <v>0</v>
      </c>
      <c r="I562" s="25">
        <f t="shared" si="158"/>
        <v>0</v>
      </c>
      <c r="P562" s="57">
        <f>SUM('GŠ DR.FRA I.GLIBOTIĆ:GLAZBENA J.HATZE'!P525)</f>
        <v>0</v>
      </c>
      <c r="R562" s="53"/>
    </row>
    <row r="563" spans="1:18" ht="24.75">
      <c r="A563" s="236" t="s">
        <v>11</v>
      </c>
      <c r="B563" s="237"/>
      <c r="C563" s="18" t="s">
        <v>115</v>
      </c>
      <c r="D563" s="19">
        <f>SUM(D564:D573)</f>
        <v>1263591.47</v>
      </c>
      <c r="E563" s="19">
        <f t="shared" ref="E563:I563" si="159">SUM(E564:E573)</f>
        <v>0</v>
      </c>
      <c r="F563" s="59">
        <f t="shared" si="159"/>
        <v>1263591.47</v>
      </c>
      <c r="G563" s="174">
        <f t="shared" si="159"/>
        <v>5796.8</v>
      </c>
      <c r="H563" s="79">
        <f t="shared" si="159"/>
        <v>-225000</v>
      </c>
      <c r="I563" s="20">
        <f t="shared" si="159"/>
        <v>1038591.47</v>
      </c>
      <c r="P563" s="19">
        <f>SUM(P564:P573)</f>
        <v>0</v>
      </c>
      <c r="R563" s="53"/>
    </row>
    <row r="564" spans="1:18">
      <c r="A564" s="21"/>
      <c r="B564" s="22">
        <v>311</v>
      </c>
      <c r="C564" s="23" t="s">
        <v>35</v>
      </c>
      <c r="D564" s="57">
        <f>SUM('GŠ DR.FRA I.GLIBOTIĆ:GLAZBENA J.HATZE'!D564)</f>
        <v>20000</v>
      </c>
      <c r="E564" s="57">
        <f>SUM('GŠ DR.FRA I.GLIBOTIĆ:GLAZBENA J.HATZE'!E564)</f>
        <v>0</v>
      </c>
      <c r="F564" s="105">
        <f>SUM('GŠ DR.FRA I.GLIBOTIĆ:GLAZBENA J.HATZE'!F564)</f>
        <v>20000</v>
      </c>
      <c r="G564" s="177">
        <f>SUM('GŠ DR.FRA I.GLIBOTIĆ:GLAZBENA J.HATZE'!G564)</f>
        <v>0</v>
      </c>
      <c r="H564" s="47">
        <f>SUM('GŠ DR.FRA I.GLIBOTIĆ:GLAZBENA J.HATZE'!H564)</f>
        <v>0</v>
      </c>
      <c r="I564" s="25">
        <f t="shared" ref="I564:I573" si="160">+F564+H564</f>
        <v>20000</v>
      </c>
      <c r="P564" s="57">
        <f>SUM('GŠ DR.FRA I.GLIBOTIĆ:GLAZBENA J.HATZE'!P527)</f>
        <v>0</v>
      </c>
      <c r="R564" s="53"/>
    </row>
    <row r="565" spans="1:18">
      <c r="A565" s="21"/>
      <c r="B565" s="22">
        <v>312</v>
      </c>
      <c r="C565" s="23" t="s">
        <v>44</v>
      </c>
      <c r="D565" s="57">
        <f>SUM('GŠ DR.FRA I.GLIBOTIĆ:GLAZBENA J.HATZE'!D565)</f>
        <v>0</v>
      </c>
      <c r="E565" s="57">
        <f>SUM('GŠ DR.FRA I.GLIBOTIĆ:GLAZBENA J.HATZE'!E565)</f>
        <v>0</v>
      </c>
      <c r="F565" s="105">
        <f>SUM('GŠ DR.FRA I.GLIBOTIĆ:GLAZBENA J.HATZE'!F565)</f>
        <v>0</v>
      </c>
      <c r="G565" s="177">
        <f>SUM('GŠ DR.FRA I.GLIBOTIĆ:GLAZBENA J.HATZE'!G565)</f>
        <v>0</v>
      </c>
      <c r="H565" s="47">
        <f>SUM('GŠ DR.FRA I.GLIBOTIĆ:GLAZBENA J.HATZE'!H565)</f>
        <v>0</v>
      </c>
      <c r="I565" s="25">
        <f t="shared" si="160"/>
        <v>0</v>
      </c>
      <c r="P565" s="57">
        <f>SUM('GŠ DR.FRA I.GLIBOTIĆ:GLAZBENA J.HATZE'!P528)</f>
        <v>0</v>
      </c>
      <c r="R565" s="53"/>
    </row>
    <row r="566" spans="1:18">
      <c r="A566" s="21"/>
      <c r="B566" s="22">
        <v>313</v>
      </c>
      <c r="C566" s="23" t="s">
        <v>36</v>
      </c>
      <c r="D566" s="57">
        <f>SUM('GŠ DR.FRA I.GLIBOTIĆ:GLAZBENA J.HATZE'!D566)</f>
        <v>10000</v>
      </c>
      <c r="E566" s="57">
        <f>SUM('GŠ DR.FRA I.GLIBOTIĆ:GLAZBENA J.HATZE'!E566)</f>
        <v>0</v>
      </c>
      <c r="F566" s="105">
        <f>SUM('GŠ DR.FRA I.GLIBOTIĆ:GLAZBENA J.HATZE'!F566)</f>
        <v>10000</v>
      </c>
      <c r="G566" s="177">
        <f>SUM('GŠ DR.FRA I.GLIBOTIĆ:GLAZBENA J.HATZE'!G566)</f>
        <v>0</v>
      </c>
      <c r="H566" s="47">
        <f>SUM('GŠ DR.FRA I.GLIBOTIĆ:GLAZBENA J.HATZE'!H566)</f>
        <v>0</v>
      </c>
      <c r="I566" s="25">
        <f t="shared" si="160"/>
        <v>10000</v>
      </c>
      <c r="P566" s="57">
        <f>SUM('GŠ DR.FRA I.GLIBOTIĆ:GLAZBENA J.HATZE'!P529)</f>
        <v>0</v>
      </c>
      <c r="R566" s="53"/>
    </row>
    <row r="567" spans="1:18">
      <c r="A567" s="21"/>
      <c r="B567" s="22">
        <v>321</v>
      </c>
      <c r="C567" s="23" t="s">
        <v>33</v>
      </c>
      <c r="D567" s="57">
        <f>SUM('GŠ DR.FRA I.GLIBOTIĆ:GLAZBENA J.HATZE'!D567)</f>
        <v>532950</v>
      </c>
      <c r="E567" s="57">
        <f>SUM('GŠ DR.FRA I.GLIBOTIĆ:GLAZBENA J.HATZE'!E567)</f>
        <v>0</v>
      </c>
      <c r="F567" s="105">
        <f>SUM('GŠ DR.FRA I.GLIBOTIĆ:GLAZBENA J.HATZE'!F567)</f>
        <v>532950</v>
      </c>
      <c r="G567" s="177">
        <f>SUM('GŠ DR.FRA I.GLIBOTIĆ:GLAZBENA J.HATZE'!G567)</f>
        <v>2632.13</v>
      </c>
      <c r="H567" s="47">
        <f>SUM('GŠ DR.FRA I.GLIBOTIĆ:GLAZBENA J.HATZE'!H567)</f>
        <v>-15000</v>
      </c>
      <c r="I567" s="25">
        <f t="shared" si="160"/>
        <v>517950</v>
      </c>
      <c r="P567" s="57">
        <f>SUM('GŠ DR.FRA I.GLIBOTIĆ:GLAZBENA J.HATZE'!P530)</f>
        <v>0</v>
      </c>
      <c r="R567" s="53"/>
    </row>
    <row r="568" spans="1:18">
      <c r="A568" s="21"/>
      <c r="B568" s="22">
        <v>322</v>
      </c>
      <c r="C568" s="23" t="s">
        <v>34</v>
      </c>
      <c r="D568" s="57">
        <f>SUM('GŠ DR.FRA I.GLIBOTIĆ:GLAZBENA J.HATZE'!D568)</f>
        <v>181000</v>
      </c>
      <c r="E568" s="57">
        <f>SUM('GŠ DR.FRA I.GLIBOTIĆ:GLAZBENA J.HATZE'!E568)</f>
        <v>0</v>
      </c>
      <c r="F568" s="105">
        <f>SUM('GŠ DR.FRA I.GLIBOTIĆ:GLAZBENA J.HATZE'!F568)</f>
        <v>181000</v>
      </c>
      <c r="G568" s="177">
        <f>SUM('GŠ DR.FRA I.GLIBOTIĆ:GLAZBENA J.HATZE'!G568)</f>
        <v>2562.67</v>
      </c>
      <c r="H568" s="47">
        <f>SUM('GŠ DR.FRA I.GLIBOTIĆ:GLAZBENA J.HATZE'!H568)</f>
        <v>-80000</v>
      </c>
      <c r="I568" s="25">
        <f t="shared" si="160"/>
        <v>101000</v>
      </c>
      <c r="P568" s="57">
        <f>SUM('GŠ DR.FRA I.GLIBOTIĆ:GLAZBENA J.HATZE'!P531)</f>
        <v>0</v>
      </c>
      <c r="R568" s="53"/>
    </row>
    <row r="569" spans="1:18" s="26" customFormat="1">
      <c r="A569" s="21"/>
      <c r="B569" s="22">
        <v>323</v>
      </c>
      <c r="C569" s="23" t="s">
        <v>28</v>
      </c>
      <c r="D569" s="57">
        <f>SUM('GŠ DR.FRA I.GLIBOTIĆ:GLAZBENA J.HATZE'!D569)</f>
        <v>245661</v>
      </c>
      <c r="E569" s="57">
        <f>SUM('GŠ DR.FRA I.GLIBOTIĆ:GLAZBENA J.HATZE'!E569)</f>
        <v>0</v>
      </c>
      <c r="F569" s="105">
        <f>SUM('GŠ DR.FRA I.GLIBOTIĆ:GLAZBENA J.HATZE'!F569)</f>
        <v>245661</v>
      </c>
      <c r="G569" s="177">
        <f>SUM('GŠ DR.FRA I.GLIBOTIĆ:GLAZBENA J.HATZE'!G569)</f>
        <v>0</v>
      </c>
      <c r="H569" s="47">
        <f>SUM('GŠ DR.FRA I.GLIBOTIĆ:GLAZBENA J.HATZE'!H569)</f>
        <v>-130000</v>
      </c>
      <c r="I569" s="25">
        <f t="shared" si="160"/>
        <v>115661</v>
      </c>
      <c r="P569" s="57">
        <f>SUM('GŠ DR.FRA I.GLIBOTIĆ:GLAZBENA J.HATZE'!P532)</f>
        <v>0</v>
      </c>
      <c r="R569" s="53"/>
    </row>
    <row r="570" spans="1:18" ht="16.5" customHeight="1">
      <c r="A570" s="21"/>
      <c r="B570" s="22">
        <v>324</v>
      </c>
      <c r="C570" s="23" t="s">
        <v>37</v>
      </c>
      <c r="D570" s="57">
        <f>SUM('GŠ DR.FRA I.GLIBOTIĆ:GLAZBENA J.HATZE'!D570)</f>
        <v>40980.47</v>
      </c>
      <c r="E570" s="57">
        <f>SUM('GŠ DR.FRA I.GLIBOTIĆ:GLAZBENA J.HATZE'!E570)</f>
        <v>0</v>
      </c>
      <c r="F570" s="105">
        <f>SUM('GŠ DR.FRA I.GLIBOTIĆ:GLAZBENA J.HATZE'!F570)</f>
        <v>40980.47</v>
      </c>
      <c r="G570" s="177">
        <f>SUM('GŠ DR.FRA I.GLIBOTIĆ:GLAZBENA J.HATZE'!G570)</f>
        <v>0</v>
      </c>
      <c r="H570" s="47">
        <f>SUM('GŠ DR.FRA I.GLIBOTIĆ:GLAZBENA J.HATZE'!H570)</f>
        <v>0</v>
      </c>
      <c r="I570" s="25">
        <f t="shared" si="160"/>
        <v>40980.47</v>
      </c>
      <c r="P570" s="57">
        <f>SUM('GŠ DR.FRA I.GLIBOTIĆ:GLAZBENA J.HATZE'!P533)</f>
        <v>0</v>
      </c>
      <c r="R570" s="53"/>
    </row>
    <row r="571" spans="1:18" s="26" customFormat="1" ht="15" customHeight="1">
      <c r="A571" s="21"/>
      <c r="B571" s="22">
        <v>329</v>
      </c>
      <c r="C571" s="23" t="s">
        <v>38</v>
      </c>
      <c r="D571" s="57">
        <f>SUM('GŠ DR.FRA I.GLIBOTIĆ:GLAZBENA J.HATZE'!D571)</f>
        <v>225000</v>
      </c>
      <c r="E571" s="57">
        <f>SUM('GŠ DR.FRA I.GLIBOTIĆ:GLAZBENA J.HATZE'!E571)</f>
        <v>0</v>
      </c>
      <c r="F571" s="105">
        <f>SUM('GŠ DR.FRA I.GLIBOTIĆ:GLAZBENA J.HATZE'!F571)</f>
        <v>225000</v>
      </c>
      <c r="G571" s="177">
        <f>SUM('GŠ DR.FRA I.GLIBOTIĆ:GLAZBENA J.HATZE'!G571)</f>
        <v>0</v>
      </c>
      <c r="H571" s="47">
        <f>SUM('GŠ DR.FRA I.GLIBOTIĆ:GLAZBENA J.HATZE'!H571)</f>
        <v>0</v>
      </c>
      <c r="I571" s="25">
        <f t="shared" si="160"/>
        <v>225000</v>
      </c>
      <c r="P571" s="57">
        <f>SUM('GŠ DR.FRA I.GLIBOTIĆ:GLAZBENA J.HATZE'!P534)</f>
        <v>0</v>
      </c>
      <c r="R571" s="53"/>
    </row>
    <row r="572" spans="1:18" s="26" customFormat="1">
      <c r="A572" s="21"/>
      <c r="B572" s="22">
        <v>343</v>
      </c>
      <c r="C572" s="23" t="s">
        <v>39</v>
      </c>
      <c r="D572" s="57">
        <f>SUM('GŠ DR.FRA I.GLIBOTIĆ:GLAZBENA J.HATZE'!D572)</f>
        <v>8000</v>
      </c>
      <c r="E572" s="57">
        <f>SUM('GŠ DR.FRA I.GLIBOTIĆ:GLAZBENA J.HATZE'!E572)</f>
        <v>0</v>
      </c>
      <c r="F572" s="105">
        <f>SUM('GŠ DR.FRA I.GLIBOTIĆ:GLAZBENA J.HATZE'!F572)</f>
        <v>8000</v>
      </c>
      <c r="G572" s="177">
        <f>SUM('GŠ DR.FRA I.GLIBOTIĆ:GLAZBENA J.HATZE'!G572)</f>
        <v>602</v>
      </c>
      <c r="H572" s="47">
        <f>SUM('GŠ DR.FRA I.GLIBOTIĆ:GLAZBENA J.HATZE'!H572)</f>
        <v>0</v>
      </c>
      <c r="I572" s="25">
        <f t="shared" si="160"/>
        <v>8000</v>
      </c>
      <c r="P572" s="57">
        <f>SUM('GŠ DR.FRA I.GLIBOTIĆ:GLAZBENA J.HATZE'!P535)</f>
        <v>0</v>
      </c>
      <c r="R572" s="53"/>
    </row>
    <row r="573" spans="1:18">
      <c r="A573" s="21"/>
      <c r="B573" s="22">
        <v>422</v>
      </c>
      <c r="C573" s="23" t="s">
        <v>29</v>
      </c>
      <c r="D573" s="57">
        <f>SUM('GŠ DR.FRA I.GLIBOTIĆ:GLAZBENA J.HATZE'!D573)</f>
        <v>0</v>
      </c>
      <c r="E573" s="57">
        <f>SUM('GŠ DR.FRA I.GLIBOTIĆ:GLAZBENA J.HATZE'!E573)</f>
        <v>0</v>
      </c>
      <c r="F573" s="105">
        <f>SUM('GŠ DR.FRA I.GLIBOTIĆ:GLAZBENA J.HATZE'!F573)</f>
        <v>0</v>
      </c>
      <c r="G573" s="177">
        <f>SUM('GŠ DR.FRA I.GLIBOTIĆ:GLAZBENA J.HATZE'!G573)</f>
        <v>0</v>
      </c>
      <c r="H573" s="47">
        <f>SUM('GŠ DR.FRA I.GLIBOTIĆ:GLAZBENA J.HATZE'!H573)</f>
        <v>0</v>
      </c>
      <c r="I573" s="25">
        <f t="shared" si="160"/>
        <v>0</v>
      </c>
      <c r="P573" s="57">
        <f>SUM('GŠ DR.FRA I.GLIBOTIĆ:GLAZBENA J.HATZE'!P536)</f>
        <v>0</v>
      </c>
      <c r="R573" s="53"/>
    </row>
    <row r="574" spans="1:18">
      <c r="A574" s="236" t="s">
        <v>11</v>
      </c>
      <c r="B574" s="237"/>
      <c r="C574" s="18" t="s">
        <v>116</v>
      </c>
      <c r="D574" s="19">
        <f>SUM(D575:D583)</f>
        <v>1980</v>
      </c>
      <c r="E574" s="19">
        <f t="shared" ref="E574:I574" si="161">SUM(E575:E583)</f>
        <v>0</v>
      </c>
      <c r="F574" s="59">
        <f t="shared" si="161"/>
        <v>1980</v>
      </c>
      <c r="G574" s="174">
        <f t="shared" si="161"/>
        <v>0</v>
      </c>
      <c r="H574" s="79">
        <f t="shared" si="161"/>
        <v>0</v>
      </c>
      <c r="I574" s="20">
        <f t="shared" si="161"/>
        <v>1980</v>
      </c>
      <c r="P574" s="19">
        <f>SUM(P575:P583)</f>
        <v>0</v>
      </c>
      <c r="R574" s="53"/>
    </row>
    <row r="575" spans="1:18">
      <c r="A575" s="21"/>
      <c r="B575" s="22">
        <v>311</v>
      </c>
      <c r="C575" s="23" t="s">
        <v>35</v>
      </c>
      <c r="D575" s="57">
        <f>SUM('GŠ DR.FRA I.GLIBOTIĆ:GLAZBENA J.HATZE'!D575)</f>
        <v>0</v>
      </c>
      <c r="E575" s="57">
        <f>SUM('GŠ DR.FRA I.GLIBOTIĆ:GLAZBENA J.HATZE'!E575)</f>
        <v>0</v>
      </c>
      <c r="F575" s="105">
        <f>SUM('GŠ DR.FRA I.GLIBOTIĆ:GLAZBENA J.HATZE'!F575)</f>
        <v>0</v>
      </c>
      <c r="G575" s="177">
        <f>SUM('GŠ DR.FRA I.GLIBOTIĆ:GLAZBENA J.HATZE'!G575)</f>
        <v>0</v>
      </c>
      <c r="H575" s="47">
        <f>SUM('GŠ DR.FRA I.GLIBOTIĆ:GLAZBENA J.HATZE'!H575)</f>
        <v>0</v>
      </c>
      <c r="I575" s="25">
        <f t="shared" ref="I575:I583" si="162">+F575+H575</f>
        <v>0</v>
      </c>
      <c r="P575" s="57">
        <f>SUM('GŠ DR.FRA I.GLIBOTIĆ:GLAZBENA J.HATZE'!P538)</f>
        <v>0</v>
      </c>
      <c r="R575" s="53"/>
    </row>
    <row r="576" spans="1:18">
      <c r="A576" s="21"/>
      <c r="B576" s="22">
        <v>312</v>
      </c>
      <c r="C576" s="23" t="s">
        <v>44</v>
      </c>
      <c r="D576" s="57">
        <f>SUM('GŠ DR.FRA I.GLIBOTIĆ:GLAZBENA J.HATZE'!D576)</f>
        <v>0</v>
      </c>
      <c r="E576" s="57">
        <f>SUM('GŠ DR.FRA I.GLIBOTIĆ:GLAZBENA J.HATZE'!E576)</f>
        <v>0</v>
      </c>
      <c r="F576" s="105">
        <f>SUM('GŠ DR.FRA I.GLIBOTIĆ:GLAZBENA J.HATZE'!F576)</f>
        <v>0</v>
      </c>
      <c r="G576" s="177">
        <f>SUM('GŠ DR.FRA I.GLIBOTIĆ:GLAZBENA J.HATZE'!G576)</f>
        <v>0</v>
      </c>
      <c r="H576" s="47">
        <f>SUM('GŠ DR.FRA I.GLIBOTIĆ:GLAZBENA J.HATZE'!H576)</f>
        <v>0</v>
      </c>
      <c r="I576" s="25">
        <f t="shared" si="162"/>
        <v>0</v>
      </c>
      <c r="P576" s="57">
        <f>SUM('GŠ DR.FRA I.GLIBOTIĆ:GLAZBENA J.HATZE'!P539)</f>
        <v>0</v>
      </c>
      <c r="R576" s="53"/>
    </row>
    <row r="577" spans="1:18">
      <c r="A577" s="21"/>
      <c r="B577" s="22">
        <v>313</v>
      </c>
      <c r="C577" s="23" t="s">
        <v>36</v>
      </c>
      <c r="D577" s="57">
        <f>SUM('GŠ DR.FRA I.GLIBOTIĆ:GLAZBENA J.HATZE'!D577)</f>
        <v>0</v>
      </c>
      <c r="E577" s="57">
        <f>SUM('GŠ DR.FRA I.GLIBOTIĆ:GLAZBENA J.HATZE'!E577)</f>
        <v>0</v>
      </c>
      <c r="F577" s="105">
        <f>SUM('GŠ DR.FRA I.GLIBOTIĆ:GLAZBENA J.HATZE'!F577)</f>
        <v>0</v>
      </c>
      <c r="G577" s="177">
        <f>SUM('GŠ DR.FRA I.GLIBOTIĆ:GLAZBENA J.HATZE'!G577)</f>
        <v>0</v>
      </c>
      <c r="H577" s="47">
        <f>SUM('GŠ DR.FRA I.GLIBOTIĆ:GLAZBENA J.HATZE'!H577)</f>
        <v>0</v>
      </c>
      <c r="I577" s="25">
        <f t="shared" si="162"/>
        <v>0</v>
      </c>
      <c r="P577" s="57">
        <f>SUM('GŠ DR.FRA I.GLIBOTIĆ:GLAZBENA J.HATZE'!P540)</f>
        <v>0</v>
      </c>
      <c r="R577" s="53"/>
    </row>
    <row r="578" spans="1:18">
      <c r="A578" s="21"/>
      <c r="B578" s="22">
        <v>321</v>
      </c>
      <c r="C578" s="23" t="s">
        <v>33</v>
      </c>
      <c r="D578" s="57">
        <f>SUM('GŠ DR.FRA I.GLIBOTIĆ:GLAZBENA J.HATZE'!D578)</f>
        <v>1980</v>
      </c>
      <c r="E578" s="57">
        <f>SUM('GŠ DR.FRA I.GLIBOTIĆ:GLAZBENA J.HATZE'!E578)</f>
        <v>0</v>
      </c>
      <c r="F578" s="105">
        <f>SUM('GŠ DR.FRA I.GLIBOTIĆ:GLAZBENA J.HATZE'!F578)</f>
        <v>1980</v>
      </c>
      <c r="G578" s="177">
        <f>SUM('GŠ DR.FRA I.GLIBOTIĆ:GLAZBENA J.HATZE'!G578)</f>
        <v>0</v>
      </c>
      <c r="H578" s="47">
        <f>SUM('GŠ DR.FRA I.GLIBOTIĆ:GLAZBENA J.HATZE'!H578)</f>
        <v>0</v>
      </c>
      <c r="I578" s="25">
        <f t="shared" si="162"/>
        <v>1980</v>
      </c>
      <c r="P578" s="57">
        <f>SUM('GŠ DR.FRA I.GLIBOTIĆ:GLAZBENA J.HATZE'!P541)</f>
        <v>0</v>
      </c>
      <c r="R578" s="53"/>
    </row>
    <row r="579" spans="1:18">
      <c r="A579" s="21"/>
      <c r="B579" s="22">
        <v>322</v>
      </c>
      <c r="C579" s="23" t="s">
        <v>34</v>
      </c>
      <c r="D579" s="57">
        <f>SUM('GŠ DR.FRA I.GLIBOTIĆ:GLAZBENA J.HATZE'!D579)</f>
        <v>0</v>
      </c>
      <c r="E579" s="57">
        <f>SUM('GŠ DR.FRA I.GLIBOTIĆ:GLAZBENA J.HATZE'!E579)</f>
        <v>0</v>
      </c>
      <c r="F579" s="105">
        <f>SUM('GŠ DR.FRA I.GLIBOTIĆ:GLAZBENA J.HATZE'!F579)</f>
        <v>0</v>
      </c>
      <c r="G579" s="177">
        <f>SUM('GŠ DR.FRA I.GLIBOTIĆ:GLAZBENA J.HATZE'!G579)</f>
        <v>0</v>
      </c>
      <c r="H579" s="47">
        <f>SUM('GŠ DR.FRA I.GLIBOTIĆ:GLAZBENA J.HATZE'!H579)</f>
        <v>0</v>
      </c>
      <c r="I579" s="25">
        <f t="shared" si="162"/>
        <v>0</v>
      </c>
      <c r="P579" s="57">
        <f>SUM('GŠ DR.FRA I.GLIBOTIĆ:GLAZBENA J.HATZE'!P542)</f>
        <v>0</v>
      </c>
      <c r="R579" s="53"/>
    </row>
    <row r="580" spans="1:18" s="26" customFormat="1">
      <c r="A580" s="21"/>
      <c r="B580" s="22">
        <v>323</v>
      </c>
      <c r="C580" s="23" t="s">
        <v>28</v>
      </c>
      <c r="D580" s="57">
        <f>SUM('GŠ DR.FRA I.GLIBOTIĆ:GLAZBENA J.HATZE'!D580)</f>
        <v>0</v>
      </c>
      <c r="E580" s="57">
        <f>SUM('GŠ DR.FRA I.GLIBOTIĆ:GLAZBENA J.HATZE'!E580)</f>
        <v>0</v>
      </c>
      <c r="F580" s="105">
        <f>SUM('GŠ DR.FRA I.GLIBOTIĆ:GLAZBENA J.HATZE'!F580)</f>
        <v>0</v>
      </c>
      <c r="G580" s="177">
        <f>SUM('GŠ DR.FRA I.GLIBOTIĆ:GLAZBENA J.HATZE'!G580)</f>
        <v>0</v>
      </c>
      <c r="H580" s="47">
        <f>SUM('GŠ DR.FRA I.GLIBOTIĆ:GLAZBENA J.HATZE'!H580)</f>
        <v>0</v>
      </c>
      <c r="I580" s="25">
        <f t="shared" si="162"/>
        <v>0</v>
      </c>
      <c r="P580" s="57">
        <f>SUM('GŠ DR.FRA I.GLIBOTIĆ:GLAZBENA J.HATZE'!P543)</f>
        <v>0</v>
      </c>
      <c r="R580" s="53"/>
    </row>
    <row r="581" spans="1:18" ht="16.5" customHeight="1">
      <c r="A581" s="21"/>
      <c r="B581" s="22">
        <v>324</v>
      </c>
      <c r="C581" s="23" t="s">
        <v>37</v>
      </c>
      <c r="D581" s="57">
        <f>SUM('GŠ DR.FRA I.GLIBOTIĆ:GLAZBENA J.HATZE'!D581)</f>
        <v>0</v>
      </c>
      <c r="E581" s="57">
        <f>SUM('GŠ DR.FRA I.GLIBOTIĆ:GLAZBENA J.HATZE'!E581)</f>
        <v>0</v>
      </c>
      <c r="F581" s="105">
        <f>SUM('GŠ DR.FRA I.GLIBOTIĆ:GLAZBENA J.HATZE'!F581)</f>
        <v>0</v>
      </c>
      <c r="G581" s="177">
        <f>SUM('GŠ DR.FRA I.GLIBOTIĆ:GLAZBENA J.HATZE'!G581)</f>
        <v>0</v>
      </c>
      <c r="H581" s="47">
        <f>SUM('GŠ DR.FRA I.GLIBOTIĆ:GLAZBENA J.HATZE'!H581)</f>
        <v>0</v>
      </c>
      <c r="I581" s="25">
        <f t="shared" si="162"/>
        <v>0</v>
      </c>
      <c r="P581" s="57">
        <f>SUM('GŠ DR.FRA I.GLIBOTIĆ:GLAZBENA J.HATZE'!P544)</f>
        <v>0</v>
      </c>
      <c r="R581" s="53"/>
    </row>
    <row r="582" spans="1:18" s="26" customFormat="1" ht="15" customHeight="1">
      <c r="A582" s="21"/>
      <c r="B582" s="22">
        <v>329</v>
      </c>
      <c r="C582" s="23" t="s">
        <v>38</v>
      </c>
      <c r="D582" s="57">
        <f>SUM('GŠ DR.FRA I.GLIBOTIĆ:GLAZBENA J.HATZE'!D582)</f>
        <v>0</v>
      </c>
      <c r="E582" s="57">
        <f>SUM('GŠ DR.FRA I.GLIBOTIĆ:GLAZBENA J.HATZE'!E582)</f>
        <v>0</v>
      </c>
      <c r="F582" s="105">
        <f>SUM('GŠ DR.FRA I.GLIBOTIĆ:GLAZBENA J.HATZE'!F582)</f>
        <v>0</v>
      </c>
      <c r="G582" s="177">
        <f>SUM('GŠ DR.FRA I.GLIBOTIĆ:GLAZBENA J.HATZE'!G582)</f>
        <v>0</v>
      </c>
      <c r="H582" s="47">
        <f>SUM('GŠ DR.FRA I.GLIBOTIĆ:GLAZBENA J.HATZE'!H582)</f>
        <v>0</v>
      </c>
      <c r="I582" s="25">
        <f t="shared" si="162"/>
        <v>0</v>
      </c>
      <c r="P582" s="57">
        <f>SUM('GŠ DR.FRA I.GLIBOTIĆ:GLAZBENA J.HATZE'!P545)</f>
        <v>0</v>
      </c>
      <c r="R582" s="53"/>
    </row>
    <row r="583" spans="1:18" s="26" customFormat="1">
      <c r="A583" s="21"/>
      <c r="B583" s="22">
        <v>343</v>
      </c>
      <c r="C583" s="23" t="s">
        <v>39</v>
      </c>
      <c r="D583" s="57">
        <f>SUM('GŠ DR.FRA I.GLIBOTIĆ:GLAZBENA J.HATZE'!D583)</f>
        <v>0</v>
      </c>
      <c r="E583" s="57">
        <f>SUM('GŠ DR.FRA I.GLIBOTIĆ:GLAZBENA J.HATZE'!E583)</f>
        <v>0</v>
      </c>
      <c r="F583" s="105">
        <f>SUM('GŠ DR.FRA I.GLIBOTIĆ:GLAZBENA J.HATZE'!F583)</f>
        <v>0</v>
      </c>
      <c r="G583" s="177">
        <f>SUM('GŠ DR.FRA I.GLIBOTIĆ:GLAZBENA J.HATZE'!G583)</f>
        <v>0</v>
      </c>
      <c r="H583" s="47">
        <f>SUM('GŠ DR.FRA I.GLIBOTIĆ:GLAZBENA J.HATZE'!H583)</f>
        <v>0</v>
      </c>
      <c r="I583" s="25">
        <f t="shared" si="162"/>
        <v>0</v>
      </c>
      <c r="P583" s="57">
        <f>SUM('GŠ DR.FRA I.GLIBOTIĆ:GLAZBENA J.HATZE'!P546)</f>
        <v>0</v>
      </c>
      <c r="R583" s="53"/>
    </row>
    <row r="584" spans="1:18" ht="25.5" customHeight="1">
      <c r="A584" s="238" t="s">
        <v>156</v>
      </c>
      <c r="B584" s="239"/>
      <c r="C584" s="39" t="s">
        <v>134</v>
      </c>
      <c r="D584" s="40">
        <f>SUM(D585,D587,D589,D591,D593)</f>
        <v>41877.800000000003</v>
      </c>
      <c r="E584" s="40">
        <f t="shared" ref="E584:I584" si="163">SUM(E585,E587,E589,E591,E593)</f>
        <v>0</v>
      </c>
      <c r="F584" s="40">
        <f t="shared" si="163"/>
        <v>41877.800000000003</v>
      </c>
      <c r="G584" s="40">
        <f t="shared" si="163"/>
        <v>24458.7</v>
      </c>
      <c r="H584" s="40">
        <f t="shared" si="163"/>
        <v>0</v>
      </c>
      <c r="I584" s="41">
        <f t="shared" si="163"/>
        <v>41877.800000000003</v>
      </c>
      <c r="N584" s="123"/>
      <c r="O584" s="121"/>
      <c r="P584" s="40">
        <f>SUM(P585,P587,P589,P591,P593)</f>
        <v>0</v>
      </c>
      <c r="Q584" s="123"/>
      <c r="R584" s="122"/>
    </row>
    <row r="585" spans="1:18">
      <c r="A585" s="246" t="s">
        <v>11</v>
      </c>
      <c r="B585" s="247"/>
      <c r="C585" s="55" t="s">
        <v>120</v>
      </c>
      <c r="D585" s="43">
        <f>SUM(D586:D586)</f>
        <v>4817.7999999999993</v>
      </c>
      <c r="E585" s="43">
        <f t="shared" ref="E585:I585" si="164">SUM(E586:E586)</f>
        <v>0</v>
      </c>
      <c r="F585" s="58">
        <f t="shared" si="164"/>
        <v>4817.7999999999993</v>
      </c>
      <c r="G585" s="173">
        <f t="shared" si="164"/>
        <v>2813.88</v>
      </c>
      <c r="H585" s="89">
        <f t="shared" si="164"/>
        <v>0</v>
      </c>
      <c r="I585" s="56">
        <f t="shared" si="164"/>
        <v>4817.7999999999993</v>
      </c>
      <c r="N585" s="124"/>
      <c r="O585" s="121"/>
      <c r="P585" s="43">
        <f>SUM(P586:P586)</f>
        <v>0</v>
      </c>
      <c r="Q585" s="124"/>
      <c r="R585" s="122"/>
    </row>
    <row r="586" spans="1:18">
      <c r="A586" s="21"/>
      <c r="B586" s="22">
        <v>322</v>
      </c>
      <c r="C586" s="23" t="s">
        <v>34</v>
      </c>
      <c r="D586" s="57">
        <f>SUM('GŠ DR.FRA I.GLIBOTIĆ:GLAZBENA J.HATZE'!D586)</f>
        <v>4817.7999999999993</v>
      </c>
      <c r="E586" s="57">
        <f>SUM('GŠ DR.FRA I.GLIBOTIĆ:GLAZBENA J.HATZE'!E586)</f>
        <v>0</v>
      </c>
      <c r="F586" s="105">
        <f>SUM('GŠ DR.FRA I.GLIBOTIĆ:GLAZBENA J.HATZE'!F586)</f>
        <v>4817.7999999999993</v>
      </c>
      <c r="G586" s="177">
        <f>SUM('GŠ DR.FRA I.GLIBOTIĆ:GLAZBENA J.HATZE'!G586)</f>
        <v>2813.88</v>
      </c>
      <c r="H586" s="47">
        <f>SUM('GŠ DR.FRA I.GLIBOTIĆ:GLAZBENA J.HATZE'!H586)</f>
        <v>0</v>
      </c>
      <c r="I586" s="25">
        <f>+F586+H586</f>
        <v>4817.7999999999993</v>
      </c>
      <c r="N586" s="120"/>
      <c r="O586" s="121"/>
      <c r="P586" s="57">
        <f>SUM('GŠ DR.FRA I.GLIBOTIĆ:GLAZBENA J.HATZE'!P549)</f>
        <v>0</v>
      </c>
      <c r="Q586" s="120"/>
      <c r="R586" s="122"/>
    </row>
    <row r="587" spans="1:18">
      <c r="A587" s="246" t="s">
        <v>11</v>
      </c>
      <c r="B587" s="247"/>
      <c r="C587" s="55" t="s">
        <v>121</v>
      </c>
      <c r="D587" s="43">
        <f>SUM(D588:D588)</f>
        <v>37060</v>
      </c>
      <c r="E587" s="43">
        <f t="shared" ref="E587:I587" si="165">SUM(E588:E588)</f>
        <v>0</v>
      </c>
      <c r="F587" s="58">
        <f t="shared" si="165"/>
        <v>37060</v>
      </c>
      <c r="G587" s="173">
        <f t="shared" si="165"/>
        <v>21644.82</v>
      </c>
      <c r="H587" s="89">
        <f t="shared" si="165"/>
        <v>0</v>
      </c>
      <c r="I587" s="56">
        <f t="shared" si="165"/>
        <v>37060</v>
      </c>
      <c r="N587" s="121"/>
      <c r="O587" s="121"/>
      <c r="P587" s="43">
        <f>SUM(P588:P588)</f>
        <v>0</v>
      </c>
      <c r="Q587" s="121"/>
      <c r="R587" s="122"/>
    </row>
    <row r="588" spans="1:18">
      <c r="A588" s="21"/>
      <c r="B588" s="22">
        <v>322</v>
      </c>
      <c r="C588" s="23" t="s">
        <v>34</v>
      </c>
      <c r="D588" s="57">
        <f>SUM('GŠ DR.FRA I.GLIBOTIĆ:GLAZBENA J.HATZE'!D588)</f>
        <v>37060</v>
      </c>
      <c r="E588" s="57">
        <f>SUM('GŠ DR.FRA I.GLIBOTIĆ:GLAZBENA J.HATZE'!E588)</f>
        <v>0</v>
      </c>
      <c r="F588" s="105">
        <f>SUM('GŠ DR.FRA I.GLIBOTIĆ:GLAZBENA J.HATZE'!F588)</f>
        <v>37060</v>
      </c>
      <c r="G588" s="177">
        <f>SUM('GŠ DR.FRA I.GLIBOTIĆ:GLAZBENA J.HATZE'!G588)</f>
        <v>21644.82</v>
      </c>
      <c r="H588" s="47">
        <f>SUM('GŠ DR.FRA I.GLIBOTIĆ:GLAZBENA J.HATZE'!H588)</f>
        <v>0</v>
      </c>
      <c r="I588" s="25">
        <f>+F588+H588</f>
        <v>37060</v>
      </c>
      <c r="N588" s="120"/>
      <c r="O588" s="121"/>
      <c r="P588" s="57">
        <f>SUM('GŠ DR.FRA I.GLIBOTIĆ:GLAZBENA J.HATZE'!P551)</f>
        <v>0</v>
      </c>
      <c r="Q588" s="120"/>
      <c r="R588" s="122"/>
    </row>
    <row r="589" spans="1:18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166">SUM(E590)</f>
        <v>0</v>
      </c>
      <c r="F589" s="19">
        <f t="shared" si="166"/>
        <v>0</v>
      </c>
      <c r="G589" s="19">
        <f t="shared" si="166"/>
        <v>0</v>
      </c>
      <c r="H589" s="19">
        <f t="shared" si="166"/>
        <v>0</v>
      </c>
      <c r="I589" s="20">
        <f t="shared" si="166"/>
        <v>0</v>
      </c>
      <c r="N589" s="124"/>
      <c r="O589" s="121"/>
      <c r="P589" s="19">
        <f>SUM(P590)</f>
        <v>0</v>
      </c>
      <c r="Q589" s="124"/>
      <c r="R589" s="122"/>
    </row>
    <row r="590" spans="1:18">
      <c r="A590" s="21"/>
      <c r="B590" s="22">
        <v>322</v>
      </c>
      <c r="C590" s="23" t="s">
        <v>34</v>
      </c>
      <c r="D590" s="57">
        <f>SUM('GŠ DR.FRA I.GLIBOTIĆ:GLAZBENA J.HATZE'!D590)</f>
        <v>0</v>
      </c>
      <c r="E590" s="57">
        <f>SUM('GŠ DR.FRA I.GLIBOTIĆ:GLAZBENA J.HATZE'!E590)</f>
        <v>0</v>
      </c>
      <c r="F590" s="105">
        <f>SUM('GŠ DR.FRA I.GLIBOTIĆ:GLAZBENA J.HATZE'!F590)</f>
        <v>0</v>
      </c>
      <c r="G590" s="177">
        <f>SUM('GŠ DR.FRA I.GLIBOTIĆ:GLAZBENA J.HATZE'!G590)</f>
        <v>0</v>
      </c>
      <c r="H590" s="47">
        <f>SUM('GŠ DR.FRA I.GLIBOTIĆ:GLAZBENA J.HATZE'!H590)</f>
        <v>0</v>
      </c>
      <c r="I590" s="25">
        <f>+F590+H590</f>
        <v>0</v>
      </c>
      <c r="N590" s="120"/>
      <c r="O590" s="121"/>
      <c r="P590" s="57">
        <f>SUM('GŠ DR.FRA I.GLIBOTIĆ:GLAZBENA J.HATZE'!P553)</f>
        <v>0</v>
      </c>
      <c r="Q590" s="120"/>
      <c r="R590" s="122"/>
    </row>
    <row r="591" spans="1:18" s="26" customFormat="1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167">SUM(E592)</f>
        <v>0</v>
      </c>
      <c r="F591" s="19">
        <f t="shared" si="167"/>
        <v>0</v>
      </c>
      <c r="G591" s="19">
        <f t="shared" si="167"/>
        <v>0</v>
      </c>
      <c r="H591" s="19">
        <f t="shared" si="167"/>
        <v>0</v>
      </c>
      <c r="I591" s="20">
        <f t="shared" si="167"/>
        <v>0</v>
      </c>
      <c r="N591" s="124"/>
      <c r="O591" s="125"/>
      <c r="P591" s="19">
        <f>SUM(P592)</f>
        <v>0</v>
      </c>
      <c r="Q591" s="124"/>
      <c r="R591" s="122"/>
    </row>
    <row r="592" spans="1:18">
      <c r="A592" s="21"/>
      <c r="B592" s="22">
        <v>322</v>
      </c>
      <c r="C592" s="23" t="s">
        <v>34</v>
      </c>
      <c r="D592" s="57">
        <f>SUM('GŠ DR.FRA I.GLIBOTIĆ:GLAZBENA J.HATZE'!D592)</f>
        <v>0</v>
      </c>
      <c r="E592" s="57">
        <f>SUM('GŠ DR.FRA I.GLIBOTIĆ:GLAZBENA J.HATZE'!E592)</f>
        <v>0</v>
      </c>
      <c r="F592" s="105">
        <f>SUM('GŠ DR.FRA I.GLIBOTIĆ:GLAZBENA J.HATZE'!F592)</f>
        <v>0</v>
      </c>
      <c r="G592" s="177">
        <f>SUM('GŠ DR.FRA I.GLIBOTIĆ:GLAZBENA J.HATZE'!G592)</f>
        <v>0</v>
      </c>
      <c r="H592" s="47">
        <f>SUM('GŠ DR.FRA I.GLIBOTIĆ:GLAZBENA J.HATZE'!H592)</f>
        <v>0</v>
      </c>
      <c r="I592" s="25">
        <f>+F592+H592</f>
        <v>0</v>
      </c>
      <c r="N592" s="120"/>
      <c r="O592" s="121"/>
      <c r="P592" s="57">
        <f>SUM('GŠ DR.FRA I.GLIBOTIĆ:GLAZBENA J.HATZE'!P555)</f>
        <v>0</v>
      </c>
      <c r="Q592" s="120"/>
      <c r="R592" s="122"/>
    </row>
    <row r="593" spans="1:18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168">SUM(E594)</f>
        <v>0</v>
      </c>
      <c r="F593" s="19">
        <f t="shared" si="168"/>
        <v>0</v>
      </c>
      <c r="G593" s="19">
        <f t="shared" si="168"/>
        <v>0</v>
      </c>
      <c r="H593" s="19">
        <f t="shared" si="168"/>
        <v>0</v>
      </c>
      <c r="I593" s="20">
        <f t="shared" si="168"/>
        <v>0</v>
      </c>
      <c r="N593" s="124"/>
      <c r="O593" s="121"/>
      <c r="P593" s="19">
        <f>SUM(P594)</f>
        <v>0</v>
      </c>
      <c r="Q593" s="124"/>
      <c r="R593" s="122"/>
    </row>
    <row r="594" spans="1:18">
      <c r="A594" s="21"/>
      <c r="B594" s="22">
        <v>322</v>
      </c>
      <c r="C594" s="23" t="s">
        <v>34</v>
      </c>
      <c r="D594" s="57">
        <f>SUM('GŠ DR.FRA I.GLIBOTIĆ:GLAZBENA J.HATZE'!D594)</f>
        <v>0</v>
      </c>
      <c r="E594" s="57">
        <f>SUM('GŠ DR.FRA I.GLIBOTIĆ:GLAZBENA J.HATZE'!E594)</f>
        <v>0</v>
      </c>
      <c r="F594" s="105">
        <f>SUM('GŠ DR.FRA I.GLIBOTIĆ:GLAZBENA J.HATZE'!F594)</f>
        <v>0</v>
      </c>
      <c r="G594" s="177">
        <f>SUM('GŠ DR.FRA I.GLIBOTIĆ:GLAZBENA J.HATZE'!G594)</f>
        <v>0</v>
      </c>
      <c r="H594" s="47">
        <f>SUM('GŠ DR.FRA I.GLIBOTIĆ:GLAZBENA J.HATZE'!H594)</f>
        <v>0</v>
      </c>
      <c r="I594" s="25">
        <f>+F594+H594</f>
        <v>0</v>
      </c>
      <c r="N594" s="121"/>
      <c r="O594" s="121"/>
      <c r="P594" s="57">
        <f>SUM('GŠ DR.FRA I.GLIBOTIĆ:GLAZBENA J.HATZE'!P557)</f>
        <v>0</v>
      </c>
      <c r="Q594" s="121"/>
      <c r="R594" s="122"/>
    </row>
    <row r="595" spans="1:18" ht="25.5" customHeight="1">
      <c r="A595" s="238" t="s">
        <v>157</v>
      </c>
      <c r="B595" s="239"/>
      <c r="C595" s="39" t="s">
        <v>129</v>
      </c>
      <c r="D595" s="40">
        <f>SUM(D596,D606)</f>
        <v>635000</v>
      </c>
      <c r="E595" s="40">
        <f t="shared" ref="E595:I595" si="169">SUM(E596,E606)</f>
        <v>0</v>
      </c>
      <c r="F595" s="83">
        <f t="shared" si="169"/>
        <v>635000</v>
      </c>
      <c r="G595" s="171">
        <f t="shared" si="169"/>
        <v>40462.36</v>
      </c>
      <c r="H595" s="88">
        <f t="shared" si="169"/>
        <v>0</v>
      </c>
      <c r="I595" s="41">
        <f t="shared" si="169"/>
        <v>635000</v>
      </c>
      <c r="P595" s="40">
        <f>SUM(P596,P606)</f>
        <v>0</v>
      </c>
      <c r="R595" s="53"/>
    </row>
    <row r="596" spans="1:18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170">SUM(E597:E605)</f>
        <v>0</v>
      </c>
      <c r="F596" s="59">
        <f t="shared" si="170"/>
        <v>0</v>
      </c>
      <c r="G596" s="174">
        <f t="shared" si="170"/>
        <v>0</v>
      </c>
      <c r="H596" s="79">
        <f t="shared" si="170"/>
        <v>0</v>
      </c>
      <c r="I596" s="20">
        <f t="shared" si="170"/>
        <v>0</v>
      </c>
      <c r="P596" s="19">
        <f>SUM(P597:P605)</f>
        <v>0</v>
      </c>
      <c r="R596" s="53"/>
    </row>
    <row r="597" spans="1:18">
      <c r="A597" s="21"/>
      <c r="B597" s="22">
        <v>311</v>
      </c>
      <c r="C597" s="23" t="s">
        <v>35</v>
      </c>
      <c r="D597" s="57">
        <f>SUM('GŠ DR.FRA I.GLIBOTIĆ:GLAZBENA J.HATZE'!D597)</f>
        <v>0</v>
      </c>
      <c r="E597" s="57">
        <f>SUM('GŠ DR.FRA I.GLIBOTIĆ:GLAZBENA J.HATZE'!E597)</f>
        <v>0</v>
      </c>
      <c r="F597" s="105">
        <f>SUM('GŠ DR.FRA I.GLIBOTIĆ:GLAZBENA J.HATZE'!F597)</f>
        <v>0</v>
      </c>
      <c r="G597" s="177">
        <f>SUM('GŠ DR.FRA I.GLIBOTIĆ:GLAZBENA J.HATZE'!G597)</f>
        <v>0</v>
      </c>
      <c r="H597" s="47">
        <f>SUM('GŠ DR.FRA I.GLIBOTIĆ:GLAZBENA J.HATZE'!H597)</f>
        <v>0</v>
      </c>
      <c r="I597" s="25">
        <f t="shared" ref="I597:I605" si="171">+F597+H597</f>
        <v>0</v>
      </c>
      <c r="P597" s="57">
        <f>SUM('GŠ DR.FRA I.GLIBOTIĆ:GLAZBENA J.HATZE'!P560)</f>
        <v>0</v>
      </c>
      <c r="R597" s="53"/>
    </row>
    <row r="598" spans="1:18">
      <c r="A598" s="21"/>
      <c r="B598" s="22">
        <v>313</v>
      </c>
      <c r="C598" s="23" t="s">
        <v>36</v>
      </c>
      <c r="D598" s="57">
        <f>SUM('GŠ DR.FRA I.GLIBOTIĆ:GLAZBENA J.HATZE'!D598)</f>
        <v>0</v>
      </c>
      <c r="E598" s="57">
        <f>SUM('GŠ DR.FRA I.GLIBOTIĆ:GLAZBENA J.HATZE'!E598)</f>
        <v>0</v>
      </c>
      <c r="F598" s="105">
        <f>SUM('GŠ DR.FRA I.GLIBOTIĆ:GLAZBENA J.HATZE'!F598)</f>
        <v>0</v>
      </c>
      <c r="G598" s="177">
        <f>SUM('GŠ DR.FRA I.GLIBOTIĆ:GLAZBENA J.HATZE'!G598)</f>
        <v>0</v>
      </c>
      <c r="H598" s="47">
        <f>SUM('GŠ DR.FRA I.GLIBOTIĆ:GLAZBENA J.HATZE'!H598)</f>
        <v>0</v>
      </c>
      <c r="I598" s="25">
        <f t="shared" si="171"/>
        <v>0</v>
      </c>
      <c r="P598" s="57">
        <f>SUM('GŠ DR.FRA I.GLIBOTIĆ:GLAZBENA J.HATZE'!P561)</f>
        <v>0</v>
      </c>
      <c r="R598" s="53"/>
    </row>
    <row r="599" spans="1:18" s="26" customFormat="1">
      <c r="A599" s="21"/>
      <c r="B599" s="22">
        <v>321</v>
      </c>
      <c r="C599" s="23" t="s">
        <v>33</v>
      </c>
      <c r="D599" s="57">
        <f>SUM('GŠ DR.FRA I.GLIBOTIĆ:GLAZBENA J.HATZE'!D599)</f>
        <v>0</v>
      </c>
      <c r="E599" s="57">
        <f>SUM('GŠ DR.FRA I.GLIBOTIĆ:GLAZBENA J.HATZE'!E599)</f>
        <v>0</v>
      </c>
      <c r="F599" s="105">
        <f>SUM('GŠ DR.FRA I.GLIBOTIĆ:GLAZBENA J.HATZE'!F599)</f>
        <v>0</v>
      </c>
      <c r="G599" s="177">
        <f>SUM('GŠ DR.FRA I.GLIBOTIĆ:GLAZBENA J.HATZE'!G599)</f>
        <v>0</v>
      </c>
      <c r="H599" s="47">
        <f>SUM('GŠ DR.FRA I.GLIBOTIĆ:GLAZBENA J.HATZE'!H599)</f>
        <v>0</v>
      </c>
      <c r="I599" s="25">
        <f t="shared" si="171"/>
        <v>0</v>
      </c>
      <c r="P599" s="57">
        <f>SUM('GŠ DR.FRA I.GLIBOTIĆ:GLAZBENA J.HATZE'!P562)</f>
        <v>0</v>
      </c>
      <c r="R599" s="53"/>
    </row>
    <row r="600" spans="1:18" s="26" customFormat="1">
      <c r="A600" s="21"/>
      <c r="B600" s="22">
        <v>322</v>
      </c>
      <c r="C600" s="23" t="s">
        <v>34</v>
      </c>
      <c r="D600" s="57">
        <f>SUM('GŠ DR.FRA I.GLIBOTIĆ:GLAZBENA J.HATZE'!D600)</f>
        <v>0</v>
      </c>
      <c r="E600" s="57">
        <f>SUM('GŠ DR.FRA I.GLIBOTIĆ:GLAZBENA J.HATZE'!E600)</f>
        <v>0</v>
      </c>
      <c r="F600" s="105">
        <f>SUM('GŠ DR.FRA I.GLIBOTIĆ:GLAZBENA J.HATZE'!F600)</f>
        <v>0</v>
      </c>
      <c r="G600" s="177">
        <f>SUM('GŠ DR.FRA I.GLIBOTIĆ:GLAZBENA J.HATZE'!G600)</f>
        <v>0</v>
      </c>
      <c r="H600" s="47">
        <f>SUM('GŠ DR.FRA I.GLIBOTIĆ:GLAZBENA J.HATZE'!H600)</f>
        <v>0</v>
      </c>
      <c r="I600" s="25">
        <f t="shared" si="171"/>
        <v>0</v>
      </c>
      <c r="P600" s="57">
        <f>SUM('GŠ DR.FRA I.GLIBOTIĆ:GLAZBENA J.HATZE'!P563)</f>
        <v>0</v>
      </c>
      <c r="R600" s="53"/>
    </row>
    <row r="601" spans="1:18">
      <c r="A601" s="21"/>
      <c r="B601" s="22">
        <v>323</v>
      </c>
      <c r="C601" s="23" t="s">
        <v>28</v>
      </c>
      <c r="D601" s="57">
        <f>SUM('GŠ DR.FRA I.GLIBOTIĆ:GLAZBENA J.HATZE'!D601)</f>
        <v>0</v>
      </c>
      <c r="E601" s="57">
        <f>SUM('GŠ DR.FRA I.GLIBOTIĆ:GLAZBENA J.HATZE'!E601)</f>
        <v>0</v>
      </c>
      <c r="F601" s="105">
        <f>SUM('GŠ DR.FRA I.GLIBOTIĆ:GLAZBENA J.HATZE'!F601)</f>
        <v>0</v>
      </c>
      <c r="G601" s="177">
        <f>SUM('GŠ DR.FRA I.GLIBOTIĆ:GLAZBENA J.HATZE'!G601)</f>
        <v>0</v>
      </c>
      <c r="H601" s="47">
        <f>SUM('GŠ DR.FRA I.GLIBOTIĆ:GLAZBENA J.HATZE'!H601)</f>
        <v>0</v>
      </c>
      <c r="I601" s="25">
        <f t="shared" si="171"/>
        <v>0</v>
      </c>
      <c r="P601" s="57">
        <f>SUM('GŠ DR.FRA I.GLIBOTIĆ:GLAZBENA J.HATZE'!P564)</f>
        <v>0</v>
      </c>
      <c r="R601" s="53"/>
    </row>
    <row r="602" spans="1:18" ht="24.75">
      <c r="A602" s="21"/>
      <c r="B602" s="22">
        <v>324</v>
      </c>
      <c r="C602" s="23" t="s">
        <v>37</v>
      </c>
      <c r="D602" s="57">
        <f>SUM('GŠ DR.FRA I.GLIBOTIĆ:GLAZBENA J.HATZE'!D602)</f>
        <v>0</v>
      </c>
      <c r="E602" s="57">
        <f>SUM('GŠ DR.FRA I.GLIBOTIĆ:GLAZBENA J.HATZE'!E602)</f>
        <v>0</v>
      </c>
      <c r="F602" s="105">
        <f>SUM('GŠ DR.FRA I.GLIBOTIĆ:GLAZBENA J.HATZE'!F602)</f>
        <v>0</v>
      </c>
      <c r="G602" s="177">
        <f>SUM('GŠ DR.FRA I.GLIBOTIĆ:GLAZBENA J.HATZE'!G602)</f>
        <v>0</v>
      </c>
      <c r="H602" s="47">
        <f>SUM('GŠ DR.FRA I.GLIBOTIĆ:GLAZBENA J.HATZE'!H602)</f>
        <v>0</v>
      </c>
      <c r="I602" s="25">
        <f t="shared" si="171"/>
        <v>0</v>
      </c>
      <c r="P602" s="57">
        <f>SUM('GŠ DR.FRA I.GLIBOTIĆ:GLAZBENA J.HATZE'!P565)</f>
        <v>0</v>
      </c>
      <c r="R602" s="53"/>
    </row>
    <row r="603" spans="1:18" s="26" customFormat="1">
      <c r="A603" s="21"/>
      <c r="B603" s="22">
        <v>329</v>
      </c>
      <c r="C603" s="23" t="s">
        <v>38</v>
      </c>
      <c r="D603" s="57">
        <f>SUM('GŠ DR.FRA I.GLIBOTIĆ:GLAZBENA J.HATZE'!D603)</f>
        <v>0</v>
      </c>
      <c r="E603" s="57">
        <f>SUM('GŠ DR.FRA I.GLIBOTIĆ:GLAZBENA J.HATZE'!E603)</f>
        <v>0</v>
      </c>
      <c r="F603" s="105">
        <f>SUM('GŠ DR.FRA I.GLIBOTIĆ:GLAZBENA J.HATZE'!F603)</f>
        <v>0</v>
      </c>
      <c r="G603" s="177">
        <f>SUM('GŠ DR.FRA I.GLIBOTIĆ:GLAZBENA J.HATZE'!G603)</f>
        <v>0</v>
      </c>
      <c r="H603" s="47">
        <f>SUM('GŠ DR.FRA I.GLIBOTIĆ:GLAZBENA J.HATZE'!H603)</f>
        <v>0</v>
      </c>
      <c r="I603" s="25">
        <f t="shared" si="171"/>
        <v>0</v>
      </c>
      <c r="P603" s="57">
        <f>SUM('GŠ DR.FRA I.GLIBOTIĆ:GLAZBENA J.HATZE'!P566)</f>
        <v>0</v>
      </c>
      <c r="R603" s="53"/>
    </row>
    <row r="604" spans="1:18">
      <c r="A604" s="21"/>
      <c r="B604" s="22">
        <v>343</v>
      </c>
      <c r="C604" s="23" t="s">
        <v>39</v>
      </c>
      <c r="D604" s="57">
        <f>SUM('GŠ DR.FRA I.GLIBOTIĆ:GLAZBENA J.HATZE'!D604)</f>
        <v>0</v>
      </c>
      <c r="E604" s="57">
        <f>SUM('GŠ DR.FRA I.GLIBOTIĆ:GLAZBENA J.HATZE'!E604)</f>
        <v>0</v>
      </c>
      <c r="F604" s="105">
        <f>SUM('GŠ DR.FRA I.GLIBOTIĆ:GLAZBENA J.HATZE'!F604)</f>
        <v>0</v>
      </c>
      <c r="G604" s="177">
        <f>SUM('GŠ DR.FRA I.GLIBOTIĆ:GLAZBENA J.HATZE'!G604)</f>
        <v>0</v>
      </c>
      <c r="H604" s="47">
        <f>SUM('GŠ DR.FRA I.GLIBOTIĆ:GLAZBENA J.HATZE'!H604)</f>
        <v>0</v>
      </c>
      <c r="I604" s="25">
        <f t="shared" si="171"/>
        <v>0</v>
      </c>
      <c r="P604" s="57">
        <f>SUM('GŠ DR.FRA I.GLIBOTIĆ:GLAZBENA J.HATZE'!P567)</f>
        <v>0</v>
      </c>
      <c r="R604" s="53"/>
    </row>
    <row r="605" spans="1:18" ht="21" customHeight="1">
      <c r="A605" s="100"/>
      <c r="B605" s="101">
        <v>422</v>
      </c>
      <c r="C605" s="102" t="s">
        <v>29</v>
      </c>
      <c r="D605" s="57">
        <f>SUM('GŠ DR.FRA I.GLIBOTIĆ:GLAZBENA J.HATZE'!D605)</f>
        <v>0</v>
      </c>
      <c r="E605" s="57">
        <f>SUM('GŠ DR.FRA I.GLIBOTIĆ:GLAZBENA J.HATZE'!E605)</f>
        <v>0</v>
      </c>
      <c r="F605" s="105">
        <f>SUM('GŠ DR.FRA I.GLIBOTIĆ:GLAZBENA J.HATZE'!F605)</f>
        <v>0</v>
      </c>
      <c r="G605" s="177">
        <f>SUM('GŠ DR.FRA I.GLIBOTIĆ:GLAZBENA J.HATZE'!G605)</f>
        <v>0</v>
      </c>
      <c r="H605" s="47">
        <f>SUM('GŠ DR.FRA I.GLIBOTIĆ:GLAZBENA J.HATZE'!H605)</f>
        <v>0</v>
      </c>
      <c r="I605" s="25">
        <f t="shared" si="171"/>
        <v>0</v>
      </c>
      <c r="N605" s="121"/>
      <c r="O605" s="121"/>
      <c r="P605" s="57">
        <f>SUM('GŠ DR.FRA I.GLIBOTIĆ:GLAZBENA J.HATZE'!P568)</f>
        <v>0</v>
      </c>
      <c r="Q605" s="121"/>
      <c r="R605" s="122"/>
    </row>
    <row r="606" spans="1:18" ht="24.75">
      <c r="A606" s="236" t="s">
        <v>11</v>
      </c>
      <c r="B606" s="237"/>
      <c r="C606" s="18" t="s">
        <v>115</v>
      </c>
      <c r="D606" s="19">
        <f>SUM(D607:D615)</f>
        <v>635000</v>
      </c>
      <c r="E606" s="19">
        <f t="shared" ref="E606:I606" si="172">SUM(E607:E615)</f>
        <v>0</v>
      </c>
      <c r="F606" s="59">
        <f t="shared" si="172"/>
        <v>635000</v>
      </c>
      <c r="G606" s="174">
        <f t="shared" si="172"/>
        <v>40462.36</v>
      </c>
      <c r="H606" s="79">
        <f t="shared" si="172"/>
        <v>0</v>
      </c>
      <c r="I606" s="20">
        <f t="shared" si="172"/>
        <v>635000</v>
      </c>
      <c r="P606" s="19">
        <f>SUM(P607:P615)</f>
        <v>0</v>
      </c>
      <c r="R606" s="53"/>
    </row>
    <row r="607" spans="1:18">
      <c r="A607" s="21"/>
      <c r="B607" s="22">
        <v>311</v>
      </c>
      <c r="C607" s="23" t="s">
        <v>35</v>
      </c>
      <c r="D607" s="57">
        <f>SUM('GŠ DR.FRA I.GLIBOTIĆ:GLAZBENA J.HATZE'!D607)</f>
        <v>0</v>
      </c>
      <c r="E607" s="57">
        <f>SUM('GŠ DR.FRA I.GLIBOTIĆ:GLAZBENA J.HATZE'!E607)</f>
        <v>0</v>
      </c>
      <c r="F607" s="105">
        <f>SUM('GŠ DR.FRA I.GLIBOTIĆ:GLAZBENA J.HATZE'!F607)</f>
        <v>0</v>
      </c>
      <c r="G607" s="177">
        <f>SUM('GŠ DR.FRA I.GLIBOTIĆ:GLAZBENA J.HATZE'!G607)</f>
        <v>0</v>
      </c>
      <c r="H607" s="47">
        <f>SUM('GŠ DR.FRA I.GLIBOTIĆ:GLAZBENA J.HATZE'!H607)</f>
        <v>0</v>
      </c>
      <c r="I607" s="25">
        <f t="shared" ref="I607:I615" si="173">+F607+H607</f>
        <v>0</v>
      </c>
      <c r="P607" s="57">
        <f>SUM('GŠ DR.FRA I.GLIBOTIĆ:GLAZBENA J.HATZE'!P570)</f>
        <v>0</v>
      </c>
      <c r="R607" s="53"/>
    </row>
    <row r="608" spans="1:18">
      <c r="A608" s="21"/>
      <c r="B608" s="22">
        <v>313</v>
      </c>
      <c r="C608" s="23" t="s">
        <v>36</v>
      </c>
      <c r="D608" s="57">
        <f>SUM('GŠ DR.FRA I.GLIBOTIĆ:GLAZBENA J.HATZE'!D608)</f>
        <v>0</v>
      </c>
      <c r="E608" s="57">
        <f>SUM('GŠ DR.FRA I.GLIBOTIĆ:GLAZBENA J.HATZE'!E608)</f>
        <v>0</v>
      </c>
      <c r="F608" s="105">
        <f>SUM('GŠ DR.FRA I.GLIBOTIĆ:GLAZBENA J.HATZE'!F608)</f>
        <v>0</v>
      </c>
      <c r="G608" s="177">
        <f>SUM('GŠ DR.FRA I.GLIBOTIĆ:GLAZBENA J.HATZE'!G608)</f>
        <v>0</v>
      </c>
      <c r="H608" s="47">
        <f>SUM('GŠ DR.FRA I.GLIBOTIĆ:GLAZBENA J.HATZE'!H608)</f>
        <v>0</v>
      </c>
      <c r="I608" s="25">
        <f t="shared" si="173"/>
        <v>0</v>
      </c>
      <c r="P608" s="57">
        <f>SUM('GŠ DR.FRA I.GLIBOTIĆ:GLAZBENA J.HATZE'!P571)</f>
        <v>0</v>
      </c>
      <c r="R608" s="53"/>
    </row>
    <row r="609" spans="1:18">
      <c r="A609" s="21"/>
      <c r="B609" s="22">
        <v>321</v>
      </c>
      <c r="C609" s="23" t="s">
        <v>33</v>
      </c>
      <c r="D609" s="57">
        <f>SUM('GŠ DR.FRA I.GLIBOTIĆ:GLAZBENA J.HATZE'!D609)</f>
        <v>0</v>
      </c>
      <c r="E609" s="57">
        <f>SUM('GŠ DR.FRA I.GLIBOTIĆ:GLAZBENA J.HATZE'!E609)</f>
        <v>0</v>
      </c>
      <c r="F609" s="105">
        <f>SUM('GŠ DR.FRA I.GLIBOTIĆ:GLAZBENA J.HATZE'!F609)</f>
        <v>0</v>
      </c>
      <c r="G609" s="177">
        <f>SUM('GŠ DR.FRA I.GLIBOTIĆ:GLAZBENA J.HATZE'!G609)</f>
        <v>9946.11</v>
      </c>
      <c r="H609" s="47">
        <f>SUM('GŠ DR.FRA I.GLIBOTIĆ:GLAZBENA J.HATZE'!H609)</f>
        <v>0</v>
      </c>
      <c r="I609" s="25">
        <f t="shared" si="173"/>
        <v>0</v>
      </c>
      <c r="P609" s="57">
        <f>SUM('GŠ DR.FRA I.GLIBOTIĆ:GLAZBENA J.HATZE'!P572)</f>
        <v>0</v>
      </c>
      <c r="R609" s="53"/>
    </row>
    <row r="610" spans="1:18">
      <c r="A610" s="21"/>
      <c r="B610" s="22">
        <v>322</v>
      </c>
      <c r="C610" s="23" t="s">
        <v>34</v>
      </c>
      <c r="D610" s="57">
        <f>SUM('GŠ DR.FRA I.GLIBOTIĆ:GLAZBENA J.HATZE'!D610)</f>
        <v>635000</v>
      </c>
      <c r="E610" s="57">
        <f>SUM('GŠ DR.FRA I.GLIBOTIĆ:GLAZBENA J.HATZE'!E610)</f>
        <v>0</v>
      </c>
      <c r="F610" s="105">
        <f>SUM('GŠ DR.FRA I.GLIBOTIĆ:GLAZBENA J.HATZE'!F610)</f>
        <v>635000</v>
      </c>
      <c r="G610" s="177">
        <f>SUM('GŠ DR.FRA I.GLIBOTIĆ:GLAZBENA J.HATZE'!G610)</f>
        <v>30516.25</v>
      </c>
      <c r="H610" s="47">
        <f>SUM('GŠ DR.FRA I.GLIBOTIĆ:GLAZBENA J.HATZE'!H610)</f>
        <v>0</v>
      </c>
      <c r="I610" s="25">
        <f t="shared" si="173"/>
        <v>635000</v>
      </c>
      <c r="P610" s="57">
        <f>SUM('GŠ DR.FRA I.GLIBOTIĆ:GLAZBENA J.HATZE'!P573)</f>
        <v>0</v>
      </c>
      <c r="R610" s="53"/>
    </row>
    <row r="611" spans="1:18">
      <c r="A611" s="21"/>
      <c r="B611" s="22">
        <v>323</v>
      </c>
      <c r="C611" s="23" t="s">
        <v>28</v>
      </c>
      <c r="D611" s="57">
        <f>SUM('GŠ DR.FRA I.GLIBOTIĆ:GLAZBENA J.HATZE'!D611)</f>
        <v>0</v>
      </c>
      <c r="E611" s="57">
        <f>SUM('GŠ DR.FRA I.GLIBOTIĆ:GLAZBENA J.HATZE'!E611)</f>
        <v>0</v>
      </c>
      <c r="F611" s="105">
        <f>SUM('GŠ DR.FRA I.GLIBOTIĆ:GLAZBENA J.HATZE'!F611)</f>
        <v>0</v>
      </c>
      <c r="G611" s="177">
        <f>SUM('GŠ DR.FRA I.GLIBOTIĆ:GLAZBENA J.HATZE'!G611)</f>
        <v>0</v>
      </c>
      <c r="H611" s="47">
        <f>SUM('GŠ DR.FRA I.GLIBOTIĆ:GLAZBENA J.HATZE'!H611)</f>
        <v>0</v>
      </c>
      <c r="I611" s="25">
        <f t="shared" si="173"/>
        <v>0</v>
      </c>
      <c r="P611" s="57">
        <f>SUM('GŠ DR.FRA I.GLIBOTIĆ:GLAZBENA J.HATZE'!P574)</f>
        <v>0</v>
      </c>
      <c r="R611" s="53"/>
    </row>
    <row r="612" spans="1:18" ht="24.75">
      <c r="A612" s="21"/>
      <c r="B612" s="22">
        <v>324</v>
      </c>
      <c r="C612" s="23" t="s">
        <v>37</v>
      </c>
      <c r="D612" s="57">
        <f>SUM('GŠ DR.FRA I.GLIBOTIĆ:GLAZBENA J.HATZE'!D612)</f>
        <v>0</v>
      </c>
      <c r="E612" s="57">
        <f>SUM('GŠ DR.FRA I.GLIBOTIĆ:GLAZBENA J.HATZE'!E612)</f>
        <v>0</v>
      </c>
      <c r="F612" s="105">
        <f>SUM('GŠ DR.FRA I.GLIBOTIĆ:GLAZBENA J.HATZE'!F612)</f>
        <v>0</v>
      </c>
      <c r="G612" s="177">
        <f>SUM('GŠ DR.FRA I.GLIBOTIĆ:GLAZBENA J.HATZE'!G612)</f>
        <v>0</v>
      </c>
      <c r="H612" s="47">
        <f>SUM('GŠ DR.FRA I.GLIBOTIĆ:GLAZBENA J.HATZE'!H612)</f>
        <v>0</v>
      </c>
      <c r="I612" s="25">
        <f t="shared" si="173"/>
        <v>0</v>
      </c>
      <c r="P612" s="57">
        <f>SUM('GŠ DR.FRA I.GLIBOTIĆ:GLAZBENA J.HATZE'!P575)</f>
        <v>0</v>
      </c>
      <c r="R612" s="53"/>
    </row>
    <row r="613" spans="1:18">
      <c r="A613" s="21"/>
      <c r="B613" s="22">
        <v>329</v>
      </c>
      <c r="C613" s="23" t="s">
        <v>38</v>
      </c>
      <c r="D613" s="57">
        <f>SUM('GŠ DR.FRA I.GLIBOTIĆ:GLAZBENA J.HATZE'!D613)</f>
        <v>0</v>
      </c>
      <c r="E613" s="57">
        <f>SUM('GŠ DR.FRA I.GLIBOTIĆ:GLAZBENA J.HATZE'!E613)</f>
        <v>0</v>
      </c>
      <c r="F613" s="105">
        <f>SUM('GŠ DR.FRA I.GLIBOTIĆ:GLAZBENA J.HATZE'!F613)</f>
        <v>0</v>
      </c>
      <c r="G613" s="177">
        <f>SUM('GŠ DR.FRA I.GLIBOTIĆ:GLAZBENA J.HATZE'!G613)</f>
        <v>0</v>
      </c>
      <c r="H613" s="47">
        <f>SUM('GŠ DR.FRA I.GLIBOTIĆ:GLAZBENA J.HATZE'!H613)</f>
        <v>0</v>
      </c>
      <c r="I613" s="25">
        <f t="shared" si="173"/>
        <v>0</v>
      </c>
      <c r="P613" s="57">
        <f>SUM('GŠ DR.FRA I.GLIBOTIĆ:GLAZBENA J.HATZE'!P576)</f>
        <v>0</v>
      </c>
      <c r="R613" s="53"/>
    </row>
    <row r="614" spans="1:18">
      <c r="A614" s="21"/>
      <c r="B614" s="22">
        <v>343</v>
      </c>
      <c r="C614" s="23" t="s">
        <v>39</v>
      </c>
      <c r="D614" s="57">
        <f>SUM('GŠ DR.FRA I.GLIBOTIĆ:GLAZBENA J.HATZE'!D614)</f>
        <v>0</v>
      </c>
      <c r="E614" s="57">
        <f>SUM('GŠ DR.FRA I.GLIBOTIĆ:GLAZBENA J.HATZE'!E614)</f>
        <v>0</v>
      </c>
      <c r="F614" s="105">
        <f>SUM('GŠ DR.FRA I.GLIBOTIĆ:GLAZBENA J.HATZE'!F614)</f>
        <v>0</v>
      </c>
      <c r="G614" s="177">
        <f>SUM('GŠ DR.FRA I.GLIBOTIĆ:GLAZBENA J.HATZE'!G614)</f>
        <v>0</v>
      </c>
      <c r="H614" s="47">
        <f>SUM('GŠ DR.FRA I.GLIBOTIĆ:GLAZBENA J.HATZE'!H614)</f>
        <v>0</v>
      </c>
      <c r="I614" s="25">
        <f t="shared" si="173"/>
        <v>0</v>
      </c>
      <c r="P614" s="57">
        <f>SUM('GŠ DR.FRA I.GLIBOTIĆ:GLAZBENA J.HATZE'!P577)</f>
        <v>0</v>
      </c>
      <c r="R614" s="53"/>
    </row>
    <row r="615" spans="1:18" ht="21" customHeight="1">
      <c r="A615" s="100"/>
      <c r="B615" s="101">
        <v>422</v>
      </c>
      <c r="C615" s="102" t="s">
        <v>29</v>
      </c>
      <c r="D615" s="57">
        <f>SUM('GŠ DR.FRA I.GLIBOTIĆ:GLAZBENA J.HATZE'!D615)</f>
        <v>0</v>
      </c>
      <c r="E615" s="57">
        <f>SUM('GŠ DR.FRA I.GLIBOTIĆ:GLAZBENA J.HATZE'!E615)</f>
        <v>0</v>
      </c>
      <c r="F615" s="105">
        <f>SUM('GŠ DR.FRA I.GLIBOTIĆ:GLAZBENA J.HATZE'!F615)</f>
        <v>0</v>
      </c>
      <c r="G615" s="177">
        <f>SUM('GŠ DR.FRA I.GLIBOTIĆ:GLAZBENA J.HATZE'!G615)</f>
        <v>0</v>
      </c>
      <c r="H615" s="47">
        <f>SUM('GŠ DR.FRA I.GLIBOTIĆ:GLAZBENA J.HATZE'!H615)</f>
        <v>0</v>
      </c>
      <c r="I615" s="25">
        <f t="shared" si="173"/>
        <v>0</v>
      </c>
      <c r="N615" s="121"/>
      <c r="O615" s="121"/>
      <c r="P615" s="57">
        <f>SUM('GŠ DR.FRA I.GLIBOTIĆ:GLAZBENA J.HATZE'!P578)</f>
        <v>0</v>
      </c>
      <c r="Q615" s="121"/>
      <c r="R615" s="122"/>
    </row>
    <row r="616" spans="1:18" ht="25.5" customHeight="1">
      <c r="A616" s="238" t="s">
        <v>158</v>
      </c>
      <c r="B616" s="239"/>
      <c r="C616" s="39" t="s">
        <v>136</v>
      </c>
      <c r="D616" s="40">
        <f>SUM(D617,D626)</f>
        <v>46126</v>
      </c>
      <c r="E616" s="40">
        <f t="shared" ref="E616:I616" si="174">SUM(E617,E626)</f>
        <v>0</v>
      </c>
      <c r="F616" s="83">
        <f t="shared" si="174"/>
        <v>46126</v>
      </c>
      <c r="G616" s="171">
        <f t="shared" si="174"/>
        <v>0</v>
      </c>
      <c r="H616" s="88">
        <f t="shared" si="174"/>
        <v>0</v>
      </c>
      <c r="I616" s="41">
        <f t="shared" si="174"/>
        <v>46126</v>
      </c>
      <c r="P616" s="40">
        <f>SUM(P617,P626)</f>
        <v>0</v>
      </c>
      <c r="R616" s="53"/>
    </row>
    <row r="617" spans="1:18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175">SUM(E618:E625)</f>
        <v>0</v>
      </c>
      <c r="F617" s="59">
        <f t="shared" si="175"/>
        <v>0</v>
      </c>
      <c r="G617" s="174">
        <f t="shared" si="175"/>
        <v>0</v>
      </c>
      <c r="H617" s="79">
        <f t="shared" si="175"/>
        <v>0</v>
      </c>
      <c r="I617" s="20">
        <f t="shared" si="175"/>
        <v>0</v>
      </c>
      <c r="P617" s="19">
        <f>SUM(P618:P625)</f>
        <v>0</v>
      </c>
      <c r="R617" s="53"/>
    </row>
    <row r="618" spans="1:18">
      <c r="A618" s="21"/>
      <c r="B618" s="22">
        <v>311</v>
      </c>
      <c r="C618" s="23" t="s">
        <v>35</v>
      </c>
      <c r="D618" s="57">
        <f>SUM('GŠ DR.FRA I.GLIBOTIĆ:GLAZBENA J.HATZE'!D618)</f>
        <v>0</v>
      </c>
      <c r="E618" s="57">
        <f>SUM('GŠ DR.FRA I.GLIBOTIĆ:GLAZBENA J.HATZE'!E618)</f>
        <v>0</v>
      </c>
      <c r="F618" s="105">
        <f>SUM('GŠ DR.FRA I.GLIBOTIĆ:GLAZBENA J.HATZE'!F618)</f>
        <v>0</v>
      </c>
      <c r="G618" s="177">
        <f>SUM('GŠ DR.FRA I.GLIBOTIĆ:GLAZBENA J.HATZE'!G618)</f>
        <v>0</v>
      </c>
      <c r="H618" s="47">
        <f>SUM('GŠ DR.FRA I.GLIBOTIĆ:GLAZBENA J.HATZE'!H618)</f>
        <v>0</v>
      </c>
      <c r="I618" s="25">
        <f t="shared" ref="I618:I625" si="176">+F618+H618</f>
        <v>0</v>
      </c>
      <c r="P618" s="57">
        <f>SUM('GŠ DR.FRA I.GLIBOTIĆ:GLAZBENA J.HATZE'!P581)</f>
        <v>0</v>
      </c>
      <c r="R618" s="53"/>
    </row>
    <row r="619" spans="1:18">
      <c r="A619" s="21"/>
      <c r="B619" s="22">
        <v>313</v>
      </c>
      <c r="C619" s="23" t="s">
        <v>36</v>
      </c>
      <c r="D619" s="57">
        <f>SUM('GŠ DR.FRA I.GLIBOTIĆ:GLAZBENA J.HATZE'!D619)</f>
        <v>0</v>
      </c>
      <c r="E619" s="57">
        <f>SUM('GŠ DR.FRA I.GLIBOTIĆ:GLAZBENA J.HATZE'!E619)</f>
        <v>0</v>
      </c>
      <c r="F619" s="105">
        <f>SUM('GŠ DR.FRA I.GLIBOTIĆ:GLAZBENA J.HATZE'!F619)</f>
        <v>0</v>
      </c>
      <c r="G619" s="177">
        <f>SUM('GŠ DR.FRA I.GLIBOTIĆ:GLAZBENA J.HATZE'!G619)</f>
        <v>0</v>
      </c>
      <c r="H619" s="47">
        <f>SUM('GŠ DR.FRA I.GLIBOTIĆ:GLAZBENA J.HATZE'!H619)</f>
        <v>0</v>
      </c>
      <c r="I619" s="25">
        <f t="shared" si="176"/>
        <v>0</v>
      </c>
      <c r="P619" s="57">
        <f>SUM('GŠ DR.FRA I.GLIBOTIĆ:GLAZBENA J.HATZE'!P582)</f>
        <v>0</v>
      </c>
      <c r="R619" s="53"/>
    </row>
    <row r="620" spans="1:18" s="26" customFormat="1">
      <c r="A620" s="21"/>
      <c r="B620" s="22">
        <v>321</v>
      </c>
      <c r="C620" s="23" t="s">
        <v>33</v>
      </c>
      <c r="D620" s="57">
        <f>SUM('GŠ DR.FRA I.GLIBOTIĆ:GLAZBENA J.HATZE'!D620)</f>
        <v>0</v>
      </c>
      <c r="E620" s="57">
        <f>SUM('GŠ DR.FRA I.GLIBOTIĆ:GLAZBENA J.HATZE'!E620)</f>
        <v>0</v>
      </c>
      <c r="F620" s="105">
        <f>SUM('GŠ DR.FRA I.GLIBOTIĆ:GLAZBENA J.HATZE'!F620)</f>
        <v>0</v>
      </c>
      <c r="G620" s="177">
        <f>SUM('GŠ DR.FRA I.GLIBOTIĆ:GLAZBENA J.HATZE'!G620)</f>
        <v>0</v>
      </c>
      <c r="H620" s="47">
        <f>SUM('GŠ DR.FRA I.GLIBOTIĆ:GLAZBENA J.HATZE'!H620)</f>
        <v>0</v>
      </c>
      <c r="I620" s="25">
        <f t="shared" si="176"/>
        <v>0</v>
      </c>
      <c r="P620" s="57">
        <f>SUM('GŠ DR.FRA I.GLIBOTIĆ:GLAZBENA J.HATZE'!P583)</f>
        <v>0</v>
      </c>
      <c r="R620" s="53"/>
    </row>
    <row r="621" spans="1:18" s="26" customFormat="1">
      <c r="A621" s="21"/>
      <c r="B621" s="22">
        <v>322</v>
      </c>
      <c r="C621" s="23" t="s">
        <v>34</v>
      </c>
      <c r="D621" s="57">
        <f>SUM('GŠ DR.FRA I.GLIBOTIĆ:GLAZBENA J.HATZE'!D621)</f>
        <v>0</v>
      </c>
      <c r="E621" s="57">
        <f>SUM('GŠ DR.FRA I.GLIBOTIĆ:GLAZBENA J.HATZE'!E621)</f>
        <v>0</v>
      </c>
      <c r="F621" s="105">
        <f>SUM('GŠ DR.FRA I.GLIBOTIĆ:GLAZBENA J.HATZE'!F621)</f>
        <v>0</v>
      </c>
      <c r="G621" s="177">
        <f>SUM('GŠ DR.FRA I.GLIBOTIĆ:GLAZBENA J.HATZE'!G621)</f>
        <v>0</v>
      </c>
      <c r="H621" s="47">
        <f>SUM('GŠ DR.FRA I.GLIBOTIĆ:GLAZBENA J.HATZE'!H621)</f>
        <v>0</v>
      </c>
      <c r="I621" s="25">
        <f t="shared" si="176"/>
        <v>0</v>
      </c>
      <c r="P621" s="57">
        <f>SUM('GŠ DR.FRA I.GLIBOTIĆ:GLAZBENA J.HATZE'!P584)</f>
        <v>0</v>
      </c>
      <c r="R621" s="53"/>
    </row>
    <row r="622" spans="1:18">
      <c r="A622" s="21"/>
      <c r="B622" s="22">
        <v>323</v>
      </c>
      <c r="C622" s="23" t="s">
        <v>28</v>
      </c>
      <c r="D622" s="57">
        <f>SUM('GŠ DR.FRA I.GLIBOTIĆ:GLAZBENA J.HATZE'!D622)</f>
        <v>0</v>
      </c>
      <c r="E622" s="57">
        <f>SUM('GŠ DR.FRA I.GLIBOTIĆ:GLAZBENA J.HATZE'!E622)</f>
        <v>0</v>
      </c>
      <c r="F622" s="105">
        <f>SUM('GŠ DR.FRA I.GLIBOTIĆ:GLAZBENA J.HATZE'!F622)</f>
        <v>0</v>
      </c>
      <c r="G622" s="177">
        <f>SUM('GŠ DR.FRA I.GLIBOTIĆ:GLAZBENA J.HATZE'!G622)</f>
        <v>0</v>
      </c>
      <c r="H622" s="47">
        <f>SUM('GŠ DR.FRA I.GLIBOTIĆ:GLAZBENA J.HATZE'!H622)</f>
        <v>0</v>
      </c>
      <c r="I622" s="25">
        <f t="shared" si="176"/>
        <v>0</v>
      </c>
      <c r="P622" s="57">
        <f>SUM('GŠ DR.FRA I.GLIBOTIĆ:GLAZBENA J.HATZE'!P585)</f>
        <v>0</v>
      </c>
      <c r="R622" s="53"/>
    </row>
    <row r="623" spans="1:18" ht="24.75">
      <c r="A623" s="21"/>
      <c r="B623" s="22">
        <v>324</v>
      </c>
      <c r="C623" s="23" t="s">
        <v>37</v>
      </c>
      <c r="D623" s="57">
        <f>SUM('GŠ DR.FRA I.GLIBOTIĆ:GLAZBENA J.HATZE'!D623)</f>
        <v>0</v>
      </c>
      <c r="E623" s="57">
        <f>SUM('GŠ DR.FRA I.GLIBOTIĆ:GLAZBENA J.HATZE'!E623)</f>
        <v>0</v>
      </c>
      <c r="F623" s="105">
        <f>SUM('GŠ DR.FRA I.GLIBOTIĆ:GLAZBENA J.HATZE'!F623)</f>
        <v>0</v>
      </c>
      <c r="G623" s="177">
        <f>SUM('GŠ DR.FRA I.GLIBOTIĆ:GLAZBENA J.HATZE'!G623)</f>
        <v>0</v>
      </c>
      <c r="H623" s="47">
        <f>SUM('GŠ DR.FRA I.GLIBOTIĆ:GLAZBENA J.HATZE'!H623)</f>
        <v>0</v>
      </c>
      <c r="I623" s="25">
        <f t="shared" si="176"/>
        <v>0</v>
      </c>
      <c r="P623" s="57">
        <f>SUM('GŠ DR.FRA I.GLIBOTIĆ:GLAZBENA J.HATZE'!P586)</f>
        <v>0</v>
      </c>
      <c r="R623" s="53"/>
    </row>
    <row r="624" spans="1:18" s="26" customFormat="1">
      <c r="A624" s="21"/>
      <c r="B624" s="22">
        <v>329</v>
      </c>
      <c r="C624" s="23" t="s">
        <v>38</v>
      </c>
      <c r="D624" s="57">
        <f>SUM('GŠ DR.FRA I.GLIBOTIĆ:GLAZBENA J.HATZE'!D624)</f>
        <v>0</v>
      </c>
      <c r="E624" s="57">
        <f>SUM('GŠ DR.FRA I.GLIBOTIĆ:GLAZBENA J.HATZE'!E624)</f>
        <v>0</v>
      </c>
      <c r="F624" s="105">
        <f>SUM('GŠ DR.FRA I.GLIBOTIĆ:GLAZBENA J.HATZE'!F624)</f>
        <v>0</v>
      </c>
      <c r="G624" s="177">
        <f>SUM('GŠ DR.FRA I.GLIBOTIĆ:GLAZBENA J.HATZE'!G624)</f>
        <v>0</v>
      </c>
      <c r="H624" s="47">
        <f>SUM('GŠ DR.FRA I.GLIBOTIĆ:GLAZBENA J.HATZE'!H624)</f>
        <v>0</v>
      </c>
      <c r="I624" s="25">
        <f t="shared" si="176"/>
        <v>0</v>
      </c>
      <c r="P624" s="57">
        <f>SUM('GŠ DR.FRA I.GLIBOTIĆ:GLAZBENA J.HATZE'!P587)</f>
        <v>0</v>
      </c>
      <c r="R624" s="53"/>
    </row>
    <row r="625" spans="1:18">
      <c r="A625" s="21"/>
      <c r="B625" s="22">
        <v>343</v>
      </c>
      <c r="C625" s="23" t="s">
        <v>39</v>
      </c>
      <c r="D625" s="57">
        <f>SUM('GŠ DR.FRA I.GLIBOTIĆ:GLAZBENA J.HATZE'!D625)</f>
        <v>0</v>
      </c>
      <c r="E625" s="57">
        <f>SUM('GŠ DR.FRA I.GLIBOTIĆ:GLAZBENA J.HATZE'!E625)</f>
        <v>0</v>
      </c>
      <c r="F625" s="105">
        <f>SUM('GŠ DR.FRA I.GLIBOTIĆ:GLAZBENA J.HATZE'!F625)</f>
        <v>0</v>
      </c>
      <c r="G625" s="177">
        <f>SUM('GŠ DR.FRA I.GLIBOTIĆ:GLAZBENA J.HATZE'!G625)</f>
        <v>0</v>
      </c>
      <c r="H625" s="47">
        <f>SUM('GŠ DR.FRA I.GLIBOTIĆ:GLAZBENA J.HATZE'!H625)</f>
        <v>0</v>
      </c>
      <c r="I625" s="25">
        <f t="shared" si="176"/>
        <v>0</v>
      </c>
      <c r="P625" s="57">
        <f>SUM('GŠ DR.FRA I.GLIBOTIĆ:GLAZBENA J.HATZE'!P588)</f>
        <v>0</v>
      </c>
      <c r="R625" s="53"/>
    </row>
    <row r="626" spans="1:18" ht="24.75">
      <c r="A626" s="236" t="s">
        <v>11</v>
      </c>
      <c r="B626" s="237"/>
      <c r="C626" s="18" t="s">
        <v>115</v>
      </c>
      <c r="D626" s="19">
        <f>SUM(D627:D635)</f>
        <v>46126</v>
      </c>
      <c r="E626" s="19">
        <f t="shared" ref="E626:I626" si="177">SUM(E627:E635)</f>
        <v>0</v>
      </c>
      <c r="F626" s="59">
        <f t="shared" si="177"/>
        <v>46126</v>
      </c>
      <c r="G626" s="174">
        <f t="shared" si="177"/>
        <v>0</v>
      </c>
      <c r="H626" s="79">
        <f t="shared" si="177"/>
        <v>0</v>
      </c>
      <c r="I626" s="20">
        <f t="shared" si="177"/>
        <v>46126</v>
      </c>
      <c r="P626" s="19">
        <f>SUM(P627:P635)</f>
        <v>0</v>
      </c>
      <c r="R626" s="53"/>
    </row>
    <row r="627" spans="1:18">
      <c r="A627" s="21"/>
      <c r="B627" s="22">
        <v>311</v>
      </c>
      <c r="C627" s="23" t="s">
        <v>35</v>
      </c>
      <c r="D627" s="57">
        <f>SUM('GŠ DR.FRA I.GLIBOTIĆ:GLAZBENA J.HATZE'!D627)</f>
        <v>0</v>
      </c>
      <c r="E627" s="57">
        <f>SUM('GŠ DR.FRA I.GLIBOTIĆ:GLAZBENA J.HATZE'!E627)</f>
        <v>0</v>
      </c>
      <c r="F627" s="105">
        <f>SUM('GŠ DR.FRA I.GLIBOTIĆ:GLAZBENA J.HATZE'!F627)</f>
        <v>0</v>
      </c>
      <c r="G627" s="177">
        <f>SUM('GŠ DR.FRA I.GLIBOTIĆ:GLAZBENA J.HATZE'!G627)</f>
        <v>0</v>
      </c>
      <c r="H627" s="47">
        <f>SUM('GŠ DR.FRA I.GLIBOTIĆ:GLAZBENA J.HATZE'!H627)</f>
        <v>0</v>
      </c>
      <c r="I627" s="25">
        <f t="shared" ref="I627:I635" si="178">+F627+H627</f>
        <v>0</v>
      </c>
      <c r="P627" s="57">
        <f>SUM('GŠ DR.FRA I.GLIBOTIĆ:GLAZBENA J.HATZE'!P590)</f>
        <v>0</v>
      </c>
      <c r="R627" s="53"/>
    </row>
    <row r="628" spans="1:18">
      <c r="A628" s="21"/>
      <c r="B628" s="22">
        <v>313</v>
      </c>
      <c r="C628" s="23" t="s">
        <v>36</v>
      </c>
      <c r="D628" s="57">
        <f>SUM('GŠ DR.FRA I.GLIBOTIĆ:GLAZBENA J.HATZE'!D628)</f>
        <v>0</v>
      </c>
      <c r="E628" s="57">
        <f>SUM('GŠ DR.FRA I.GLIBOTIĆ:GLAZBENA J.HATZE'!E628)</f>
        <v>0</v>
      </c>
      <c r="F628" s="105">
        <f>SUM('GŠ DR.FRA I.GLIBOTIĆ:GLAZBENA J.HATZE'!F628)</f>
        <v>0</v>
      </c>
      <c r="G628" s="177">
        <f>SUM('GŠ DR.FRA I.GLIBOTIĆ:GLAZBENA J.HATZE'!G628)</f>
        <v>0</v>
      </c>
      <c r="H628" s="47">
        <f>SUM('GŠ DR.FRA I.GLIBOTIĆ:GLAZBENA J.HATZE'!H628)</f>
        <v>0</v>
      </c>
      <c r="I628" s="25">
        <f t="shared" si="178"/>
        <v>0</v>
      </c>
      <c r="P628" s="57">
        <f>SUM('GŠ DR.FRA I.GLIBOTIĆ:GLAZBENA J.HATZE'!P591)</f>
        <v>0</v>
      </c>
      <c r="R628" s="53"/>
    </row>
    <row r="629" spans="1:18">
      <c r="A629" s="21"/>
      <c r="B629" s="22">
        <v>321</v>
      </c>
      <c r="C629" s="23" t="s">
        <v>33</v>
      </c>
      <c r="D629" s="57">
        <f>SUM('GŠ DR.FRA I.GLIBOTIĆ:GLAZBENA J.HATZE'!D629)</f>
        <v>41513</v>
      </c>
      <c r="E629" s="57">
        <f>SUM('GŠ DR.FRA I.GLIBOTIĆ:GLAZBENA J.HATZE'!E629)</f>
        <v>0</v>
      </c>
      <c r="F629" s="105">
        <f>SUM('GŠ DR.FRA I.GLIBOTIĆ:GLAZBENA J.HATZE'!F629)</f>
        <v>41513</v>
      </c>
      <c r="G629" s="177">
        <f>SUM('GŠ DR.FRA I.GLIBOTIĆ:GLAZBENA J.HATZE'!G629)</f>
        <v>0</v>
      </c>
      <c r="H629" s="47">
        <f>SUM('GŠ DR.FRA I.GLIBOTIĆ:GLAZBENA J.HATZE'!H629)</f>
        <v>0</v>
      </c>
      <c r="I629" s="25">
        <f t="shared" si="178"/>
        <v>41513</v>
      </c>
      <c r="P629" s="57">
        <f>SUM('GŠ DR.FRA I.GLIBOTIĆ:GLAZBENA J.HATZE'!P592)</f>
        <v>0</v>
      </c>
      <c r="R629" s="53"/>
    </row>
    <row r="630" spans="1:18">
      <c r="A630" s="21"/>
      <c r="B630" s="22">
        <v>322</v>
      </c>
      <c r="C630" s="23" t="s">
        <v>34</v>
      </c>
      <c r="D630" s="57">
        <f>SUM('GŠ DR.FRA I.GLIBOTIĆ:GLAZBENA J.HATZE'!D630)</f>
        <v>0</v>
      </c>
      <c r="E630" s="57">
        <f>SUM('GŠ DR.FRA I.GLIBOTIĆ:GLAZBENA J.HATZE'!E630)</f>
        <v>0</v>
      </c>
      <c r="F630" s="105">
        <f>SUM('GŠ DR.FRA I.GLIBOTIĆ:GLAZBENA J.HATZE'!F630)</f>
        <v>0</v>
      </c>
      <c r="G630" s="177">
        <f>SUM('GŠ DR.FRA I.GLIBOTIĆ:GLAZBENA J.HATZE'!G630)</f>
        <v>0</v>
      </c>
      <c r="H630" s="47">
        <f>SUM('GŠ DR.FRA I.GLIBOTIĆ:GLAZBENA J.HATZE'!H630)</f>
        <v>0</v>
      </c>
      <c r="I630" s="25">
        <f t="shared" si="178"/>
        <v>0</v>
      </c>
      <c r="P630" s="57">
        <f>SUM('GŠ DR.FRA I.GLIBOTIĆ:GLAZBENA J.HATZE'!P593)</f>
        <v>0</v>
      </c>
      <c r="R630" s="53"/>
    </row>
    <row r="631" spans="1:18">
      <c r="A631" s="21"/>
      <c r="B631" s="22">
        <v>323</v>
      </c>
      <c r="C631" s="23" t="s">
        <v>28</v>
      </c>
      <c r="D631" s="57">
        <f>SUM('GŠ DR.FRA I.GLIBOTIĆ:GLAZBENA J.HATZE'!D631)</f>
        <v>4613</v>
      </c>
      <c r="E631" s="57">
        <f>SUM('GŠ DR.FRA I.GLIBOTIĆ:GLAZBENA J.HATZE'!E631)</f>
        <v>0</v>
      </c>
      <c r="F631" s="105">
        <f>SUM('GŠ DR.FRA I.GLIBOTIĆ:GLAZBENA J.HATZE'!F631)</f>
        <v>4613</v>
      </c>
      <c r="G631" s="177">
        <f>SUM('GŠ DR.FRA I.GLIBOTIĆ:GLAZBENA J.HATZE'!G631)</f>
        <v>0</v>
      </c>
      <c r="H631" s="47">
        <f>SUM('GŠ DR.FRA I.GLIBOTIĆ:GLAZBENA J.HATZE'!H631)</f>
        <v>0</v>
      </c>
      <c r="I631" s="25">
        <f t="shared" si="178"/>
        <v>4613</v>
      </c>
      <c r="P631" s="57">
        <f>SUM('GŠ DR.FRA I.GLIBOTIĆ:GLAZBENA J.HATZE'!P594)</f>
        <v>0</v>
      </c>
      <c r="R631" s="53"/>
    </row>
    <row r="632" spans="1:18" ht="24.75">
      <c r="A632" s="21"/>
      <c r="B632" s="22">
        <v>324</v>
      </c>
      <c r="C632" s="23" t="s">
        <v>37</v>
      </c>
      <c r="D632" s="57">
        <f>SUM('GŠ DR.FRA I.GLIBOTIĆ:GLAZBENA J.HATZE'!D632)</f>
        <v>0</v>
      </c>
      <c r="E632" s="57">
        <f>SUM('GŠ DR.FRA I.GLIBOTIĆ:GLAZBENA J.HATZE'!E632)</f>
        <v>0</v>
      </c>
      <c r="F632" s="105">
        <f>SUM('GŠ DR.FRA I.GLIBOTIĆ:GLAZBENA J.HATZE'!F632)</f>
        <v>0</v>
      </c>
      <c r="G632" s="177">
        <f>SUM('GŠ DR.FRA I.GLIBOTIĆ:GLAZBENA J.HATZE'!G632)</f>
        <v>0</v>
      </c>
      <c r="H632" s="47">
        <f>SUM('GŠ DR.FRA I.GLIBOTIĆ:GLAZBENA J.HATZE'!H632)</f>
        <v>0</v>
      </c>
      <c r="I632" s="25">
        <f t="shared" si="178"/>
        <v>0</v>
      </c>
      <c r="P632" s="57">
        <f>SUM('GŠ DR.FRA I.GLIBOTIĆ:GLAZBENA J.HATZE'!P595)</f>
        <v>0</v>
      </c>
      <c r="R632" s="53"/>
    </row>
    <row r="633" spans="1:18">
      <c r="A633" s="21"/>
      <c r="B633" s="22">
        <v>329</v>
      </c>
      <c r="C633" s="23" t="s">
        <v>38</v>
      </c>
      <c r="D633" s="57">
        <f>SUM('GŠ DR.FRA I.GLIBOTIĆ:GLAZBENA J.HATZE'!D633)</f>
        <v>0</v>
      </c>
      <c r="E633" s="57">
        <f>SUM('GŠ DR.FRA I.GLIBOTIĆ:GLAZBENA J.HATZE'!E633)</f>
        <v>0</v>
      </c>
      <c r="F633" s="105">
        <f>SUM('GŠ DR.FRA I.GLIBOTIĆ:GLAZBENA J.HATZE'!F633)</f>
        <v>0</v>
      </c>
      <c r="G633" s="177">
        <f>SUM('GŠ DR.FRA I.GLIBOTIĆ:GLAZBENA J.HATZE'!G633)</f>
        <v>0</v>
      </c>
      <c r="H633" s="47">
        <f>SUM('GŠ DR.FRA I.GLIBOTIĆ:GLAZBENA J.HATZE'!H633)</f>
        <v>0</v>
      </c>
      <c r="I633" s="25">
        <f t="shared" si="178"/>
        <v>0</v>
      </c>
      <c r="P633" s="57">
        <f>SUM('GŠ DR.FRA I.GLIBOTIĆ:GLAZBENA J.HATZE'!P596)</f>
        <v>0</v>
      </c>
      <c r="R633" s="53"/>
    </row>
    <row r="634" spans="1:18">
      <c r="A634" s="21"/>
      <c r="B634" s="22">
        <v>343</v>
      </c>
      <c r="C634" s="23" t="s">
        <v>39</v>
      </c>
      <c r="D634" s="57">
        <f>SUM('GŠ DR.FRA I.GLIBOTIĆ:GLAZBENA J.HATZE'!D634)</f>
        <v>0</v>
      </c>
      <c r="E634" s="57">
        <f>SUM('GŠ DR.FRA I.GLIBOTIĆ:GLAZBENA J.HATZE'!E634)</f>
        <v>0</v>
      </c>
      <c r="F634" s="105">
        <f>SUM('GŠ DR.FRA I.GLIBOTIĆ:GLAZBENA J.HATZE'!F634)</f>
        <v>0</v>
      </c>
      <c r="G634" s="177">
        <f>SUM('GŠ DR.FRA I.GLIBOTIĆ:GLAZBENA J.HATZE'!G634)</f>
        <v>0</v>
      </c>
      <c r="H634" s="47">
        <f>SUM('GŠ DR.FRA I.GLIBOTIĆ:GLAZBENA J.HATZE'!H634)</f>
        <v>0</v>
      </c>
      <c r="I634" s="25">
        <f t="shared" si="178"/>
        <v>0</v>
      </c>
      <c r="P634" s="57">
        <f>SUM('GŠ DR.FRA I.GLIBOTIĆ:GLAZBENA J.HATZE'!P597)</f>
        <v>0</v>
      </c>
      <c r="R634" s="53"/>
    </row>
    <row r="635" spans="1:18" ht="21" customHeight="1">
      <c r="A635" s="21"/>
      <c r="B635" s="22">
        <v>422</v>
      </c>
      <c r="C635" s="23" t="s">
        <v>29</v>
      </c>
      <c r="D635" s="57">
        <f>SUM('GŠ DR.FRA I.GLIBOTIĆ:GLAZBENA J.HATZE'!D635)</f>
        <v>0</v>
      </c>
      <c r="E635" s="57">
        <f>SUM('GŠ DR.FRA I.GLIBOTIĆ:GLAZBENA J.HATZE'!E635)</f>
        <v>0</v>
      </c>
      <c r="F635" s="105">
        <f>SUM('GŠ DR.FRA I.GLIBOTIĆ:GLAZBENA J.HATZE'!F635)</f>
        <v>0</v>
      </c>
      <c r="G635" s="177">
        <f>SUM('GŠ DR.FRA I.GLIBOTIĆ:GLAZBENA J.HATZE'!G635)</f>
        <v>0</v>
      </c>
      <c r="H635" s="47">
        <f>SUM('GŠ DR.FRA I.GLIBOTIĆ:GLAZBENA J.HATZE'!H635)</f>
        <v>0</v>
      </c>
      <c r="I635" s="25">
        <f t="shared" si="178"/>
        <v>0</v>
      </c>
      <c r="P635" s="57">
        <f>SUM('GŠ DR.FRA I.GLIBOTIĆ:GLAZBENA J.HATZE'!P598)</f>
        <v>0</v>
      </c>
      <c r="R635" s="53"/>
    </row>
    <row r="636" spans="1:18" ht="25.5" customHeight="1">
      <c r="A636" s="238" t="s">
        <v>159</v>
      </c>
      <c r="B636" s="239"/>
      <c r="C636" s="39" t="s">
        <v>137</v>
      </c>
      <c r="D636" s="40">
        <f>SUM(D637,D646)</f>
        <v>42303</v>
      </c>
      <c r="E636" s="40">
        <f t="shared" ref="E636:I636" si="179">SUM(E637,E646)</f>
        <v>0</v>
      </c>
      <c r="F636" s="83">
        <f t="shared" si="179"/>
        <v>42303</v>
      </c>
      <c r="G636" s="171">
        <f t="shared" si="179"/>
        <v>0</v>
      </c>
      <c r="H636" s="88">
        <f t="shared" si="179"/>
        <v>0</v>
      </c>
      <c r="I636" s="41">
        <f t="shared" si="179"/>
        <v>42303</v>
      </c>
      <c r="P636" s="40">
        <f>SUM(P637,P646)</f>
        <v>0</v>
      </c>
      <c r="R636" s="53"/>
    </row>
    <row r="637" spans="1:18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180">SUM(E638:E645)</f>
        <v>0</v>
      </c>
      <c r="F637" s="59">
        <f t="shared" si="180"/>
        <v>0</v>
      </c>
      <c r="G637" s="174">
        <f t="shared" si="180"/>
        <v>0</v>
      </c>
      <c r="H637" s="79">
        <f t="shared" si="180"/>
        <v>0</v>
      </c>
      <c r="I637" s="20">
        <f t="shared" si="180"/>
        <v>0</v>
      </c>
      <c r="P637" s="19">
        <f>SUM(P638:P645)</f>
        <v>0</v>
      </c>
      <c r="R637" s="53"/>
    </row>
    <row r="638" spans="1:18">
      <c r="A638" s="21"/>
      <c r="B638" s="22">
        <v>311</v>
      </c>
      <c r="C638" s="23" t="s">
        <v>35</v>
      </c>
      <c r="D638" s="57">
        <f>SUM('GŠ DR.FRA I.GLIBOTIĆ:GLAZBENA J.HATZE'!D638)</f>
        <v>0</v>
      </c>
      <c r="E638" s="57">
        <f>SUM('GŠ DR.FRA I.GLIBOTIĆ:GLAZBENA J.HATZE'!E638)</f>
        <v>0</v>
      </c>
      <c r="F638" s="105">
        <f>SUM('GŠ DR.FRA I.GLIBOTIĆ:GLAZBENA J.HATZE'!F638)</f>
        <v>0</v>
      </c>
      <c r="G638" s="177">
        <f>SUM('GŠ DR.FRA I.GLIBOTIĆ:GLAZBENA J.HATZE'!G638)</f>
        <v>0</v>
      </c>
      <c r="H638" s="47">
        <f>SUM('GŠ DR.FRA I.GLIBOTIĆ:GLAZBENA J.HATZE'!H638)</f>
        <v>0</v>
      </c>
      <c r="I638" s="25">
        <f t="shared" ref="I638:I645" si="181">+F638+H638</f>
        <v>0</v>
      </c>
      <c r="P638" s="57">
        <f>SUM('GŠ DR.FRA I.GLIBOTIĆ:GLAZBENA J.HATZE'!P601)</f>
        <v>0</v>
      </c>
      <c r="R638" s="53"/>
    </row>
    <row r="639" spans="1:18">
      <c r="A639" s="21"/>
      <c r="B639" s="22">
        <v>313</v>
      </c>
      <c r="C639" s="23" t="s">
        <v>36</v>
      </c>
      <c r="D639" s="57">
        <f>SUM('GŠ DR.FRA I.GLIBOTIĆ:GLAZBENA J.HATZE'!D639)</f>
        <v>0</v>
      </c>
      <c r="E639" s="57">
        <f>SUM('GŠ DR.FRA I.GLIBOTIĆ:GLAZBENA J.HATZE'!E639)</f>
        <v>0</v>
      </c>
      <c r="F639" s="105">
        <f>SUM('GŠ DR.FRA I.GLIBOTIĆ:GLAZBENA J.HATZE'!F639)</f>
        <v>0</v>
      </c>
      <c r="G639" s="177">
        <f>SUM('GŠ DR.FRA I.GLIBOTIĆ:GLAZBENA J.HATZE'!G639)</f>
        <v>0</v>
      </c>
      <c r="H639" s="47">
        <f>SUM('GŠ DR.FRA I.GLIBOTIĆ:GLAZBENA J.HATZE'!H639)</f>
        <v>0</v>
      </c>
      <c r="I639" s="25">
        <f t="shared" si="181"/>
        <v>0</v>
      </c>
      <c r="P639" s="57">
        <f>SUM('GŠ DR.FRA I.GLIBOTIĆ:GLAZBENA J.HATZE'!P602)</f>
        <v>0</v>
      </c>
      <c r="R639" s="53"/>
    </row>
    <row r="640" spans="1:18" s="26" customFormat="1">
      <c r="A640" s="21"/>
      <c r="B640" s="22">
        <v>321</v>
      </c>
      <c r="C640" s="23" t="s">
        <v>33</v>
      </c>
      <c r="D640" s="57">
        <f>SUM('GŠ DR.FRA I.GLIBOTIĆ:GLAZBENA J.HATZE'!D640)</f>
        <v>0</v>
      </c>
      <c r="E640" s="57">
        <f>SUM('GŠ DR.FRA I.GLIBOTIĆ:GLAZBENA J.HATZE'!E640)</f>
        <v>0</v>
      </c>
      <c r="F640" s="105">
        <f>SUM('GŠ DR.FRA I.GLIBOTIĆ:GLAZBENA J.HATZE'!F640)</f>
        <v>0</v>
      </c>
      <c r="G640" s="177">
        <f>SUM('GŠ DR.FRA I.GLIBOTIĆ:GLAZBENA J.HATZE'!G640)</f>
        <v>0</v>
      </c>
      <c r="H640" s="47">
        <f>SUM('GŠ DR.FRA I.GLIBOTIĆ:GLAZBENA J.HATZE'!H640)</f>
        <v>0</v>
      </c>
      <c r="I640" s="25">
        <f t="shared" si="181"/>
        <v>0</v>
      </c>
      <c r="P640" s="57">
        <f>SUM('GŠ DR.FRA I.GLIBOTIĆ:GLAZBENA J.HATZE'!P603)</f>
        <v>0</v>
      </c>
      <c r="R640" s="53"/>
    </row>
    <row r="641" spans="1:18" s="26" customFormat="1">
      <c r="A641" s="21"/>
      <c r="B641" s="22">
        <v>322</v>
      </c>
      <c r="C641" s="23" t="s">
        <v>34</v>
      </c>
      <c r="D641" s="57">
        <f>SUM('GŠ DR.FRA I.GLIBOTIĆ:GLAZBENA J.HATZE'!D641)</f>
        <v>0</v>
      </c>
      <c r="E641" s="57">
        <f>SUM('GŠ DR.FRA I.GLIBOTIĆ:GLAZBENA J.HATZE'!E641)</f>
        <v>0</v>
      </c>
      <c r="F641" s="105">
        <f>SUM('GŠ DR.FRA I.GLIBOTIĆ:GLAZBENA J.HATZE'!F641)</f>
        <v>0</v>
      </c>
      <c r="G641" s="177">
        <f>SUM('GŠ DR.FRA I.GLIBOTIĆ:GLAZBENA J.HATZE'!G641)</f>
        <v>0</v>
      </c>
      <c r="H641" s="47">
        <f>SUM('GŠ DR.FRA I.GLIBOTIĆ:GLAZBENA J.HATZE'!H641)</f>
        <v>0</v>
      </c>
      <c r="I641" s="25">
        <f t="shared" si="181"/>
        <v>0</v>
      </c>
      <c r="P641" s="57">
        <f>SUM('GŠ DR.FRA I.GLIBOTIĆ:GLAZBENA J.HATZE'!P604)</f>
        <v>0</v>
      </c>
      <c r="R641" s="53"/>
    </row>
    <row r="642" spans="1:18">
      <c r="A642" s="21"/>
      <c r="B642" s="22">
        <v>323</v>
      </c>
      <c r="C642" s="23" t="s">
        <v>28</v>
      </c>
      <c r="D642" s="57">
        <f>SUM('GŠ DR.FRA I.GLIBOTIĆ:GLAZBENA J.HATZE'!D642)</f>
        <v>0</v>
      </c>
      <c r="E642" s="57">
        <f>SUM('GŠ DR.FRA I.GLIBOTIĆ:GLAZBENA J.HATZE'!E642)</f>
        <v>0</v>
      </c>
      <c r="F642" s="105">
        <f>SUM('GŠ DR.FRA I.GLIBOTIĆ:GLAZBENA J.HATZE'!F642)</f>
        <v>0</v>
      </c>
      <c r="G642" s="177">
        <f>SUM('GŠ DR.FRA I.GLIBOTIĆ:GLAZBENA J.HATZE'!G642)</f>
        <v>0</v>
      </c>
      <c r="H642" s="47">
        <f>SUM('GŠ DR.FRA I.GLIBOTIĆ:GLAZBENA J.HATZE'!H642)</f>
        <v>0</v>
      </c>
      <c r="I642" s="25">
        <f t="shared" si="181"/>
        <v>0</v>
      </c>
      <c r="P642" s="57">
        <f>SUM('GŠ DR.FRA I.GLIBOTIĆ:GLAZBENA J.HATZE'!P605)</f>
        <v>0</v>
      </c>
      <c r="R642" s="53"/>
    </row>
    <row r="643" spans="1:18" ht="24.75">
      <c r="A643" s="21"/>
      <c r="B643" s="22">
        <v>324</v>
      </c>
      <c r="C643" s="23" t="s">
        <v>37</v>
      </c>
      <c r="D643" s="57">
        <f>SUM('GŠ DR.FRA I.GLIBOTIĆ:GLAZBENA J.HATZE'!D643)</f>
        <v>0</v>
      </c>
      <c r="E643" s="57">
        <f>SUM('GŠ DR.FRA I.GLIBOTIĆ:GLAZBENA J.HATZE'!E643)</f>
        <v>0</v>
      </c>
      <c r="F643" s="105">
        <f>SUM('GŠ DR.FRA I.GLIBOTIĆ:GLAZBENA J.HATZE'!F643)</f>
        <v>0</v>
      </c>
      <c r="G643" s="177">
        <f>SUM('GŠ DR.FRA I.GLIBOTIĆ:GLAZBENA J.HATZE'!G643)</f>
        <v>0</v>
      </c>
      <c r="H643" s="47">
        <f>SUM('GŠ DR.FRA I.GLIBOTIĆ:GLAZBENA J.HATZE'!H643)</f>
        <v>0</v>
      </c>
      <c r="I643" s="25">
        <f t="shared" si="181"/>
        <v>0</v>
      </c>
      <c r="P643" s="57">
        <f>SUM('GŠ DR.FRA I.GLIBOTIĆ:GLAZBENA J.HATZE'!P606)</f>
        <v>0</v>
      </c>
      <c r="R643" s="53"/>
    </row>
    <row r="644" spans="1:18" s="26" customFormat="1">
      <c r="A644" s="21"/>
      <c r="B644" s="22">
        <v>329</v>
      </c>
      <c r="C644" s="23" t="s">
        <v>38</v>
      </c>
      <c r="D644" s="57">
        <f>SUM('GŠ DR.FRA I.GLIBOTIĆ:GLAZBENA J.HATZE'!D644)</f>
        <v>0</v>
      </c>
      <c r="E644" s="57">
        <f>SUM('GŠ DR.FRA I.GLIBOTIĆ:GLAZBENA J.HATZE'!E644)</f>
        <v>0</v>
      </c>
      <c r="F644" s="105">
        <f>SUM('GŠ DR.FRA I.GLIBOTIĆ:GLAZBENA J.HATZE'!F644)</f>
        <v>0</v>
      </c>
      <c r="G644" s="177">
        <f>SUM('GŠ DR.FRA I.GLIBOTIĆ:GLAZBENA J.HATZE'!G644)</f>
        <v>0</v>
      </c>
      <c r="H644" s="47">
        <f>SUM('GŠ DR.FRA I.GLIBOTIĆ:GLAZBENA J.HATZE'!H644)</f>
        <v>0</v>
      </c>
      <c r="I644" s="25">
        <f t="shared" si="181"/>
        <v>0</v>
      </c>
      <c r="P644" s="57">
        <f>SUM('GŠ DR.FRA I.GLIBOTIĆ:GLAZBENA J.HATZE'!P607)</f>
        <v>0</v>
      </c>
      <c r="R644" s="53"/>
    </row>
    <row r="645" spans="1:18">
      <c r="A645" s="21"/>
      <c r="B645" s="22">
        <v>343</v>
      </c>
      <c r="C645" s="23" t="s">
        <v>39</v>
      </c>
      <c r="D645" s="57">
        <f>SUM('GŠ DR.FRA I.GLIBOTIĆ:GLAZBENA J.HATZE'!D645)</f>
        <v>0</v>
      </c>
      <c r="E645" s="57">
        <f>SUM('GŠ DR.FRA I.GLIBOTIĆ:GLAZBENA J.HATZE'!E645)</f>
        <v>0</v>
      </c>
      <c r="F645" s="105">
        <f>SUM('GŠ DR.FRA I.GLIBOTIĆ:GLAZBENA J.HATZE'!F645)</f>
        <v>0</v>
      </c>
      <c r="G645" s="177">
        <f>SUM('GŠ DR.FRA I.GLIBOTIĆ:GLAZBENA J.HATZE'!G645)</f>
        <v>0</v>
      </c>
      <c r="H645" s="47">
        <f>SUM('GŠ DR.FRA I.GLIBOTIĆ:GLAZBENA J.HATZE'!H645)</f>
        <v>0</v>
      </c>
      <c r="I645" s="25">
        <f t="shared" si="181"/>
        <v>0</v>
      </c>
      <c r="P645" s="57">
        <f>SUM('GŠ DR.FRA I.GLIBOTIĆ:GLAZBENA J.HATZE'!P608)</f>
        <v>0</v>
      </c>
      <c r="R645" s="53"/>
    </row>
    <row r="646" spans="1:18" ht="24.75">
      <c r="A646" s="236" t="s">
        <v>11</v>
      </c>
      <c r="B646" s="237"/>
      <c r="C646" s="18" t="s">
        <v>115</v>
      </c>
      <c r="D646" s="19">
        <f>SUM(D647:D655)</f>
        <v>42303</v>
      </c>
      <c r="E646" s="19">
        <f t="shared" ref="E646:I646" si="182">SUM(E647:E655)</f>
        <v>0</v>
      </c>
      <c r="F646" s="59">
        <f t="shared" si="182"/>
        <v>42303</v>
      </c>
      <c r="G646" s="174">
        <f t="shared" si="182"/>
        <v>0</v>
      </c>
      <c r="H646" s="79">
        <f t="shared" si="182"/>
        <v>0</v>
      </c>
      <c r="I646" s="20">
        <f t="shared" si="182"/>
        <v>42303</v>
      </c>
      <c r="P646" s="19">
        <f>SUM(P647:P655)</f>
        <v>0</v>
      </c>
      <c r="R646" s="53"/>
    </row>
    <row r="647" spans="1:18">
      <c r="A647" s="21"/>
      <c r="B647" s="22">
        <v>311</v>
      </c>
      <c r="C647" s="23" t="s">
        <v>35</v>
      </c>
      <c r="D647" s="57">
        <f>SUM('GŠ DR.FRA I.GLIBOTIĆ:GLAZBENA J.HATZE'!D647)</f>
        <v>0</v>
      </c>
      <c r="E647" s="57">
        <f>SUM('GŠ DR.FRA I.GLIBOTIĆ:GLAZBENA J.HATZE'!E647)</f>
        <v>0</v>
      </c>
      <c r="F647" s="105">
        <f>SUM('GŠ DR.FRA I.GLIBOTIĆ:GLAZBENA J.HATZE'!F647)</f>
        <v>0</v>
      </c>
      <c r="G647" s="177">
        <f>SUM('GŠ DR.FRA I.GLIBOTIĆ:GLAZBENA J.HATZE'!G647)</f>
        <v>0</v>
      </c>
      <c r="H647" s="47">
        <f>SUM('GŠ DR.FRA I.GLIBOTIĆ:GLAZBENA J.HATZE'!H647)</f>
        <v>0</v>
      </c>
      <c r="I647" s="25">
        <f t="shared" ref="I647:I655" si="183">+F647+H647</f>
        <v>0</v>
      </c>
      <c r="P647" s="57">
        <f>SUM('GŠ DR.FRA I.GLIBOTIĆ:GLAZBENA J.HATZE'!P610)</f>
        <v>0</v>
      </c>
      <c r="R647" s="53"/>
    </row>
    <row r="648" spans="1:18">
      <c r="A648" s="21"/>
      <c r="B648" s="22">
        <v>313</v>
      </c>
      <c r="C648" s="23" t="s">
        <v>36</v>
      </c>
      <c r="D648" s="57">
        <f>SUM('GŠ DR.FRA I.GLIBOTIĆ:GLAZBENA J.HATZE'!D648)</f>
        <v>0</v>
      </c>
      <c r="E648" s="57">
        <f>SUM('GŠ DR.FRA I.GLIBOTIĆ:GLAZBENA J.HATZE'!E648)</f>
        <v>0</v>
      </c>
      <c r="F648" s="105">
        <f>SUM('GŠ DR.FRA I.GLIBOTIĆ:GLAZBENA J.HATZE'!F648)</f>
        <v>0</v>
      </c>
      <c r="G648" s="177">
        <f>SUM('GŠ DR.FRA I.GLIBOTIĆ:GLAZBENA J.HATZE'!G648)</f>
        <v>0</v>
      </c>
      <c r="H648" s="47">
        <f>SUM('GŠ DR.FRA I.GLIBOTIĆ:GLAZBENA J.HATZE'!H648)</f>
        <v>0</v>
      </c>
      <c r="I648" s="25">
        <f t="shared" si="183"/>
        <v>0</v>
      </c>
      <c r="P648" s="57">
        <f>SUM('GŠ DR.FRA I.GLIBOTIĆ:GLAZBENA J.HATZE'!P611)</f>
        <v>0</v>
      </c>
      <c r="R648" s="53"/>
    </row>
    <row r="649" spans="1:18">
      <c r="A649" s="21"/>
      <c r="B649" s="22">
        <v>321</v>
      </c>
      <c r="C649" s="23" t="s">
        <v>33</v>
      </c>
      <c r="D649" s="57">
        <f>SUM('GŠ DR.FRA I.GLIBOTIĆ:GLAZBENA J.HATZE'!D649)</f>
        <v>38073</v>
      </c>
      <c r="E649" s="57">
        <f>SUM('GŠ DR.FRA I.GLIBOTIĆ:GLAZBENA J.HATZE'!E649)</f>
        <v>0</v>
      </c>
      <c r="F649" s="105">
        <f>SUM('GŠ DR.FRA I.GLIBOTIĆ:GLAZBENA J.HATZE'!F649)</f>
        <v>38073</v>
      </c>
      <c r="G649" s="177">
        <f>SUM('GŠ DR.FRA I.GLIBOTIĆ:GLAZBENA J.HATZE'!G649)</f>
        <v>0</v>
      </c>
      <c r="H649" s="47">
        <f>SUM('GŠ DR.FRA I.GLIBOTIĆ:GLAZBENA J.HATZE'!H649)</f>
        <v>0</v>
      </c>
      <c r="I649" s="25">
        <f t="shared" si="183"/>
        <v>38073</v>
      </c>
      <c r="P649" s="57">
        <f>SUM('GŠ DR.FRA I.GLIBOTIĆ:GLAZBENA J.HATZE'!P612)</f>
        <v>0</v>
      </c>
      <c r="R649" s="53"/>
    </row>
    <row r="650" spans="1:18">
      <c r="A650" s="21"/>
      <c r="B650" s="22">
        <v>322</v>
      </c>
      <c r="C650" s="23" t="s">
        <v>34</v>
      </c>
      <c r="D650" s="57">
        <f>SUM('GŠ DR.FRA I.GLIBOTIĆ:GLAZBENA J.HATZE'!D650)</f>
        <v>0</v>
      </c>
      <c r="E650" s="57">
        <f>SUM('GŠ DR.FRA I.GLIBOTIĆ:GLAZBENA J.HATZE'!E650)</f>
        <v>0</v>
      </c>
      <c r="F650" s="105">
        <f>SUM('GŠ DR.FRA I.GLIBOTIĆ:GLAZBENA J.HATZE'!F650)</f>
        <v>0</v>
      </c>
      <c r="G650" s="177">
        <f>SUM('GŠ DR.FRA I.GLIBOTIĆ:GLAZBENA J.HATZE'!G650)</f>
        <v>0</v>
      </c>
      <c r="H650" s="47">
        <f>SUM('GŠ DR.FRA I.GLIBOTIĆ:GLAZBENA J.HATZE'!H650)</f>
        <v>0</v>
      </c>
      <c r="I650" s="25">
        <f t="shared" si="183"/>
        <v>0</v>
      </c>
      <c r="P650" s="57">
        <f>SUM('GŠ DR.FRA I.GLIBOTIĆ:GLAZBENA J.HATZE'!P613)</f>
        <v>0</v>
      </c>
      <c r="R650" s="53"/>
    </row>
    <row r="651" spans="1:18">
      <c r="A651" s="21"/>
      <c r="B651" s="22">
        <v>323</v>
      </c>
      <c r="C651" s="23" t="s">
        <v>28</v>
      </c>
      <c r="D651" s="57">
        <f>SUM('GŠ DR.FRA I.GLIBOTIĆ:GLAZBENA J.HATZE'!D651)</f>
        <v>4230</v>
      </c>
      <c r="E651" s="57">
        <f>SUM('GŠ DR.FRA I.GLIBOTIĆ:GLAZBENA J.HATZE'!E651)</f>
        <v>0</v>
      </c>
      <c r="F651" s="105">
        <f>SUM('GŠ DR.FRA I.GLIBOTIĆ:GLAZBENA J.HATZE'!F651)</f>
        <v>4230</v>
      </c>
      <c r="G651" s="177">
        <f>SUM('GŠ DR.FRA I.GLIBOTIĆ:GLAZBENA J.HATZE'!G651)</f>
        <v>0</v>
      </c>
      <c r="H651" s="47">
        <f>SUM('GŠ DR.FRA I.GLIBOTIĆ:GLAZBENA J.HATZE'!H651)</f>
        <v>0</v>
      </c>
      <c r="I651" s="25">
        <f t="shared" si="183"/>
        <v>4230</v>
      </c>
      <c r="P651" s="57">
        <f>SUM('GŠ DR.FRA I.GLIBOTIĆ:GLAZBENA J.HATZE'!P614)</f>
        <v>0</v>
      </c>
      <c r="R651" s="53"/>
    </row>
    <row r="652" spans="1:18" ht="24.75">
      <c r="A652" s="21"/>
      <c r="B652" s="22">
        <v>324</v>
      </c>
      <c r="C652" s="23" t="s">
        <v>37</v>
      </c>
      <c r="D652" s="57">
        <f>SUM('GŠ DR.FRA I.GLIBOTIĆ:GLAZBENA J.HATZE'!D652)</f>
        <v>0</v>
      </c>
      <c r="E652" s="57">
        <f>SUM('GŠ DR.FRA I.GLIBOTIĆ:GLAZBENA J.HATZE'!E652)</f>
        <v>0</v>
      </c>
      <c r="F652" s="105">
        <f>SUM('GŠ DR.FRA I.GLIBOTIĆ:GLAZBENA J.HATZE'!F652)</f>
        <v>0</v>
      </c>
      <c r="G652" s="177">
        <f>SUM('GŠ DR.FRA I.GLIBOTIĆ:GLAZBENA J.HATZE'!G652)</f>
        <v>0</v>
      </c>
      <c r="H652" s="47">
        <f>SUM('GŠ DR.FRA I.GLIBOTIĆ:GLAZBENA J.HATZE'!H652)</f>
        <v>0</v>
      </c>
      <c r="I652" s="25">
        <f t="shared" si="183"/>
        <v>0</v>
      </c>
      <c r="P652" s="57">
        <f>SUM('GŠ DR.FRA I.GLIBOTIĆ:GLAZBENA J.HATZE'!P615)</f>
        <v>0</v>
      </c>
      <c r="R652" s="53"/>
    </row>
    <row r="653" spans="1:18">
      <c r="A653" s="21"/>
      <c r="B653" s="22">
        <v>329</v>
      </c>
      <c r="C653" s="23" t="s">
        <v>38</v>
      </c>
      <c r="D653" s="57">
        <f>SUM('GŠ DR.FRA I.GLIBOTIĆ:GLAZBENA J.HATZE'!D653)</f>
        <v>0</v>
      </c>
      <c r="E653" s="57">
        <f>SUM('GŠ DR.FRA I.GLIBOTIĆ:GLAZBENA J.HATZE'!E653)</f>
        <v>0</v>
      </c>
      <c r="F653" s="105">
        <f>SUM('GŠ DR.FRA I.GLIBOTIĆ:GLAZBENA J.HATZE'!F653)</f>
        <v>0</v>
      </c>
      <c r="G653" s="177">
        <f>SUM('GŠ DR.FRA I.GLIBOTIĆ:GLAZBENA J.HATZE'!G653)</f>
        <v>0</v>
      </c>
      <c r="H653" s="47">
        <f>SUM('GŠ DR.FRA I.GLIBOTIĆ:GLAZBENA J.HATZE'!H653)</f>
        <v>0</v>
      </c>
      <c r="I653" s="25">
        <f t="shared" si="183"/>
        <v>0</v>
      </c>
      <c r="P653" s="57">
        <f>SUM('GŠ DR.FRA I.GLIBOTIĆ:GLAZBENA J.HATZE'!P616)</f>
        <v>0</v>
      </c>
      <c r="R653" s="53"/>
    </row>
    <row r="654" spans="1:18">
      <c r="A654" s="21"/>
      <c r="B654" s="22">
        <v>343</v>
      </c>
      <c r="C654" s="23" t="s">
        <v>39</v>
      </c>
      <c r="D654" s="57">
        <f>SUM('GŠ DR.FRA I.GLIBOTIĆ:GLAZBENA J.HATZE'!D654)</f>
        <v>0</v>
      </c>
      <c r="E654" s="57">
        <f>SUM('GŠ DR.FRA I.GLIBOTIĆ:GLAZBENA J.HATZE'!E654)</f>
        <v>0</v>
      </c>
      <c r="F654" s="105">
        <f>SUM('GŠ DR.FRA I.GLIBOTIĆ:GLAZBENA J.HATZE'!F654)</f>
        <v>0</v>
      </c>
      <c r="G654" s="177">
        <f>SUM('GŠ DR.FRA I.GLIBOTIĆ:GLAZBENA J.HATZE'!G654)</f>
        <v>0</v>
      </c>
      <c r="H654" s="47">
        <f>SUM('GŠ DR.FRA I.GLIBOTIĆ:GLAZBENA J.HATZE'!H654)</f>
        <v>0</v>
      </c>
      <c r="I654" s="25">
        <f t="shared" si="183"/>
        <v>0</v>
      </c>
      <c r="P654" s="57">
        <f>SUM('GŠ DR.FRA I.GLIBOTIĆ:GLAZBENA J.HATZE'!P617)</f>
        <v>0</v>
      </c>
      <c r="R654" s="53"/>
    </row>
    <row r="655" spans="1:18" ht="21" customHeight="1">
      <c r="A655" s="21"/>
      <c r="B655" s="22">
        <v>422</v>
      </c>
      <c r="C655" s="23" t="s">
        <v>29</v>
      </c>
      <c r="D655" s="57">
        <f>SUM('GŠ DR.FRA I.GLIBOTIĆ:GLAZBENA J.HATZE'!D655)</f>
        <v>0</v>
      </c>
      <c r="E655" s="57">
        <f>SUM('GŠ DR.FRA I.GLIBOTIĆ:GLAZBENA J.HATZE'!E655)</f>
        <v>0</v>
      </c>
      <c r="F655" s="105">
        <f>SUM('GŠ DR.FRA I.GLIBOTIĆ:GLAZBENA J.HATZE'!F655)</f>
        <v>0</v>
      </c>
      <c r="G655" s="177">
        <f>SUM('GŠ DR.FRA I.GLIBOTIĆ:GLAZBENA J.HATZE'!G655)</f>
        <v>0</v>
      </c>
      <c r="H655" s="47">
        <f>SUM('GŠ DR.FRA I.GLIBOTIĆ:GLAZBENA J.HATZE'!H655)</f>
        <v>0</v>
      </c>
      <c r="I655" s="25">
        <f t="shared" si="183"/>
        <v>0</v>
      </c>
      <c r="P655" s="57">
        <f>SUM('GŠ DR.FRA I.GLIBOTIĆ:GLAZBENA J.HATZE'!P618)</f>
        <v>0</v>
      </c>
      <c r="R655" s="53"/>
    </row>
    <row r="656" spans="1:18" ht="25.5" customHeight="1">
      <c r="A656" s="238" t="s">
        <v>160</v>
      </c>
      <c r="B656" s="239"/>
      <c r="C656" s="39" t="s">
        <v>135</v>
      </c>
      <c r="D656" s="40">
        <f>SUM(D657,D668)</f>
        <v>45000</v>
      </c>
      <c r="E656" s="40">
        <f t="shared" ref="E656:I656" si="184">SUM(E657,E668)</f>
        <v>0</v>
      </c>
      <c r="F656" s="83">
        <f t="shared" si="184"/>
        <v>45000</v>
      </c>
      <c r="G656" s="171">
        <f t="shared" si="184"/>
        <v>86288.5</v>
      </c>
      <c r="H656" s="88">
        <f t="shared" si="184"/>
        <v>0</v>
      </c>
      <c r="I656" s="41">
        <f t="shared" si="184"/>
        <v>45000</v>
      </c>
      <c r="P656" s="40">
        <f>SUM(P657,P668)</f>
        <v>0</v>
      </c>
      <c r="R656" s="53"/>
    </row>
    <row r="657" spans="1:18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185">SUM(E658:E667)</f>
        <v>0</v>
      </c>
      <c r="F657" s="59">
        <f t="shared" si="185"/>
        <v>0</v>
      </c>
      <c r="G657" s="174">
        <f t="shared" si="185"/>
        <v>0</v>
      </c>
      <c r="H657" s="79">
        <f t="shared" si="185"/>
        <v>0</v>
      </c>
      <c r="I657" s="20">
        <f t="shared" si="185"/>
        <v>0</v>
      </c>
      <c r="P657" s="19">
        <f>SUM(P658:P667)</f>
        <v>0</v>
      </c>
      <c r="R657" s="53"/>
    </row>
    <row r="658" spans="1:18">
      <c r="A658" s="21"/>
      <c r="B658" s="22">
        <v>311</v>
      </c>
      <c r="C658" s="23" t="s">
        <v>35</v>
      </c>
      <c r="D658" s="57">
        <f>SUM('GŠ DR.FRA I.GLIBOTIĆ:GLAZBENA J.HATZE'!D658)</f>
        <v>0</v>
      </c>
      <c r="E658" s="57">
        <f>SUM('GŠ DR.FRA I.GLIBOTIĆ:GLAZBENA J.HATZE'!E658)</f>
        <v>0</v>
      </c>
      <c r="F658" s="105">
        <f>SUM('GŠ DR.FRA I.GLIBOTIĆ:GLAZBENA J.HATZE'!F658)</f>
        <v>0</v>
      </c>
      <c r="G658" s="177">
        <f>SUM('GŠ DR.FRA I.GLIBOTIĆ:GLAZBENA J.HATZE'!G658)</f>
        <v>0</v>
      </c>
      <c r="H658" s="47">
        <f>SUM('GŠ DR.FRA I.GLIBOTIĆ:GLAZBENA J.HATZE'!H658)</f>
        <v>0</v>
      </c>
      <c r="I658" s="25">
        <f t="shared" ref="I658:I667" si="186">+F658+H658</f>
        <v>0</v>
      </c>
      <c r="P658" s="57">
        <f>SUM('GŠ DR.FRA I.GLIBOTIĆ:GLAZBENA J.HATZE'!P621)</f>
        <v>0</v>
      </c>
      <c r="R658" s="53"/>
    </row>
    <row r="659" spans="1:18">
      <c r="A659" s="21"/>
      <c r="B659" s="22">
        <v>313</v>
      </c>
      <c r="C659" s="23" t="s">
        <v>36</v>
      </c>
      <c r="D659" s="57">
        <f>SUM('GŠ DR.FRA I.GLIBOTIĆ:GLAZBENA J.HATZE'!D659)</f>
        <v>0</v>
      </c>
      <c r="E659" s="57">
        <f>SUM('GŠ DR.FRA I.GLIBOTIĆ:GLAZBENA J.HATZE'!E659)</f>
        <v>0</v>
      </c>
      <c r="F659" s="105">
        <f>SUM('GŠ DR.FRA I.GLIBOTIĆ:GLAZBENA J.HATZE'!F659)</f>
        <v>0</v>
      </c>
      <c r="G659" s="177">
        <f>SUM('GŠ DR.FRA I.GLIBOTIĆ:GLAZBENA J.HATZE'!G659)</f>
        <v>0</v>
      </c>
      <c r="H659" s="47">
        <f>SUM('GŠ DR.FRA I.GLIBOTIĆ:GLAZBENA J.HATZE'!H659)</f>
        <v>0</v>
      </c>
      <c r="I659" s="25">
        <f t="shared" si="186"/>
        <v>0</v>
      </c>
      <c r="P659" s="57">
        <f>SUM('GŠ DR.FRA I.GLIBOTIĆ:GLAZBENA J.HATZE'!P622)</f>
        <v>0</v>
      </c>
      <c r="R659" s="53"/>
    </row>
    <row r="660" spans="1:18" s="26" customFormat="1">
      <c r="A660" s="21"/>
      <c r="B660" s="22">
        <v>321</v>
      </c>
      <c r="C660" s="23" t="s">
        <v>33</v>
      </c>
      <c r="D660" s="57">
        <f>SUM('GŠ DR.FRA I.GLIBOTIĆ:GLAZBENA J.HATZE'!D660)</f>
        <v>0</v>
      </c>
      <c r="E660" s="57">
        <f>SUM('GŠ DR.FRA I.GLIBOTIĆ:GLAZBENA J.HATZE'!E660)</f>
        <v>0</v>
      </c>
      <c r="F660" s="105">
        <f>SUM('GŠ DR.FRA I.GLIBOTIĆ:GLAZBENA J.HATZE'!F660)</f>
        <v>0</v>
      </c>
      <c r="G660" s="177">
        <f>SUM('GŠ DR.FRA I.GLIBOTIĆ:GLAZBENA J.HATZE'!G660)</f>
        <v>0</v>
      </c>
      <c r="H660" s="47">
        <f>SUM('GŠ DR.FRA I.GLIBOTIĆ:GLAZBENA J.HATZE'!H660)</f>
        <v>0</v>
      </c>
      <c r="I660" s="25">
        <f t="shared" si="186"/>
        <v>0</v>
      </c>
      <c r="P660" s="57">
        <f>SUM('GŠ DR.FRA I.GLIBOTIĆ:GLAZBENA J.HATZE'!P623)</f>
        <v>0</v>
      </c>
      <c r="R660" s="53"/>
    </row>
    <row r="661" spans="1:18" s="26" customFormat="1">
      <c r="A661" s="21"/>
      <c r="B661" s="22">
        <v>322</v>
      </c>
      <c r="C661" s="23" t="s">
        <v>34</v>
      </c>
      <c r="D661" s="57">
        <f>SUM('GŠ DR.FRA I.GLIBOTIĆ:GLAZBENA J.HATZE'!D661)</f>
        <v>0</v>
      </c>
      <c r="E661" s="57">
        <f>SUM('GŠ DR.FRA I.GLIBOTIĆ:GLAZBENA J.HATZE'!E661)</f>
        <v>0</v>
      </c>
      <c r="F661" s="105">
        <f>SUM('GŠ DR.FRA I.GLIBOTIĆ:GLAZBENA J.HATZE'!F661)</f>
        <v>0</v>
      </c>
      <c r="G661" s="177">
        <f>SUM('GŠ DR.FRA I.GLIBOTIĆ:GLAZBENA J.HATZE'!G661)</f>
        <v>0</v>
      </c>
      <c r="H661" s="47">
        <f>SUM('GŠ DR.FRA I.GLIBOTIĆ:GLAZBENA J.HATZE'!H661)</f>
        <v>0</v>
      </c>
      <c r="I661" s="25">
        <f t="shared" si="186"/>
        <v>0</v>
      </c>
      <c r="P661" s="57">
        <f>SUM('GŠ DR.FRA I.GLIBOTIĆ:GLAZBENA J.HATZE'!P624)</f>
        <v>0</v>
      </c>
      <c r="R661" s="53"/>
    </row>
    <row r="662" spans="1:18">
      <c r="A662" s="21"/>
      <c r="B662" s="22">
        <v>323</v>
      </c>
      <c r="C662" s="23" t="s">
        <v>28</v>
      </c>
      <c r="D662" s="57">
        <f>SUM('GŠ DR.FRA I.GLIBOTIĆ:GLAZBENA J.HATZE'!D662)</f>
        <v>0</v>
      </c>
      <c r="E662" s="57">
        <f>SUM('GŠ DR.FRA I.GLIBOTIĆ:GLAZBENA J.HATZE'!E662)</f>
        <v>0</v>
      </c>
      <c r="F662" s="105">
        <f>SUM('GŠ DR.FRA I.GLIBOTIĆ:GLAZBENA J.HATZE'!F662)</f>
        <v>0</v>
      </c>
      <c r="G662" s="177">
        <f>SUM('GŠ DR.FRA I.GLIBOTIĆ:GLAZBENA J.HATZE'!G662)</f>
        <v>0</v>
      </c>
      <c r="H662" s="47">
        <f>SUM('GŠ DR.FRA I.GLIBOTIĆ:GLAZBENA J.HATZE'!H662)</f>
        <v>0</v>
      </c>
      <c r="I662" s="25">
        <f t="shared" si="186"/>
        <v>0</v>
      </c>
      <c r="P662" s="57">
        <f>SUM('GŠ DR.FRA I.GLIBOTIĆ:GLAZBENA J.HATZE'!P625)</f>
        <v>0</v>
      </c>
      <c r="R662" s="53"/>
    </row>
    <row r="663" spans="1:18" ht="24.75">
      <c r="A663" s="21"/>
      <c r="B663" s="22">
        <v>324</v>
      </c>
      <c r="C663" s="23" t="s">
        <v>37</v>
      </c>
      <c r="D663" s="57">
        <f>SUM('GŠ DR.FRA I.GLIBOTIĆ:GLAZBENA J.HATZE'!D663)</f>
        <v>0</v>
      </c>
      <c r="E663" s="57">
        <f>SUM('GŠ DR.FRA I.GLIBOTIĆ:GLAZBENA J.HATZE'!E663)</f>
        <v>0</v>
      </c>
      <c r="F663" s="105">
        <f>SUM('GŠ DR.FRA I.GLIBOTIĆ:GLAZBENA J.HATZE'!F663)</f>
        <v>0</v>
      </c>
      <c r="G663" s="177">
        <f>SUM('GŠ DR.FRA I.GLIBOTIĆ:GLAZBENA J.HATZE'!G663)</f>
        <v>0</v>
      </c>
      <c r="H663" s="47">
        <f>SUM('GŠ DR.FRA I.GLIBOTIĆ:GLAZBENA J.HATZE'!H663)</f>
        <v>0</v>
      </c>
      <c r="I663" s="25">
        <f t="shared" si="186"/>
        <v>0</v>
      </c>
      <c r="P663" s="57">
        <f>SUM('GŠ DR.FRA I.GLIBOTIĆ:GLAZBENA J.HATZE'!P626)</f>
        <v>0</v>
      </c>
      <c r="R663" s="53"/>
    </row>
    <row r="664" spans="1:18" s="26" customFormat="1">
      <c r="A664" s="21"/>
      <c r="B664" s="22">
        <v>329</v>
      </c>
      <c r="C664" s="23" t="s">
        <v>38</v>
      </c>
      <c r="D664" s="57">
        <f>SUM('GŠ DR.FRA I.GLIBOTIĆ:GLAZBENA J.HATZE'!D664)</f>
        <v>0</v>
      </c>
      <c r="E664" s="57">
        <f>SUM('GŠ DR.FRA I.GLIBOTIĆ:GLAZBENA J.HATZE'!E664)</f>
        <v>0</v>
      </c>
      <c r="F664" s="105">
        <f>SUM('GŠ DR.FRA I.GLIBOTIĆ:GLAZBENA J.HATZE'!F664)</f>
        <v>0</v>
      </c>
      <c r="G664" s="177">
        <f>SUM('GŠ DR.FRA I.GLIBOTIĆ:GLAZBENA J.HATZE'!G664)</f>
        <v>0</v>
      </c>
      <c r="H664" s="47">
        <f>SUM('GŠ DR.FRA I.GLIBOTIĆ:GLAZBENA J.HATZE'!H664)</f>
        <v>0</v>
      </c>
      <c r="I664" s="25">
        <f t="shared" si="186"/>
        <v>0</v>
      </c>
      <c r="P664" s="57">
        <f>SUM('GŠ DR.FRA I.GLIBOTIĆ:GLAZBENA J.HATZE'!P627)</f>
        <v>0</v>
      </c>
      <c r="R664" s="53"/>
    </row>
    <row r="665" spans="1:18">
      <c r="A665" s="21"/>
      <c r="B665" s="22">
        <v>343</v>
      </c>
      <c r="C665" s="23" t="s">
        <v>39</v>
      </c>
      <c r="D665" s="57">
        <f>SUM('GŠ DR.FRA I.GLIBOTIĆ:GLAZBENA J.HATZE'!D665)</f>
        <v>0</v>
      </c>
      <c r="E665" s="57">
        <f>SUM('GŠ DR.FRA I.GLIBOTIĆ:GLAZBENA J.HATZE'!E665)</f>
        <v>0</v>
      </c>
      <c r="F665" s="105">
        <f>SUM('GŠ DR.FRA I.GLIBOTIĆ:GLAZBENA J.HATZE'!F665)</f>
        <v>0</v>
      </c>
      <c r="G665" s="177">
        <f>SUM('GŠ DR.FRA I.GLIBOTIĆ:GLAZBENA J.HATZE'!G665)</f>
        <v>0</v>
      </c>
      <c r="H665" s="47">
        <f>SUM('GŠ DR.FRA I.GLIBOTIĆ:GLAZBENA J.HATZE'!H665)</f>
        <v>0</v>
      </c>
      <c r="I665" s="25">
        <f t="shared" si="186"/>
        <v>0</v>
      </c>
      <c r="P665" s="57">
        <f>SUM('GŠ DR.FRA I.GLIBOTIĆ:GLAZBENA J.HATZE'!P628)</f>
        <v>0</v>
      </c>
      <c r="R665" s="53"/>
    </row>
    <row r="666" spans="1:18" ht="21" customHeight="1">
      <c r="A666" s="21"/>
      <c r="B666" s="22">
        <v>422</v>
      </c>
      <c r="C666" s="23" t="s">
        <v>29</v>
      </c>
      <c r="D666" s="57">
        <f>SUM('GŠ DR.FRA I.GLIBOTIĆ:GLAZBENA J.HATZE'!D666)</f>
        <v>0</v>
      </c>
      <c r="E666" s="57">
        <f>SUM('GŠ DR.FRA I.GLIBOTIĆ:GLAZBENA J.HATZE'!E666)</f>
        <v>0</v>
      </c>
      <c r="F666" s="105">
        <f>SUM('GŠ DR.FRA I.GLIBOTIĆ:GLAZBENA J.HATZE'!F666)</f>
        <v>0</v>
      </c>
      <c r="G666" s="177">
        <f>SUM('GŠ DR.FRA I.GLIBOTIĆ:GLAZBENA J.HATZE'!G666)</f>
        <v>0</v>
      </c>
      <c r="H666" s="47">
        <f>SUM('GŠ DR.FRA I.GLIBOTIĆ:GLAZBENA J.HATZE'!H666)</f>
        <v>0</v>
      </c>
      <c r="I666" s="25">
        <f t="shared" si="186"/>
        <v>0</v>
      </c>
      <c r="P666" s="57">
        <f>SUM('GŠ DR.FRA I.GLIBOTIĆ:GLAZBENA J.HATZE'!P629)</f>
        <v>0</v>
      </c>
      <c r="R666" s="53"/>
    </row>
    <row r="667" spans="1:18" ht="21" customHeight="1">
      <c r="A667" s="21"/>
      <c r="B667" s="22">
        <v>451</v>
      </c>
      <c r="C667" s="23" t="s">
        <v>31</v>
      </c>
      <c r="D667" s="57">
        <f>SUM('GŠ DR.FRA I.GLIBOTIĆ:GLAZBENA J.HATZE'!D667)</f>
        <v>0</v>
      </c>
      <c r="E667" s="57">
        <f>SUM('GŠ DR.FRA I.GLIBOTIĆ:GLAZBENA J.HATZE'!E667)</f>
        <v>0</v>
      </c>
      <c r="F667" s="105">
        <f>SUM('GŠ DR.FRA I.GLIBOTIĆ:GLAZBENA J.HATZE'!F667)</f>
        <v>0</v>
      </c>
      <c r="G667" s="177">
        <f>SUM('GŠ DR.FRA I.GLIBOTIĆ:GLAZBENA J.HATZE'!G667)</f>
        <v>0</v>
      </c>
      <c r="H667" s="47">
        <f>SUM('GŠ DR.FRA I.GLIBOTIĆ:GLAZBENA J.HATZE'!H667)</f>
        <v>0</v>
      </c>
      <c r="I667" s="25">
        <f t="shared" si="186"/>
        <v>0</v>
      </c>
      <c r="P667" s="57">
        <f>SUM('GŠ DR.FRA I.GLIBOTIĆ:GLAZBENA J.HATZE'!P630)</f>
        <v>0</v>
      </c>
      <c r="R667" s="53"/>
    </row>
    <row r="668" spans="1:18" ht="24.75">
      <c r="A668" s="236" t="s">
        <v>11</v>
      </c>
      <c r="B668" s="237"/>
      <c r="C668" s="18" t="s">
        <v>115</v>
      </c>
      <c r="D668" s="19">
        <f>SUM(D669:D678)</f>
        <v>45000</v>
      </c>
      <c r="E668" s="19">
        <f t="shared" ref="E668:I668" si="187">SUM(E669:E678)</f>
        <v>0</v>
      </c>
      <c r="F668" s="59">
        <f t="shared" si="187"/>
        <v>45000</v>
      </c>
      <c r="G668" s="174">
        <f t="shared" si="187"/>
        <v>86288.5</v>
      </c>
      <c r="H668" s="79">
        <f t="shared" si="187"/>
        <v>0</v>
      </c>
      <c r="I668" s="20">
        <f t="shared" si="187"/>
        <v>45000</v>
      </c>
      <c r="P668" s="19">
        <f>SUM(P669:P678)</f>
        <v>0</v>
      </c>
      <c r="R668" s="53"/>
    </row>
    <row r="669" spans="1:18">
      <c r="A669" s="21"/>
      <c r="B669" s="22">
        <v>311</v>
      </c>
      <c r="C669" s="23" t="s">
        <v>35</v>
      </c>
      <c r="D669" s="57">
        <f>SUM('GŠ DR.FRA I.GLIBOTIĆ:GLAZBENA J.HATZE'!D669)</f>
        <v>0</v>
      </c>
      <c r="E669" s="57">
        <f>SUM('GŠ DR.FRA I.GLIBOTIĆ:GLAZBENA J.HATZE'!E669)</f>
        <v>0</v>
      </c>
      <c r="F669" s="105">
        <f>SUM('GŠ DR.FRA I.GLIBOTIĆ:GLAZBENA J.HATZE'!F669)</f>
        <v>0</v>
      </c>
      <c r="G669" s="177">
        <f>SUM('GŠ DR.FRA I.GLIBOTIĆ:GLAZBENA J.HATZE'!G669)</f>
        <v>0</v>
      </c>
      <c r="H669" s="47">
        <f>SUM('GŠ DR.FRA I.GLIBOTIĆ:GLAZBENA J.HATZE'!H669)</f>
        <v>0</v>
      </c>
      <c r="I669" s="25">
        <f t="shared" ref="I669:I678" si="188">+F669+H669</f>
        <v>0</v>
      </c>
      <c r="P669" s="57">
        <f>SUM('GŠ DR.FRA I.GLIBOTIĆ:GLAZBENA J.HATZE'!P632)</f>
        <v>0</v>
      </c>
      <c r="R669" s="53"/>
    </row>
    <row r="670" spans="1:18">
      <c r="A670" s="21"/>
      <c r="B670" s="22">
        <v>313</v>
      </c>
      <c r="C670" s="23" t="s">
        <v>36</v>
      </c>
      <c r="D670" s="57">
        <f>SUM('GŠ DR.FRA I.GLIBOTIĆ:GLAZBENA J.HATZE'!D670)</f>
        <v>0</v>
      </c>
      <c r="E670" s="57">
        <f>SUM('GŠ DR.FRA I.GLIBOTIĆ:GLAZBENA J.HATZE'!E670)</f>
        <v>0</v>
      </c>
      <c r="F670" s="105">
        <f>SUM('GŠ DR.FRA I.GLIBOTIĆ:GLAZBENA J.HATZE'!F670)</f>
        <v>0</v>
      </c>
      <c r="G670" s="177">
        <f>SUM('GŠ DR.FRA I.GLIBOTIĆ:GLAZBENA J.HATZE'!G670)</f>
        <v>0</v>
      </c>
      <c r="H670" s="47">
        <f>SUM('GŠ DR.FRA I.GLIBOTIĆ:GLAZBENA J.HATZE'!H670)</f>
        <v>0</v>
      </c>
      <c r="I670" s="25">
        <f t="shared" si="188"/>
        <v>0</v>
      </c>
      <c r="P670" s="57">
        <f>SUM('GŠ DR.FRA I.GLIBOTIĆ:GLAZBENA J.HATZE'!P633)</f>
        <v>0</v>
      </c>
      <c r="R670" s="53"/>
    </row>
    <row r="671" spans="1:18">
      <c r="A671" s="21"/>
      <c r="B671" s="22">
        <v>321</v>
      </c>
      <c r="C671" s="23" t="s">
        <v>33</v>
      </c>
      <c r="D671" s="57">
        <f>SUM('GŠ DR.FRA I.GLIBOTIĆ:GLAZBENA J.HATZE'!D671)</f>
        <v>0</v>
      </c>
      <c r="E671" s="57">
        <f>SUM('GŠ DR.FRA I.GLIBOTIĆ:GLAZBENA J.HATZE'!E671)</f>
        <v>0</v>
      </c>
      <c r="F671" s="105">
        <f>SUM('GŠ DR.FRA I.GLIBOTIĆ:GLAZBENA J.HATZE'!F671)</f>
        <v>0</v>
      </c>
      <c r="G671" s="177">
        <f>SUM('GŠ DR.FRA I.GLIBOTIĆ:GLAZBENA J.HATZE'!G671)</f>
        <v>0</v>
      </c>
      <c r="H671" s="47">
        <f>SUM('GŠ DR.FRA I.GLIBOTIĆ:GLAZBENA J.HATZE'!H671)</f>
        <v>0</v>
      </c>
      <c r="I671" s="25">
        <f t="shared" si="188"/>
        <v>0</v>
      </c>
      <c r="P671" s="57">
        <f>SUM('GŠ DR.FRA I.GLIBOTIĆ:GLAZBENA J.HATZE'!P634)</f>
        <v>0</v>
      </c>
      <c r="R671" s="53"/>
    </row>
    <row r="672" spans="1:18">
      <c r="A672" s="21"/>
      <c r="B672" s="22">
        <v>322</v>
      </c>
      <c r="C672" s="23" t="s">
        <v>34</v>
      </c>
      <c r="D672" s="57">
        <f>SUM('GŠ DR.FRA I.GLIBOTIĆ:GLAZBENA J.HATZE'!D672)</f>
        <v>5000</v>
      </c>
      <c r="E672" s="57">
        <f>SUM('GŠ DR.FRA I.GLIBOTIĆ:GLAZBENA J.HATZE'!E672)</f>
        <v>0</v>
      </c>
      <c r="F672" s="105">
        <f>SUM('GŠ DR.FRA I.GLIBOTIĆ:GLAZBENA J.HATZE'!F672)</f>
        <v>5000</v>
      </c>
      <c r="G672" s="177">
        <f>SUM('GŠ DR.FRA I.GLIBOTIĆ:GLAZBENA J.HATZE'!G672)</f>
        <v>0</v>
      </c>
      <c r="H672" s="47">
        <f>SUM('GŠ DR.FRA I.GLIBOTIĆ:GLAZBENA J.HATZE'!H672)</f>
        <v>0</v>
      </c>
      <c r="I672" s="25">
        <f t="shared" si="188"/>
        <v>5000</v>
      </c>
      <c r="P672" s="57">
        <f>SUM('GŠ DR.FRA I.GLIBOTIĆ:GLAZBENA J.HATZE'!P635)</f>
        <v>0</v>
      </c>
      <c r="R672" s="53"/>
    </row>
    <row r="673" spans="1:18">
      <c r="A673" s="21"/>
      <c r="B673" s="22">
        <v>323</v>
      </c>
      <c r="C673" s="23" t="s">
        <v>28</v>
      </c>
      <c r="D673" s="57">
        <f>SUM('GŠ DR.FRA I.GLIBOTIĆ:GLAZBENA J.HATZE'!D673)</f>
        <v>40000</v>
      </c>
      <c r="E673" s="57">
        <f>SUM('GŠ DR.FRA I.GLIBOTIĆ:GLAZBENA J.HATZE'!E673)</f>
        <v>0</v>
      </c>
      <c r="F673" s="105">
        <f>SUM('GŠ DR.FRA I.GLIBOTIĆ:GLAZBENA J.HATZE'!F673)</f>
        <v>40000</v>
      </c>
      <c r="G673" s="177">
        <f>SUM('GŠ DR.FRA I.GLIBOTIĆ:GLAZBENA J.HATZE'!G673)</f>
        <v>56827.25</v>
      </c>
      <c r="H673" s="47">
        <f>SUM('GŠ DR.FRA I.GLIBOTIĆ:GLAZBENA J.HATZE'!H673)</f>
        <v>0</v>
      </c>
      <c r="I673" s="25">
        <f t="shared" si="188"/>
        <v>40000</v>
      </c>
      <c r="P673" s="57">
        <f>SUM('GŠ DR.FRA I.GLIBOTIĆ:GLAZBENA J.HATZE'!P636)</f>
        <v>0</v>
      </c>
      <c r="R673" s="53"/>
    </row>
    <row r="674" spans="1:18" ht="24.75">
      <c r="A674" s="21"/>
      <c r="B674" s="22">
        <v>324</v>
      </c>
      <c r="C674" s="23" t="s">
        <v>37</v>
      </c>
      <c r="D674" s="57">
        <f>SUM('GŠ DR.FRA I.GLIBOTIĆ:GLAZBENA J.HATZE'!D674)</f>
        <v>0</v>
      </c>
      <c r="E674" s="57">
        <f>SUM('GŠ DR.FRA I.GLIBOTIĆ:GLAZBENA J.HATZE'!E674)</f>
        <v>0</v>
      </c>
      <c r="F674" s="105">
        <f>SUM('GŠ DR.FRA I.GLIBOTIĆ:GLAZBENA J.HATZE'!F674)</f>
        <v>0</v>
      </c>
      <c r="G674" s="177">
        <f>SUM('GŠ DR.FRA I.GLIBOTIĆ:GLAZBENA J.HATZE'!G674)</f>
        <v>0</v>
      </c>
      <c r="H674" s="47">
        <f>SUM('GŠ DR.FRA I.GLIBOTIĆ:GLAZBENA J.HATZE'!H674)</f>
        <v>0</v>
      </c>
      <c r="I674" s="25">
        <f t="shared" si="188"/>
        <v>0</v>
      </c>
      <c r="P674" s="57">
        <f>SUM('GŠ DR.FRA I.GLIBOTIĆ:GLAZBENA J.HATZE'!P637)</f>
        <v>0</v>
      </c>
      <c r="R674" s="53"/>
    </row>
    <row r="675" spans="1:18">
      <c r="A675" s="21"/>
      <c r="B675" s="22">
        <v>329</v>
      </c>
      <c r="C675" s="23" t="s">
        <v>38</v>
      </c>
      <c r="D675" s="57">
        <f>SUM('GŠ DR.FRA I.GLIBOTIĆ:GLAZBENA J.HATZE'!D675)</f>
        <v>0</v>
      </c>
      <c r="E675" s="57">
        <f>SUM('GŠ DR.FRA I.GLIBOTIĆ:GLAZBENA J.HATZE'!E675)</f>
        <v>0</v>
      </c>
      <c r="F675" s="105">
        <f>SUM('GŠ DR.FRA I.GLIBOTIĆ:GLAZBENA J.HATZE'!F675)</f>
        <v>0</v>
      </c>
      <c r="G675" s="177">
        <f>SUM('GŠ DR.FRA I.GLIBOTIĆ:GLAZBENA J.HATZE'!G675)</f>
        <v>0</v>
      </c>
      <c r="H675" s="47">
        <f>SUM('GŠ DR.FRA I.GLIBOTIĆ:GLAZBENA J.HATZE'!H675)</f>
        <v>0</v>
      </c>
      <c r="I675" s="25">
        <f t="shared" si="188"/>
        <v>0</v>
      </c>
      <c r="P675" s="57">
        <f>SUM('GŠ DR.FRA I.GLIBOTIĆ:GLAZBENA J.HATZE'!P638)</f>
        <v>0</v>
      </c>
      <c r="R675" s="53"/>
    </row>
    <row r="676" spans="1:18">
      <c r="A676" s="21"/>
      <c r="B676" s="22">
        <v>343</v>
      </c>
      <c r="C676" s="23" t="s">
        <v>39</v>
      </c>
      <c r="D676" s="57">
        <f>SUM('GŠ DR.FRA I.GLIBOTIĆ:GLAZBENA J.HATZE'!D676)</f>
        <v>0</v>
      </c>
      <c r="E676" s="57">
        <f>SUM('GŠ DR.FRA I.GLIBOTIĆ:GLAZBENA J.HATZE'!E676)</f>
        <v>0</v>
      </c>
      <c r="F676" s="105">
        <f>SUM('GŠ DR.FRA I.GLIBOTIĆ:GLAZBENA J.HATZE'!F676)</f>
        <v>0</v>
      </c>
      <c r="G676" s="177">
        <f>SUM('GŠ DR.FRA I.GLIBOTIĆ:GLAZBENA J.HATZE'!G676)</f>
        <v>0</v>
      </c>
      <c r="H676" s="47">
        <f>SUM('GŠ DR.FRA I.GLIBOTIĆ:GLAZBENA J.HATZE'!H676)</f>
        <v>0</v>
      </c>
      <c r="I676" s="25">
        <f t="shared" si="188"/>
        <v>0</v>
      </c>
      <c r="P676" s="57">
        <f>SUM('GŠ DR.FRA I.GLIBOTIĆ:GLAZBENA J.HATZE'!P639)</f>
        <v>0</v>
      </c>
      <c r="R676" s="53"/>
    </row>
    <row r="677" spans="1:18" ht="21" customHeight="1">
      <c r="A677" s="21"/>
      <c r="B677" s="22">
        <v>422</v>
      </c>
      <c r="C677" s="23" t="s">
        <v>29</v>
      </c>
      <c r="D677" s="57">
        <f>SUM('GŠ DR.FRA I.GLIBOTIĆ:GLAZBENA J.HATZE'!D677)</f>
        <v>0</v>
      </c>
      <c r="E677" s="57">
        <f>SUM('GŠ DR.FRA I.GLIBOTIĆ:GLAZBENA J.HATZE'!E677)</f>
        <v>0</v>
      </c>
      <c r="F677" s="105">
        <f>SUM('GŠ DR.FRA I.GLIBOTIĆ:GLAZBENA J.HATZE'!F677)</f>
        <v>0</v>
      </c>
      <c r="G677" s="177">
        <f>SUM('GŠ DR.FRA I.GLIBOTIĆ:GLAZBENA J.HATZE'!G677)</f>
        <v>0</v>
      </c>
      <c r="H677" s="47">
        <f>SUM('GŠ DR.FRA I.GLIBOTIĆ:GLAZBENA J.HATZE'!H677)</f>
        <v>0</v>
      </c>
      <c r="I677" s="25">
        <f t="shared" si="188"/>
        <v>0</v>
      </c>
      <c r="P677" s="57">
        <f>SUM('GŠ DR.FRA I.GLIBOTIĆ:GLAZBENA J.HATZE'!P640)</f>
        <v>0</v>
      </c>
      <c r="R677" s="53"/>
    </row>
    <row r="678" spans="1:18" ht="21" customHeight="1">
      <c r="A678" s="21"/>
      <c r="B678" s="22">
        <v>451</v>
      </c>
      <c r="C678" s="23" t="s">
        <v>31</v>
      </c>
      <c r="D678" s="57">
        <f>SUM('GŠ DR.FRA I.GLIBOTIĆ:GLAZBENA J.HATZE'!D678)</f>
        <v>0</v>
      </c>
      <c r="E678" s="57">
        <f>SUM('GŠ DR.FRA I.GLIBOTIĆ:GLAZBENA J.HATZE'!E678)</f>
        <v>0</v>
      </c>
      <c r="F678" s="105">
        <f>SUM('GŠ DR.FRA I.GLIBOTIĆ:GLAZBENA J.HATZE'!F678)</f>
        <v>0</v>
      </c>
      <c r="G678" s="177">
        <f>SUM('GŠ DR.FRA I.GLIBOTIĆ:GLAZBENA J.HATZE'!G678)</f>
        <v>29461.25</v>
      </c>
      <c r="H678" s="47">
        <f>SUM('GŠ DR.FRA I.GLIBOTIĆ:GLAZBENA J.HATZE'!H678)</f>
        <v>0</v>
      </c>
      <c r="I678" s="25">
        <f t="shared" si="188"/>
        <v>0</v>
      </c>
      <c r="P678" s="57">
        <f>SUM('GŠ DR.FRA I.GLIBOTIĆ:GLAZBENA J.HATZE'!P641)</f>
        <v>0</v>
      </c>
      <c r="R678" s="53"/>
    </row>
    <row r="679" spans="1:18" ht="25.5" customHeight="1">
      <c r="A679" s="238" t="s">
        <v>145</v>
      </c>
      <c r="B679" s="239"/>
      <c r="C679" s="39" t="s">
        <v>144</v>
      </c>
      <c r="D679" s="40">
        <f>SUM(D680,D691)</f>
        <v>70000</v>
      </c>
      <c r="E679" s="40">
        <f t="shared" ref="E679:I679" si="189">SUM(E680,E691)</f>
        <v>0</v>
      </c>
      <c r="F679" s="83">
        <f t="shared" si="189"/>
        <v>70000</v>
      </c>
      <c r="G679" s="171">
        <f t="shared" si="189"/>
        <v>10848.16</v>
      </c>
      <c r="H679" s="88">
        <f t="shared" si="189"/>
        <v>0</v>
      </c>
      <c r="I679" s="41">
        <f t="shared" si="189"/>
        <v>70000</v>
      </c>
      <c r="P679" s="40">
        <f>SUM(P680,P691)</f>
        <v>0</v>
      </c>
      <c r="R679" s="53"/>
    </row>
    <row r="680" spans="1:18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190">SUM(E681:E690)</f>
        <v>0</v>
      </c>
      <c r="F680" s="59">
        <f t="shared" si="190"/>
        <v>0</v>
      </c>
      <c r="G680" s="174">
        <f t="shared" si="190"/>
        <v>0</v>
      </c>
      <c r="H680" s="79">
        <f t="shared" si="190"/>
        <v>0</v>
      </c>
      <c r="I680" s="20">
        <f t="shared" si="190"/>
        <v>0</v>
      </c>
      <c r="P680" s="19">
        <f>SUM(P681:P690)</f>
        <v>0</v>
      </c>
      <c r="R680" s="53"/>
    </row>
    <row r="681" spans="1:18">
      <c r="A681" s="21"/>
      <c r="B681" s="22">
        <v>311</v>
      </c>
      <c r="C681" s="23" t="s">
        <v>35</v>
      </c>
      <c r="D681" s="57">
        <f>SUM('GŠ DR.FRA I.GLIBOTIĆ:GLAZBENA J.HATZE'!D681)</f>
        <v>0</v>
      </c>
      <c r="E681" s="57">
        <f>SUM('GŠ DR.FRA I.GLIBOTIĆ:GLAZBENA J.HATZE'!E681)</f>
        <v>0</v>
      </c>
      <c r="F681" s="105">
        <f>SUM('GŠ DR.FRA I.GLIBOTIĆ:GLAZBENA J.HATZE'!F681)</f>
        <v>0</v>
      </c>
      <c r="G681" s="177">
        <f>SUM('GŠ DR.FRA I.GLIBOTIĆ:GLAZBENA J.HATZE'!G681)</f>
        <v>0</v>
      </c>
      <c r="H681" s="47">
        <f>SUM('GŠ DR.FRA I.GLIBOTIĆ:GLAZBENA J.HATZE'!H681)</f>
        <v>0</v>
      </c>
      <c r="I681" s="25">
        <f t="shared" ref="I681:I690" si="191">+F681+H681</f>
        <v>0</v>
      </c>
      <c r="P681" s="57">
        <f>SUM('GŠ DR.FRA I.GLIBOTIĆ:GLAZBENA J.HATZE'!P644)</f>
        <v>0</v>
      </c>
      <c r="R681" s="53"/>
    </row>
    <row r="682" spans="1:18">
      <c r="A682" s="21"/>
      <c r="B682" s="22">
        <v>313</v>
      </c>
      <c r="C682" s="23" t="s">
        <v>36</v>
      </c>
      <c r="D682" s="57">
        <f>SUM('GŠ DR.FRA I.GLIBOTIĆ:GLAZBENA J.HATZE'!D682)</f>
        <v>0</v>
      </c>
      <c r="E682" s="57">
        <f>SUM('GŠ DR.FRA I.GLIBOTIĆ:GLAZBENA J.HATZE'!E682)</f>
        <v>0</v>
      </c>
      <c r="F682" s="105">
        <f>SUM('GŠ DR.FRA I.GLIBOTIĆ:GLAZBENA J.HATZE'!F682)</f>
        <v>0</v>
      </c>
      <c r="G682" s="177">
        <f>SUM('GŠ DR.FRA I.GLIBOTIĆ:GLAZBENA J.HATZE'!G682)</f>
        <v>0</v>
      </c>
      <c r="H682" s="47">
        <f>SUM('GŠ DR.FRA I.GLIBOTIĆ:GLAZBENA J.HATZE'!H682)</f>
        <v>0</v>
      </c>
      <c r="I682" s="25">
        <f t="shared" si="191"/>
        <v>0</v>
      </c>
      <c r="P682" s="57">
        <f>SUM('GŠ DR.FRA I.GLIBOTIĆ:GLAZBENA J.HATZE'!P645)</f>
        <v>0</v>
      </c>
      <c r="R682" s="53"/>
    </row>
    <row r="683" spans="1:18" s="26" customFormat="1">
      <c r="A683" s="21"/>
      <c r="B683" s="22">
        <v>321</v>
      </c>
      <c r="C683" s="23" t="s">
        <v>33</v>
      </c>
      <c r="D683" s="57">
        <f>SUM('GŠ DR.FRA I.GLIBOTIĆ:GLAZBENA J.HATZE'!D683)</f>
        <v>0</v>
      </c>
      <c r="E683" s="57">
        <f>SUM('GŠ DR.FRA I.GLIBOTIĆ:GLAZBENA J.HATZE'!E683)</f>
        <v>0</v>
      </c>
      <c r="F683" s="105">
        <f>SUM('GŠ DR.FRA I.GLIBOTIĆ:GLAZBENA J.HATZE'!F683)</f>
        <v>0</v>
      </c>
      <c r="G683" s="177">
        <f>SUM('GŠ DR.FRA I.GLIBOTIĆ:GLAZBENA J.HATZE'!G683)</f>
        <v>0</v>
      </c>
      <c r="H683" s="47">
        <f>SUM('GŠ DR.FRA I.GLIBOTIĆ:GLAZBENA J.HATZE'!H683)</f>
        <v>0</v>
      </c>
      <c r="I683" s="25">
        <f t="shared" si="191"/>
        <v>0</v>
      </c>
      <c r="P683" s="57">
        <f>SUM('GŠ DR.FRA I.GLIBOTIĆ:GLAZBENA J.HATZE'!P646)</f>
        <v>0</v>
      </c>
      <c r="R683" s="53"/>
    </row>
    <row r="684" spans="1:18" s="26" customFormat="1">
      <c r="A684" s="21"/>
      <c r="B684" s="22">
        <v>322</v>
      </c>
      <c r="C684" s="23" t="s">
        <v>34</v>
      </c>
      <c r="D684" s="57">
        <f>SUM('GŠ DR.FRA I.GLIBOTIĆ:GLAZBENA J.HATZE'!D684)</f>
        <v>0</v>
      </c>
      <c r="E684" s="57">
        <f>SUM('GŠ DR.FRA I.GLIBOTIĆ:GLAZBENA J.HATZE'!E684)</f>
        <v>0</v>
      </c>
      <c r="F684" s="105">
        <f>SUM('GŠ DR.FRA I.GLIBOTIĆ:GLAZBENA J.HATZE'!F684)</f>
        <v>0</v>
      </c>
      <c r="G684" s="177">
        <f>SUM('GŠ DR.FRA I.GLIBOTIĆ:GLAZBENA J.HATZE'!G684)</f>
        <v>0</v>
      </c>
      <c r="H684" s="47">
        <f>SUM('GŠ DR.FRA I.GLIBOTIĆ:GLAZBENA J.HATZE'!H684)</f>
        <v>0</v>
      </c>
      <c r="I684" s="25">
        <f t="shared" si="191"/>
        <v>0</v>
      </c>
      <c r="P684" s="57">
        <f>SUM('GŠ DR.FRA I.GLIBOTIĆ:GLAZBENA J.HATZE'!P647)</f>
        <v>0</v>
      </c>
      <c r="R684" s="53"/>
    </row>
    <row r="685" spans="1:18">
      <c r="A685" s="21"/>
      <c r="B685" s="22">
        <v>323</v>
      </c>
      <c r="C685" s="23" t="s">
        <v>28</v>
      </c>
      <c r="D685" s="57">
        <f>SUM('GŠ DR.FRA I.GLIBOTIĆ:GLAZBENA J.HATZE'!D685)</f>
        <v>0</v>
      </c>
      <c r="E685" s="57">
        <f>SUM('GŠ DR.FRA I.GLIBOTIĆ:GLAZBENA J.HATZE'!E685)</f>
        <v>0</v>
      </c>
      <c r="F685" s="105">
        <f>SUM('GŠ DR.FRA I.GLIBOTIĆ:GLAZBENA J.HATZE'!F685)</f>
        <v>0</v>
      </c>
      <c r="G685" s="177">
        <f>SUM('GŠ DR.FRA I.GLIBOTIĆ:GLAZBENA J.HATZE'!G685)</f>
        <v>0</v>
      </c>
      <c r="H685" s="47">
        <f>SUM('GŠ DR.FRA I.GLIBOTIĆ:GLAZBENA J.HATZE'!H685)</f>
        <v>0</v>
      </c>
      <c r="I685" s="25">
        <f t="shared" si="191"/>
        <v>0</v>
      </c>
      <c r="P685" s="57">
        <f>SUM('GŠ DR.FRA I.GLIBOTIĆ:GLAZBENA J.HATZE'!P648)</f>
        <v>0</v>
      </c>
      <c r="R685" s="53"/>
    </row>
    <row r="686" spans="1:18" ht="24.75">
      <c r="A686" s="21"/>
      <c r="B686" s="22">
        <v>324</v>
      </c>
      <c r="C686" s="23" t="s">
        <v>37</v>
      </c>
      <c r="D686" s="57">
        <f>SUM('GŠ DR.FRA I.GLIBOTIĆ:GLAZBENA J.HATZE'!D686)</f>
        <v>0</v>
      </c>
      <c r="E686" s="57">
        <f>SUM('GŠ DR.FRA I.GLIBOTIĆ:GLAZBENA J.HATZE'!E686)</f>
        <v>0</v>
      </c>
      <c r="F686" s="105">
        <f>SUM('GŠ DR.FRA I.GLIBOTIĆ:GLAZBENA J.HATZE'!F686)</f>
        <v>0</v>
      </c>
      <c r="G686" s="177">
        <f>SUM('GŠ DR.FRA I.GLIBOTIĆ:GLAZBENA J.HATZE'!G686)</f>
        <v>0</v>
      </c>
      <c r="H686" s="47">
        <f>SUM('GŠ DR.FRA I.GLIBOTIĆ:GLAZBENA J.HATZE'!H686)</f>
        <v>0</v>
      </c>
      <c r="I686" s="25">
        <f t="shared" si="191"/>
        <v>0</v>
      </c>
      <c r="P686" s="57">
        <f>SUM('GŠ DR.FRA I.GLIBOTIĆ:GLAZBENA J.HATZE'!P649)</f>
        <v>0</v>
      </c>
      <c r="R686" s="53"/>
    </row>
    <row r="687" spans="1:18" s="26" customFormat="1">
      <c r="A687" s="21"/>
      <c r="B687" s="22">
        <v>329</v>
      </c>
      <c r="C687" s="23" t="s">
        <v>38</v>
      </c>
      <c r="D687" s="57">
        <f>SUM('GŠ DR.FRA I.GLIBOTIĆ:GLAZBENA J.HATZE'!D687)</f>
        <v>0</v>
      </c>
      <c r="E687" s="57">
        <f>SUM('GŠ DR.FRA I.GLIBOTIĆ:GLAZBENA J.HATZE'!E687)</f>
        <v>0</v>
      </c>
      <c r="F687" s="105">
        <f>SUM('GŠ DR.FRA I.GLIBOTIĆ:GLAZBENA J.HATZE'!F687)</f>
        <v>0</v>
      </c>
      <c r="G687" s="177">
        <f>SUM('GŠ DR.FRA I.GLIBOTIĆ:GLAZBENA J.HATZE'!G687)</f>
        <v>0</v>
      </c>
      <c r="H687" s="47">
        <f>SUM('GŠ DR.FRA I.GLIBOTIĆ:GLAZBENA J.HATZE'!H687)</f>
        <v>0</v>
      </c>
      <c r="I687" s="25">
        <f t="shared" si="191"/>
        <v>0</v>
      </c>
      <c r="P687" s="57">
        <f>SUM('GŠ DR.FRA I.GLIBOTIĆ:GLAZBENA J.HATZE'!P650)</f>
        <v>0</v>
      </c>
      <c r="R687" s="53"/>
    </row>
    <row r="688" spans="1:18">
      <c r="A688" s="21"/>
      <c r="B688" s="22">
        <v>343</v>
      </c>
      <c r="C688" s="23" t="s">
        <v>39</v>
      </c>
      <c r="D688" s="57">
        <f>SUM('GŠ DR.FRA I.GLIBOTIĆ:GLAZBENA J.HATZE'!D688)</f>
        <v>0</v>
      </c>
      <c r="E688" s="57">
        <f>SUM('GŠ DR.FRA I.GLIBOTIĆ:GLAZBENA J.HATZE'!E688)</f>
        <v>0</v>
      </c>
      <c r="F688" s="105">
        <f>SUM('GŠ DR.FRA I.GLIBOTIĆ:GLAZBENA J.HATZE'!F688)</f>
        <v>0</v>
      </c>
      <c r="G688" s="177">
        <f>SUM('GŠ DR.FRA I.GLIBOTIĆ:GLAZBENA J.HATZE'!G688)</f>
        <v>0</v>
      </c>
      <c r="H688" s="47">
        <f>SUM('GŠ DR.FRA I.GLIBOTIĆ:GLAZBENA J.HATZE'!H688)</f>
        <v>0</v>
      </c>
      <c r="I688" s="25">
        <f t="shared" si="191"/>
        <v>0</v>
      </c>
      <c r="P688" s="57">
        <f>SUM('GŠ DR.FRA I.GLIBOTIĆ:GLAZBENA J.HATZE'!P651)</f>
        <v>0</v>
      </c>
      <c r="R688" s="53"/>
    </row>
    <row r="689" spans="1:18" ht="21" customHeight="1">
      <c r="A689" s="21"/>
      <c r="B689" s="22">
        <v>422</v>
      </c>
      <c r="C689" s="23" t="s">
        <v>29</v>
      </c>
      <c r="D689" s="57">
        <f>SUM('GŠ DR.FRA I.GLIBOTIĆ:GLAZBENA J.HATZE'!D689)</f>
        <v>0</v>
      </c>
      <c r="E689" s="57">
        <f>SUM('GŠ DR.FRA I.GLIBOTIĆ:GLAZBENA J.HATZE'!E689)</f>
        <v>0</v>
      </c>
      <c r="F689" s="105">
        <f>SUM('GŠ DR.FRA I.GLIBOTIĆ:GLAZBENA J.HATZE'!F689)</f>
        <v>0</v>
      </c>
      <c r="G689" s="177">
        <f>SUM('GŠ DR.FRA I.GLIBOTIĆ:GLAZBENA J.HATZE'!G689)</f>
        <v>0</v>
      </c>
      <c r="H689" s="47">
        <f>SUM('GŠ DR.FRA I.GLIBOTIĆ:GLAZBENA J.HATZE'!H689)</f>
        <v>0</v>
      </c>
      <c r="I689" s="25">
        <f t="shared" si="191"/>
        <v>0</v>
      </c>
      <c r="P689" s="57">
        <f>SUM('GŠ DR.FRA I.GLIBOTIĆ:GLAZBENA J.HATZE'!P652)</f>
        <v>0</v>
      </c>
      <c r="R689" s="53"/>
    </row>
    <row r="690" spans="1:18" ht="21" customHeight="1">
      <c r="A690" s="21"/>
      <c r="B690" s="22">
        <v>451</v>
      </c>
      <c r="C690" s="23" t="s">
        <v>31</v>
      </c>
      <c r="D690" s="57">
        <f>SUM('GŠ DR.FRA I.GLIBOTIĆ:GLAZBENA J.HATZE'!D690)</f>
        <v>0</v>
      </c>
      <c r="E690" s="57">
        <f>SUM('GŠ DR.FRA I.GLIBOTIĆ:GLAZBENA J.HATZE'!E690)</f>
        <v>0</v>
      </c>
      <c r="F690" s="105">
        <f>SUM('GŠ DR.FRA I.GLIBOTIĆ:GLAZBENA J.HATZE'!F690)</f>
        <v>0</v>
      </c>
      <c r="G690" s="177">
        <f>SUM('GŠ DR.FRA I.GLIBOTIĆ:GLAZBENA J.HATZE'!G690)</f>
        <v>0</v>
      </c>
      <c r="H690" s="47">
        <f>SUM('GŠ DR.FRA I.GLIBOTIĆ:GLAZBENA J.HATZE'!H690)</f>
        <v>0</v>
      </c>
      <c r="I690" s="25">
        <f t="shared" si="191"/>
        <v>0</v>
      </c>
      <c r="P690" s="57">
        <f>SUM('GŠ DR.FRA I.GLIBOTIĆ:GLAZBENA J.HATZE'!P653)</f>
        <v>0</v>
      </c>
      <c r="R690" s="53"/>
    </row>
    <row r="691" spans="1:18" ht="24.75">
      <c r="A691" s="236" t="s">
        <v>11</v>
      </c>
      <c r="B691" s="237"/>
      <c r="C691" s="18" t="s">
        <v>115</v>
      </c>
      <c r="D691" s="19">
        <f>SUM(D692:D701)</f>
        <v>70000</v>
      </c>
      <c r="E691" s="19">
        <f t="shared" ref="E691:I691" si="192">SUM(E692:E701)</f>
        <v>0</v>
      </c>
      <c r="F691" s="59">
        <f t="shared" si="192"/>
        <v>70000</v>
      </c>
      <c r="G691" s="174">
        <f t="shared" si="192"/>
        <v>10848.16</v>
      </c>
      <c r="H691" s="79">
        <f t="shared" si="192"/>
        <v>0</v>
      </c>
      <c r="I691" s="20">
        <f t="shared" si="192"/>
        <v>70000</v>
      </c>
      <c r="P691" s="19">
        <f>SUM(P692:P701)</f>
        <v>0</v>
      </c>
      <c r="R691" s="53"/>
    </row>
    <row r="692" spans="1:18">
      <c r="A692" s="21"/>
      <c r="B692" s="22">
        <v>311</v>
      </c>
      <c r="C692" s="23" t="s">
        <v>35</v>
      </c>
      <c r="D692" s="57">
        <f>SUM('GŠ DR.FRA I.GLIBOTIĆ:GLAZBENA J.HATZE'!D692)</f>
        <v>10000</v>
      </c>
      <c r="E692" s="57">
        <f>SUM('GŠ DR.FRA I.GLIBOTIĆ:GLAZBENA J.HATZE'!E692)</f>
        <v>0</v>
      </c>
      <c r="F692" s="105">
        <f>SUM('GŠ DR.FRA I.GLIBOTIĆ:GLAZBENA J.HATZE'!F692)</f>
        <v>10000</v>
      </c>
      <c r="G692" s="177">
        <f>SUM('GŠ DR.FRA I.GLIBOTIĆ:GLAZBENA J.HATZE'!G692)</f>
        <v>0</v>
      </c>
      <c r="H692" s="47">
        <f>SUM('GŠ DR.FRA I.GLIBOTIĆ:GLAZBENA J.HATZE'!H692)</f>
        <v>0</v>
      </c>
      <c r="I692" s="25">
        <f t="shared" ref="I692:I701" si="193">+F692+H692</f>
        <v>10000</v>
      </c>
      <c r="P692" s="57">
        <f>SUM('GŠ DR.FRA I.GLIBOTIĆ:GLAZBENA J.HATZE'!P655)</f>
        <v>0</v>
      </c>
      <c r="R692" s="53"/>
    </row>
    <row r="693" spans="1:18">
      <c r="A693" s="21"/>
      <c r="B693" s="22">
        <v>313</v>
      </c>
      <c r="C693" s="23" t="s">
        <v>36</v>
      </c>
      <c r="D693" s="57">
        <f>SUM('GŠ DR.FRA I.GLIBOTIĆ:GLAZBENA J.HATZE'!D693)</f>
        <v>1650</v>
      </c>
      <c r="E693" s="57">
        <f>SUM('GŠ DR.FRA I.GLIBOTIĆ:GLAZBENA J.HATZE'!E693)</f>
        <v>0</v>
      </c>
      <c r="F693" s="105">
        <f>SUM('GŠ DR.FRA I.GLIBOTIĆ:GLAZBENA J.HATZE'!F693)</f>
        <v>1650</v>
      </c>
      <c r="G693" s="177">
        <f>SUM('GŠ DR.FRA I.GLIBOTIĆ:GLAZBENA J.HATZE'!G693)</f>
        <v>0</v>
      </c>
      <c r="H693" s="47">
        <f>SUM('GŠ DR.FRA I.GLIBOTIĆ:GLAZBENA J.HATZE'!H693)</f>
        <v>0</v>
      </c>
      <c r="I693" s="25">
        <f t="shared" si="193"/>
        <v>1650</v>
      </c>
      <c r="P693" s="57">
        <f>SUM('GŠ DR.FRA I.GLIBOTIĆ:GLAZBENA J.HATZE'!P656)</f>
        <v>0</v>
      </c>
      <c r="R693" s="53"/>
    </row>
    <row r="694" spans="1:18">
      <c r="A694" s="21"/>
      <c r="B694" s="22">
        <v>321</v>
      </c>
      <c r="C694" s="23" t="s">
        <v>33</v>
      </c>
      <c r="D694" s="57">
        <f>SUM('GŠ DR.FRA I.GLIBOTIĆ:GLAZBENA J.HATZE'!D694)</f>
        <v>45000</v>
      </c>
      <c r="E694" s="57">
        <f>SUM('GŠ DR.FRA I.GLIBOTIĆ:GLAZBENA J.HATZE'!E694)</f>
        <v>0</v>
      </c>
      <c r="F694" s="105">
        <f>SUM('GŠ DR.FRA I.GLIBOTIĆ:GLAZBENA J.HATZE'!F694)</f>
        <v>45000</v>
      </c>
      <c r="G694" s="177">
        <f>SUM('GŠ DR.FRA I.GLIBOTIĆ:GLAZBENA J.HATZE'!G694)</f>
        <v>155</v>
      </c>
      <c r="H694" s="47">
        <f>SUM('GŠ DR.FRA I.GLIBOTIĆ:GLAZBENA J.HATZE'!H694)</f>
        <v>0</v>
      </c>
      <c r="I694" s="25">
        <f t="shared" si="193"/>
        <v>45000</v>
      </c>
      <c r="P694" s="57">
        <f>SUM('GŠ DR.FRA I.GLIBOTIĆ:GLAZBENA J.HATZE'!P657)</f>
        <v>0</v>
      </c>
      <c r="R694" s="53"/>
    </row>
    <row r="695" spans="1:18">
      <c r="A695" s="21"/>
      <c r="B695" s="22">
        <v>322</v>
      </c>
      <c r="C695" s="23" t="s">
        <v>34</v>
      </c>
      <c r="D695" s="57">
        <f>SUM('GŠ DR.FRA I.GLIBOTIĆ:GLAZBENA J.HATZE'!D695)</f>
        <v>5000</v>
      </c>
      <c r="E695" s="57">
        <f>SUM('GŠ DR.FRA I.GLIBOTIĆ:GLAZBENA J.HATZE'!E695)</f>
        <v>0</v>
      </c>
      <c r="F695" s="105">
        <f>SUM('GŠ DR.FRA I.GLIBOTIĆ:GLAZBENA J.HATZE'!F695)</f>
        <v>5000</v>
      </c>
      <c r="G695" s="177">
        <f>SUM('GŠ DR.FRA I.GLIBOTIĆ:GLAZBENA J.HATZE'!G695)</f>
        <v>0</v>
      </c>
      <c r="H695" s="47">
        <f>SUM('GŠ DR.FRA I.GLIBOTIĆ:GLAZBENA J.HATZE'!H695)</f>
        <v>0</v>
      </c>
      <c r="I695" s="25">
        <f t="shared" si="193"/>
        <v>5000</v>
      </c>
      <c r="P695" s="57">
        <f>SUM('GŠ DR.FRA I.GLIBOTIĆ:GLAZBENA J.HATZE'!P658)</f>
        <v>0</v>
      </c>
      <c r="R695" s="53"/>
    </row>
    <row r="696" spans="1:18">
      <c r="A696" s="21"/>
      <c r="B696" s="22">
        <v>323</v>
      </c>
      <c r="C696" s="23" t="s">
        <v>28</v>
      </c>
      <c r="D696" s="57">
        <f>SUM('GŠ DR.FRA I.GLIBOTIĆ:GLAZBENA J.HATZE'!D696)</f>
        <v>5000</v>
      </c>
      <c r="E696" s="57">
        <f>SUM('GŠ DR.FRA I.GLIBOTIĆ:GLAZBENA J.HATZE'!E696)</f>
        <v>0</v>
      </c>
      <c r="F696" s="105">
        <f>SUM('GŠ DR.FRA I.GLIBOTIĆ:GLAZBENA J.HATZE'!F696)</f>
        <v>5000</v>
      </c>
      <c r="G696" s="177">
        <f>SUM('GŠ DR.FRA I.GLIBOTIĆ:GLAZBENA J.HATZE'!G696)</f>
        <v>3750</v>
      </c>
      <c r="H696" s="47">
        <f>SUM('GŠ DR.FRA I.GLIBOTIĆ:GLAZBENA J.HATZE'!H696)</f>
        <v>0</v>
      </c>
      <c r="I696" s="25">
        <f t="shared" si="193"/>
        <v>5000</v>
      </c>
      <c r="P696" s="57">
        <f>SUM('GŠ DR.FRA I.GLIBOTIĆ:GLAZBENA J.HATZE'!P659)</f>
        <v>0</v>
      </c>
      <c r="R696" s="53"/>
    </row>
    <row r="697" spans="1:18" ht="24.75">
      <c r="A697" s="21"/>
      <c r="B697" s="22">
        <v>324</v>
      </c>
      <c r="C697" s="23" t="s">
        <v>37</v>
      </c>
      <c r="D697" s="57">
        <f>SUM('GŠ DR.FRA I.GLIBOTIĆ:GLAZBENA J.HATZE'!D697)</f>
        <v>0</v>
      </c>
      <c r="E697" s="57">
        <f>SUM('GŠ DR.FRA I.GLIBOTIĆ:GLAZBENA J.HATZE'!E697)</f>
        <v>0</v>
      </c>
      <c r="F697" s="105">
        <f>SUM('GŠ DR.FRA I.GLIBOTIĆ:GLAZBENA J.HATZE'!F697)</f>
        <v>0</v>
      </c>
      <c r="G697" s="177">
        <f>SUM('GŠ DR.FRA I.GLIBOTIĆ:GLAZBENA J.HATZE'!G697)</f>
        <v>2423.16</v>
      </c>
      <c r="H697" s="47">
        <f>SUM('GŠ DR.FRA I.GLIBOTIĆ:GLAZBENA J.HATZE'!H697)</f>
        <v>0</v>
      </c>
      <c r="I697" s="25">
        <f t="shared" si="193"/>
        <v>0</v>
      </c>
      <c r="P697" s="57">
        <f>SUM('GŠ DR.FRA I.GLIBOTIĆ:GLAZBENA J.HATZE'!P660)</f>
        <v>0</v>
      </c>
      <c r="R697" s="53"/>
    </row>
    <row r="698" spans="1:18">
      <c r="A698" s="21"/>
      <c r="B698" s="22">
        <v>329</v>
      </c>
      <c r="C698" s="23" t="s">
        <v>38</v>
      </c>
      <c r="D698" s="57">
        <f>SUM('GŠ DR.FRA I.GLIBOTIĆ:GLAZBENA J.HATZE'!D698)</f>
        <v>3350</v>
      </c>
      <c r="E698" s="57">
        <f>SUM('GŠ DR.FRA I.GLIBOTIĆ:GLAZBENA J.HATZE'!E698)</f>
        <v>0</v>
      </c>
      <c r="F698" s="105">
        <f>SUM('GŠ DR.FRA I.GLIBOTIĆ:GLAZBENA J.HATZE'!F698)</f>
        <v>3350</v>
      </c>
      <c r="G698" s="177">
        <f>SUM('GŠ DR.FRA I.GLIBOTIĆ:GLAZBENA J.HATZE'!G698)</f>
        <v>4520</v>
      </c>
      <c r="H698" s="47">
        <f>SUM('GŠ DR.FRA I.GLIBOTIĆ:GLAZBENA J.HATZE'!H698)</f>
        <v>0</v>
      </c>
      <c r="I698" s="25">
        <f t="shared" si="193"/>
        <v>3350</v>
      </c>
      <c r="P698" s="57">
        <f>SUM('GŠ DR.FRA I.GLIBOTIĆ:GLAZBENA J.HATZE'!P661)</f>
        <v>0</v>
      </c>
      <c r="R698" s="53"/>
    </row>
    <row r="699" spans="1:18">
      <c r="A699" s="21"/>
      <c r="B699" s="22">
        <v>343</v>
      </c>
      <c r="C699" s="23" t="s">
        <v>39</v>
      </c>
      <c r="D699" s="57">
        <f>SUM('GŠ DR.FRA I.GLIBOTIĆ:GLAZBENA J.HATZE'!D699)</f>
        <v>0</v>
      </c>
      <c r="E699" s="57">
        <f>SUM('GŠ DR.FRA I.GLIBOTIĆ:GLAZBENA J.HATZE'!E699)</f>
        <v>0</v>
      </c>
      <c r="F699" s="105">
        <f>SUM('GŠ DR.FRA I.GLIBOTIĆ:GLAZBENA J.HATZE'!F699)</f>
        <v>0</v>
      </c>
      <c r="G699" s="177">
        <f>SUM('GŠ DR.FRA I.GLIBOTIĆ:GLAZBENA J.HATZE'!G699)</f>
        <v>0</v>
      </c>
      <c r="H699" s="47">
        <f>SUM('GŠ DR.FRA I.GLIBOTIĆ:GLAZBENA J.HATZE'!H699)</f>
        <v>0</v>
      </c>
      <c r="I699" s="25">
        <f t="shared" si="193"/>
        <v>0</v>
      </c>
      <c r="P699" s="57">
        <f>SUM('GŠ DR.FRA I.GLIBOTIĆ:GLAZBENA J.HATZE'!P662)</f>
        <v>0</v>
      </c>
      <c r="R699" s="53"/>
    </row>
    <row r="700" spans="1:18" ht="21" customHeight="1">
      <c r="A700" s="21"/>
      <c r="B700" s="22">
        <v>422</v>
      </c>
      <c r="C700" s="23" t="s">
        <v>29</v>
      </c>
      <c r="D700" s="57">
        <f>SUM('GŠ DR.FRA I.GLIBOTIĆ:GLAZBENA J.HATZE'!D700)</f>
        <v>0</v>
      </c>
      <c r="E700" s="57">
        <f>SUM('GŠ DR.FRA I.GLIBOTIĆ:GLAZBENA J.HATZE'!E700)</f>
        <v>0</v>
      </c>
      <c r="F700" s="105">
        <f>SUM('GŠ DR.FRA I.GLIBOTIĆ:GLAZBENA J.HATZE'!F700)</f>
        <v>0</v>
      </c>
      <c r="G700" s="177">
        <f>SUM('GŠ DR.FRA I.GLIBOTIĆ:GLAZBENA J.HATZE'!G700)</f>
        <v>0</v>
      </c>
      <c r="H700" s="47">
        <f>SUM('GŠ DR.FRA I.GLIBOTIĆ:GLAZBENA J.HATZE'!H700)</f>
        <v>0</v>
      </c>
      <c r="I700" s="25">
        <f t="shared" si="193"/>
        <v>0</v>
      </c>
      <c r="P700" s="57">
        <f>SUM('GŠ DR.FRA I.GLIBOTIĆ:GLAZBENA J.HATZE'!P663)</f>
        <v>0</v>
      </c>
      <c r="R700" s="53"/>
    </row>
    <row r="701" spans="1:18" ht="21" customHeight="1">
      <c r="A701" s="21"/>
      <c r="B701" s="22">
        <v>451</v>
      </c>
      <c r="C701" s="23" t="s">
        <v>31</v>
      </c>
      <c r="D701" s="57">
        <f>SUM('GŠ DR.FRA I.GLIBOTIĆ:GLAZBENA J.HATZE'!D701)</f>
        <v>0</v>
      </c>
      <c r="E701" s="57">
        <f>SUM('GŠ DR.FRA I.GLIBOTIĆ:GLAZBENA J.HATZE'!E701)</f>
        <v>0</v>
      </c>
      <c r="F701" s="105">
        <f>SUM('GŠ DR.FRA I.GLIBOTIĆ:GLAZBENA J.HATZE'!F701)</f>
        <v>0</v>
      </c>
      <c r="G701" s="177">
        <f>SUM('GŠ DR.FRA I.GLIBOTIĆ:GLAZBENA J.HATZE'!G701)</f>
        <v>0</v>
      </c>
      <c r="H701" s="47">
        <f>SUM('GŠ DR.FRA I.GLIBOTIĆ:GLAZBENA J.HATZE'!H701)</f>
        <v>0</v>
      </c>
      <c r="I701" s="25">
        <f t="shared" si="193"/>
        <v>0</v>
      </c>
      <c r="P701" s="57">
        <f>SUM('GŠ DR.FRA I.GLIBOTIĆ:GLAZBENA J.HATZE'!P664)</f>
        <v>0</v>
      </c>
      <c r="R701" s="53"/>
    </row>
    <row r="702" spans="1:18" ht="25.5" customHeight="1">
      <c r="A702" s="238" t="s">
        <v>147</v>
      </c>
      <c r="B702" s="239"/>
      <c r="C702" s="39" t="s">
        <v>146</v>
      </c>
      <c r="D702" s="40">
        <f>SUM(D703,D714)</f>
        <v>62000</v>
      </c>
      <c r="E702" s="40">
        <f t="shared" ref="E702:I702" si="194">SUM(E703,E714)</f>
        <v>0</v>
      </c>
      <c r="F702" s="83">
        <f t="shared" si="194"/>
        <v>62000</v>
      </c>
      <c r="G702" s="171">
        <f t="shared" si="194"/>
        <v>0</v>
      </c>
      <c r="H702" s="88">
        <f t="shared" si="194"/>
        <v>0</v>
      </c>
      <c r="I702" s="41">
        <f t="shared" si="194"/>
        <v>62000</v>
      </c>
      <c r="P702" s="40">
        <f>SUM(P703,P714)</f>
        <v>0</v>
      </c>
      <c r="R702" s="53"/>
    </row>
    <row r="703" spans="1:18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195">SUM(E704:E713)</f>
        <v>0</v>
      </c>
      <c r="F703" s="59">
        <f t="shared" si="195"/>
        <v>0</v>
      </c>
      <c r="G703" s="174">
        <f t="shared" si="195"/>
        <v>0</v>
      </c>
      <c r="H703" s="79">
        <f t="shared" si="195"/>
        <v>0</v>
      </c>
      <c r="I703" s="20">
        <f t="shared" si="195"/>
        <v>0</v>
      </c>
      <c r="P703" s="19">
        <f>SUM(P704:P713)</f>
        <v>0</v>
      </c>
      <c r="R703" s="53"/>
    </row>
    <row r="704" spans="1:18">
      <c r="A704" s="21"/>
      <c r="B704" s="22">
        <v>311</v>
      </c>
      <c r="C704" s="23" t="s">
        <v>35</v>
      </c>
      <c r="D704" s="57">
        <f>SUM('GŠ DR.FRA I.GLIBOTIĆ:GLAZBENA J.HATZE'!D704)</f>
        <v>0</v>
      </c>
      <c r="E704" s="57">
        <f>SUM('GŠ DR.FRA I.GLIBOTIĆ:GLAZBENA J.HATZE'!E704)</f>
        <v>0</v>
      </c>
      <c r="F704" s="105">
        <f>SUM('GŠ DR.FRA I.GLIBOTIĆ:GLAZBENA J.HATZE'!F704)</f>
        <v>0</v>
      </c>
      <c r="G704" s="177">
        <f>SUM('GŠ DR.FRA I.GLIBOTIĆ:GLAZBENA J.HATZE'!G704)</f>
        <v>0</v>
      </c>
      <c r="H704" s="47">
        <f>SUM('GŠ DR.FRA I.GLIBOTIĆ:GLAZBENA J.HATZE'!H704)</f>
        <v>0</v>
      </c>
      <c r="I704" s="25">
        <f t="shared" ref="I704:I713" si="196">+F704+H704</f>
        <v>0</v>
      </c>
      <c r="P704" s="57">
        <f>SUM('GŠ DR.FRA I.GLIBOTIĆ:GLAZBENA J.HATZE'!P667)</f>
        <v>0</v>
      </c>
      <c r="R704" s="53"/>
    </row>
    <row r="705" spans="1:18">
      <c r="A705" s="21"/>
      <c r="B705" s="22">
        <v>312</v>
      </c>
      <c r="C705" s="23" t="s">
        <v>44</v>
      </c>
      <c r="D705" s="57">
        <f>SUM('GŠ DR.FRA I.GLIBOTIĆ:GLAZBENA J.HATZE'!D705)</f>
        <v>0</v>
      </c>
      <c r="E705" s="57">
        <f>SUM('GŠ DR.FRA I.GLIBOTIĆ:GLAZBENA J.HATZE'!E705)</f>
        <v>0</v>
      </c>
      <c r="F705" s="105">
        <f>SUM('GŠ DR.FRA I.GLIBOTIĆ:GLAZBENA J.HATZE'!F705)</f>
        <v>0</v>
      </c>
      <c r="G705" s="177">
        <f>SUM('GŠ DR.FRA I.GLIBOTIĆ:GLAZBENA J.HATZE'!G705)</f>
        <v>0</v>
      </c>
      <c r="H705" s="47">
        <f>SUM('GŠ DR.FRA I.GLIBOTIĆ:GLAZBENA J.HATZE'!H705)</f>
        <v>0</v>
      </c>
      <c r="I705" s="25">
        <f t="shared" si="196"/>
        <v>0</v>
      </c>
      <c r="P705" s="57">
        <f>SUM('GŠ DR.FRA I.GLIBOTIĆ:GLAZBENA J.HATZE'!P668)</f>
        <v>0</v>
      </c>
      <c r="R705" s="53"/>
    </row>
    <row r="706" spans="1:18">
      <c r="A706" s="21"/>
      <c r="B706" s="22">
        <v>313</v>
      </c>
      <c r="C706" s="23" t="s">
        <v>36</v>
      </c>
      <c r="D706" s="57">
        <f>SUM('GŠ DR.FRA I.GLIBOTIĆ:GLAZBENA J.HATZE'!D706)</f>
        <v>0</v>
      </c>
      <c r="E706" s="57">
        <f>SUM('GŠ DR.FRA I.GLIBOTIĆ:GLAZBENA J.HATZE'!E706)</f>
        <v>0</v>
      </c>
      <c r="F706" s="105">
        <f>SUM('GŠ DR.FRA I.GLIBOTIĆ:GLAZBENA J.HATZE'!F706)</f>
        <v>0</v>
      </c>
      <c r="G706" s="177">
        <f>SUM('GŠ DR.FRA I.GLIBOTIĆ:GLAZBENA J.HATZE'!G706)</f>
        <v>0</v>
      </c>
      <c r="H706" s="47">
        <f>SUM('GŠ DR.FRA I.GLIBOTIĆ:GLAZBENA J.HATZE'!H706)</f>
        <v>0</v>
      </c>
      <c r="I706" s="25">
        <f t="shared" si="196"/>
        <v>0</v>
      </c>
      <c r="P706" s="57">
        <f>SUM('GŠ DR.FRA I.GLIBOTIĆ:GLAZBENA J.HATZE'!P669)</f>
        <v>0</v>
      </c>
      <c r="R706" s="53"/>
    </row>
    <row r="707" spans="1:18" s="26" customFormat="1">
      <c r="A707" s="21"/>
      <c r="B707" s="22">
        <v>321</v>
      </c>
      <c r="C707" s="23" t="s">
        <v>33</v>
      </c>
      <c r="D707" s="57">
        <f>SUM('GŠ DR.FRA I.GLIBOTIĆ:GLAZBENA J.HATZE'!D707)</f>
        <v>0</v>
      </c>
      <c r="E707" s="57">
        <f>SUM('GŠ DR.FRA I.GLIBOTIĆ:GLAZBENA J.HATZE'!E707)</f>
        <v>0</v>
      </c>
      <c r="F707" s="105">
        <f>SUM('GŠ DR.FRA I.GLIBOTIĆ:GLAZBENA J.HATZE'!F707)</f>
        <v>0</v>
      </c>
      <c r="G707" s="177">
        <f>SUM('GŠ DR.FRA I.GLIBOTIĆ:GLAZBENA J.HATZE'!G707)</f>
        <v>0</v>
      </c>
      <c r="H707" s="47">
        <f>SUM('GŠ DR.FRA I.GLIBOTIĆ:GLAZBENA J.HATZE'!H707)</f>
        <v>0</v>
      </c>
      <c r="I707" s="25">
        <f t="shared" si="196"/>
        <v>0</v>
      </c>
      <c r="P707" s="57">
        <f>SUM('GŠ DR.FRA I.GLIBOTIĆ:GLAZBENA J.HATZE'!P670)</f>
        <v>0</v>
      </c>
      <c r="R707" s="53"/>
    </row>
    <row r="708" spans="1:18" s="26" customFormat="1">
      <c r="A708" s="21"/>
      <c r="B708" s="22">
        <v>322</v>
      </c>
      <c r="C708" s="23" t="s">
        <v>34</v>
      </c>
      <c r="D708" s="57">
        <f>SUM('GŠ DR.FRA I.GLIBOTIĆ:GLAZBENA J.HATZE'!D708)</f>
        <v>0</v>
      </c>
      <c r="E708" s="57">
        <f>SUM('GŠ DR.FRA I.GLIBOTIĆ:GLAZBENA J.HATZE'!E708)</f>
        <v>0</v>
      </c>
      <c r="F708" s="105">
        <f>SUM('GŠ DR.FRA I.GLIBOTIĆ:GLAZBENA J.HATZE'!F708)</f>
        <v>0</v>
      </c>
      <c r="G708" s="177">
        <f>SUM('GŠ DR.FRA I.GLIBOTIĆ:GLAZBENA J.HATZE'!G708)</f>
        <v>0</v>
      </c>
      <c r="H708" s="47">
        <f>SUM('GŠ DR.FRA I.GLIBOTIĆ:GLAZBENA J.HATZE'!H708)</f>
        <v>0</v>
      </c>
      <c r="I708" s="25">
        <f t="shared" si="196"/>
        <v>0</v>
      </c>
      <c r="P708" s="57">
        <f>SUM('GŠ DR.FRA I.GLIBOTIĆ:GLAZBENA J.HATZE'!P671)</f>
        <v>0</v>
      </c>
      <c r="R708" s="53"/>
    </row>
    <row r="709" spans="1:18">
      <c r="A709" s="21"/>
      <c r="B709" s="22">
        <v>323</v>
      </c>
      <c r="C709" s="23" t="s">
        <v>28</v>
      </c>
      <c r="D709" s="57">
        <f>SUM('GŠ DR.FRA I.GLIBOTIĆ:GLAZBENA J.HATZE'!D709)</f>
        <v>0</v>
      </c>
      <c r="E709" s="57">
        <f>SUM('GŠ DR.FRA I.GLIBOTIĆ:GLAZBENA J.HATZE'!E709)</f>
        <v>0</v>
      </c>
      <c r="F709" s="105">
        <f>SUM('GŠ DR.FRA I.GLIBOTIĆ:GLAZBENA J.HATZE'!F709)</f>
        <v>0</v>
      </c>
      <c r="G709" s="177">
        <f>SUM('GŠ DR.FRA I.GLIBOTIĆ:GLAZBENA J.HATZE'!G709)</f>
        <v>0</v>
      </c>
      <c r="H709" s="47">
        <f>SUM('GŠ DR.FRA I.GLIBOTIĆ:GLAZBENA J.HATZE'!H709)</f>
        <v>0</v>
      </c>
      <c r="I709" s="25">
        <f t="shared" si="196"/>
        <v>0</v>
      </c>
      <c r="P709" s="57">
        <f>SUM('GŠ DR.FRA I.GLIBOTIĆ:GLAZBENA J.HATZE'!P672)</f>
        <v>0</v>
      </c>
      <c r="R709" s="53"/>
    </row>
    <row r="710" spans="1:18" ht="24.75">
      <c r="A710" s="21"/>
      <c r="B710" s="22">
        <v>324</v>
      </c>
      <c r="C710" s="23" t="s">
        <v>37</v>
      </c>
      <c r="D710" s="57">
        <f>SUM('GŠ DR.FRA I.GLIBOTIĆ:GLAZBENA J.HATZE'!D710)</f>
        <v>0</v>
      </c>
      <c r="E710" s="57">
        <f>SUM('GŠ DR.FRA I.GLIBOTIĆ:GLAZBENA J.HATZE'!E710)</f>
        <v>0</v>
      </c>
      <c r="F710" s="105">
        <f>SUM('GŠ DR.FRA I.GLIBOTIĆ:GLAZBENA J.HATZE'!F710)</f>
        <v>0</v>
      </c>
      <c r="G710" s="177">
        <f>SUM('GŠ DR.FRA I.GLIBOTIĆ:GLAZBENA J.HATZE'!G710)</f>
        <v>0</v>
      </c>
      <c r="H710" s="47">
        <f>SUM('GŠ DR.FRA I.GLIBOTIĆ:GLAZBENA J.HATZE'!H710)</f>
        <v>0</v>
      </c>
      <c r="I710" s="25">
        <f t="shared" si="196"/>
        <v>0</v>
      </c>
      <c r="P710" s="57">
        <f>SUM('GŠ DR.FRA I.GLIBOTIĆ:GLAZBENA J.HATZE'!P673)</f>
        <v>0</v>
      </c>
      <c r="R710" s="53"/>
    </row>
    <row r="711" spans="1:18" s="26" customFormat="1">
      <c r="A711" s="21"/>
      <c r="B711" s="22">
        <v>329</v>
      </c>
      <c r="C711" s="23" t="s">
        <v>38</v>
      </c>
      <c r="D711" s="57">
        <f>SUM('GŠ DR.FRA I.GLIBOTIĆ:GLAZBENA J.HATZE'!D711)</f>
        <v>0</v>
      </c>
      <c r="E711" s="57">
        <f>SUM('GŠ DR.FRA I.GLIBOTIĆ:GLAZBENA J.HATZE'!E711)</f>
        <v>0</v>
      </c>
      <c r="F711" s="105">
        <f>SUM('GŠ DR.FRA I.GLIBOTIĆ:GLAZBENA J.HATZE'!F711)</f>
        <v>0</v>
      </c>
      <c r="G711" s="177">
        <f>SUM('GŠ DR.FRA I.GLIBOTIĆ:GLAZBENA J.HATZE'!G711)</f>
        <v>0</v>
      </c>
      <c r="H711" s="47">
        <f>SUM('GŠ DR.FRA I.GLIBOTIĆ:GLAZBENA J.HATZE'!H711)</f>
        <v>0</v>
      </c>
      <c r="I711" s="25">
        <f t="shared" si="196"/>
        <v>0</v>
      </c>
      <c r="P711" s="57">
        <f>SUM('GŠ DR.FRA I.GLIBOTIĆ:GLAZBENA J.HATZE'!P674)</f>
        <v>0</v>
      </c>
      <c r="R711" s="53"/>
    </row>
    <row r="712" spans="1:18">
      <c r="A712" s="21"/>
      <c r="B712" s="22">
        <v>343</v>
      </c>
      <c r="C712" s="23" t="s">
        <v>39</v>
      </c>
      <c r="D712" s="57">
        <f>SUM('GŠ DR.FRA I.GLIBOTIĆ:GLAZBENA J.HATZE'!D712)</f>
        <v>0</v>
      </c>
      <c r="E712" s="57">
        <f>SUM('GŠ DR.FRA I.GLIBOTIĆ:GLAZBENA J.HATZE'!E712)</f>
        <v>0</v>
      </c>
      <c r="F712" s="105">
        <f>SUM('GŠ DR.FRA I.GLIBOTIĆ:GLAZBENA J.HATZE'!F712)</f>
        <v>0</v>
      </c>
      <c r="G712" s="177">
        <f>SUM('GŠ DR.FRA I.GLIBOTIĆ:GLAZBENA J.HATZE'!G712)</f>
        <v>0</v>
      </c>
      <c r="H712" s="47">
        <f>SUM('GŠ DR.FRA I.GLIBOTIĆ:GLAZBENA J.HATZE'!H712)</f>
        <v>0</v>
      </c>
      <c r="I712" s="25">
        <f t="shared" si="196"/>
        <v>0</v>
      </c>
      <c r="P712" s="57">
        <f>SUM('GŠ DR.FRA I.GLIBOTIĆ:GLAZBENA J.HATZE'!P675)</f>
        <v>0</v>
      </c>
      <c r="R712" s="53"/>
    </row>
    <row r="713" spans="1:18" ht="21" customHeight="1">
      <c r="A713" s="21"/>
      <c r="B713" s="22">
        <v>422</v>
      </c>
      <c r="C713" s="23" t="s">
        <v>29</v>
      </c>
      <c r="D713" s="57">
        <f>SUM('GŠ DR.FRA I.GLIBOTIĆ:GLAZBENA J.HATZE'!D713)</f>
        <v>0</v>
      </c>
      <c r="E713" s="57">
        <f>SUM('GŠ DR.FRA I.GLIBOTIĆ:GLAZBENA J.HATZE'!E713)</f>
        <v>0</v>
      </c>
      <c r="F713" s="105">
        <f>SUM('GŠ DR.FRA I.GLIBOTIĆ:GLAZBENA J.HATZE'!F713)</f>
        <v>0</v>
      </c>
      <c r="G713" s="177">
        <f>SUM('GŠ DR.FRA I.GLIBOTIĆ:GLAZBENA J.HATZE'!G713)</f>
        <v>0</v>
      </c>
      <c r="H713" s="47">
        <f>SUM('GŠ DR.FRA I.GLIBOTIĆ:GLAZBENA J.HATZE'!H713)</f>
        <v>0</v>
      </c>
      <c r="I713" s="25">
        <f t="shared" si="196"/>
        <v>0</v>
      </c>
      <c r="P713" s="57">
        <f>SUM('GŠ DR.FRA I.GLIBOTIĆ:GLAZBENA J.HATZE'!P676)</f>
        <v>0</v>
      </c>
      <c r="R713" s="53"/>
    </row>
    <row r="714" spans="1:18" ht="24.75">
      <c r="A714" s="236" t="s">
        <v>11</v>
      </c>
      <c r="B714" s="237"/>
      <c r="C714" s="18" t="s">
        <v>115</v>
      </c>
      <c r="D714" s="19">
        <f>SUM(D715:D723)</f>
        <v>62000</v>
      </c>
      <c r="E714" s="19">
        <f t="shared" ref="E714:I714" si="197">SUM(E715:E723)</f>
        <v>0</v>
      </c>
      <c r="F714" s="59">
        <f t="shared" si="197"/>
        <v>62000</v>
      </c>
      <c r="G714" s="174">
        <f t="shared" si="197"/>
        <v>0</v>
      </c>
      <c r="H714" s="79">
        <f t="shared" si="197"/>
        <v>0</v>
      </c>
      <c r="I714" s="20">
        <f t="shared" si="197"/>
        <v>62000</v>
      </c>
      <c r="P714" s="19">
        <f>SUM(P715:P723)</f>
        <v>0</v>
      </c>
      <c r="R714" s="53"/>
    </row>
    <row r="715" spans="1:18">
      <c r="A715" s="21"/>
      <c r="B715" s="22">
        <v>311</v>
      </c>
      <c r="C715" s="23" t="s">
        <v>35</v>
      </c>
      <c r="D715" s="57">
        <f>SUM('GŠ DR.FRA I.GLIBOTIĆ:GLAZBENA J.HATZE'!D715)</f>
        <v>10000</v>
      </c>
      <c r="E715" s="57">
        <f>SUM('GŠ DR.FRA I.GLIBOTIĆ:GLAZBENA J.HATZE'!E715)</f>
        <v>0</v>
      </c>
      <c r="F715" s="105">
        <f>SUM('GŠ DR.FRA I.GLIBOTIĆ:GLAZBENA J.HATZE'!F715)</f>
        <v>10000</v>
      </c>
      <c r="G715" s="177">
        <f>SUM('GŠ DR.FRA I.GLIBOTIĆ:GLAZBENA J.HATZE'!G715)</f>
        <v>0</v>
      </c>
      <c r="H715" s="47">
        <f>SUM('GŠ DR.FRA I.GLIBOTIĆ:GLAZBENA J.HATZE'!H715)</f>
        <v>0</v>
      </c>
      <c r="I715" s="25">
        <f t="shared" ref="I715:I723" si="198">+F715+H715</f>
        <v>10000</v>
      </c>
      <c r="P715" s="57">
        <f>SUM('GŠ DR.FRA I.GLIBOTIĆ:GLAZBENA J.HATZE'!P678)</f>
        <v>0</v>
      </c>
      <c r="R715" s="53"/>
    </row>
    <row r="716" spans="1:18">
      <c r="A716" s="21"/>
      <c r="B716" s="22">
        <v>313</v>
      </c>
      <c r="C716" s="23" t="s">
        <v>36</v>
      </c>
      <c r="D716" s="57">
        <f>SUM('GŠ DR.FRA I.GLIBOTIĆ:GLAZBENA J.HATZE'!D716)</f>
        <v>1650</v>
      </c>
      <c r="E716" s="57">
        <f>SUM('GŠ DR.FRA I.GLIBOTIĆ:GLAZBENA J.HATZE'!E716)</f>
        <v>0</v>
      </c>
      <c r="F716" s="105">
        <f>SUM('GŠ DR.FRA I.GLIBOTIĆ:GLAZBENA J.HATZE'!F716)</f>
        <v>1650</v>
      </c>
      <c r="G716" s="177">
        <f>SUM('GŠ DR.FRA I.GLIBOTIĆ:GLAZBENA J.HATZE'!G716)</f>
        <v>0</v>
      </c>
      <c r="H716" s="47">
        <f>SUM('GŠ DR.FRA I.GLIBOTIĆ:GLAZBENA J.HATZE'!H716)</f>
        <v>0</v>
      </c>
      <c r="I716" s="25">
        <f t="shared" si="198"/>
        <v>1650</v>
      </c>
      <c r="P716" s="57">
        <f>SUM('GŠ DR.FRA I.GLIBOTIĆ:GLAZBENA J.HATZE'!P679)</f>
        <v>0</v>
      </c>
      <c r="R716" s="53"/>
    </row>
    <row r="717" spans="1:18">
      <c r="A717" s="21"/>
      <c r="B717" s="22">
        <v>321</v>
      </c>
      <c r="C717" s="23" t="s">
        <v>33</v>
      </c>
      <c r="D717" s="57">
        <f>SUM('GŠ DR.FRA I.GLIBOTIĆ:GLAZBENA J.HATZE'!D717)</f>
        <v>35000</v>
      </c>
      <c r="E717" s="57">
        <f>SUM('GŠ DR.FRA I.GLIBOTIĆ:GLAZBENA J.HATZE'!E717)</f>
        <v>0</v>
      </c>
      <c r="F717" s="105">
        <f>SUM('GŠ DR.FRA I.GLIBOTIĆ:GLAZBENA J.HATZE'!F717)</f>
        <v>35000</v>
      </c>
      <c r="G717" s="177">
        <f>SUM('GŠ DR.FRA I.GLIBOTIĆ:GLAZBENA J.HATZE'!G717)</f>
        <v>0</v>
      </c>
      <c r="H717" s="47">
        <f>SUM('GŠ DR.FRA I.GLIBOTIĆ:GLAZBENA J.HATZE'!H717)</f>
        <v>0</v>
      </c>
      <c r="I717" s="25">
        <f t="shared" si="198"/>
        <v>35000</v>
      </c>
      <c r="P717" s="57">
        <f>SUM('GŠ DR.FRA I.GLIBOTIĆ:GLAZBENA J.HATZE'!P680)</f>
        <v>0</v>
      </c>
      <c r="R717" s="53"/>
    </row>
    <row r="718" spans="1:18">
      <c r="A718" s="21"/>
      <c r="B718" s="22">
        <v>322</v>
      </c>
      <c r="C718" s="23" t="s">
        <v>34</v>
      </c>
      <c r="D718" s="57">
        <f>SUM('GŠ DR.FRA I.GLIBOTIĆ:GLAZBENA J.HATZE'!D718)</f>
        <v>8000</v>
      </c>
      <c r="E718" s="57">
        <f>SUM('GŠ DR.FRA I.GLIBOTIĆ:GLAZBENA J.HATZE'!E718)</f>
        <v>0</v>
      </c>
      <c r="F718" s="105">
        <f>SUM('GŠ DR.FRA I.GLIBOTIĆ:GLAZBENA J.HATZE'!F718)</f>
        <v>8000</v>
      </c>
      <c r="G718" s="177">
        <f>SUM('GŠ DR.FRA I.GLIBOTIĆ:GLAZBENA J.HATZE'!G718)</f>
        <v>0</v>
      </c>
      <c r="H718" s="47">
        <f>SUM('GŠ DR.FRA I.GLIBOTIĆ:GLAZBENA J.HATZE'!H718)</f>
        <v>0</v>
      </c>
      <c r="I718" s="25">
        <f t="shared" si="198"/>
        <v>8000</v>
      </c>
      <c r="P718" s="57">
        <f>SUM('GŠ DR.FRA I.GLIBOTIĆ:GLAZBENA J.HATZE'!P681)</f>
        <v>0</v>
      </c>
      <c r="R718" s="53"/>
    </row>
    <row r="719" spans="1:18">
      <c r="A719" s="21"/>
      <c r="B719" s="22">
        <v>323</v>
      </c>
      <c r="C719" s="23" t="s">
        <v>28</v>
      </c>
      <c r="D719" s="57">
        <f>SUM('GŠ DR.FRA I.GLIBOTIĆ:GLAZBENA J.HATZE'!D719)</f>
        <v>4500</v>
      </c>
      <c r="E719" s="57">
        <f>SUM('GŠ DR.FRA I.GLIBOTIĆ:GLAZBENA J.HATZE'!E719)</f>
        <v>0</v>
      </c>
      <c r="F719" s="105">
        <f>SUM('GŠ DR.FRA I.GLIBOTIĆ:GLAZBENA J.HATZE'!F719)</f>
        <v>4500</v>
      </c>
      <c r="G719" s="177">
        <f>SUM('GŠ DR.FRA I.GLIBOTIĆ:GLAZBENA J.HATZE'!G719)</f>
        <v>0</v>
      </c>
      <c r="H719" s="47">
        <f>SUM('GŠ DR.FRA I.GLIBOTIĆ:GLAZBENA J.HATZE'!H719)</f>
        <v>0</v>
      </c>
      <c r="I719" s="25">
        <f t="shared" si="198"/>
        <v>4500</v>
      </c>
      <c r="P719" s="57">
        <f>SUM('GŠ DR.FRA I.GLIBOTIĆ:GLAZBENA J.HATZE'!P682)</f>
        <v>0</v>
      </c>
      <c r="R719" s="53"/>
    </row>
    <row r="720" spans="1:18" ht="24.75">
      <c r="A720" s="21"/>
      <c r="B720" s="22">
        <v>324</v>
      </c>
      <c r="C720" s="23" t="s">
        <v>37</v>
      </c>
      <c r="D720" s="57">
        <f>SUM('GŠ DR.FRA I.GLIBOTIĆ:GLAZBENA J.HATZE'!D720)</f>
        <v>0</v>
      </c>
      <c r="E720" s="57">
        <f>SUM('GŠ DR.FRA I.GLIBOTIĆ:GLAZBENA J.HATZE'!E720)</f>
        <v>0</v>
      </c>
      <c r="F720" s="105">
        <f>SUM('GŠ DR.FRA I.GLIBOTIĆ:GLAZBENA J.HATZE'!F720)</f>
        <v>0</v>
      </c>
      <c r="G720" s="177">
        <f>SUM('GŠ DR.FRA I.GLIBOTIĆ:GLAZBENA J.HATZE'!G720)</f>
        <v>0</v>
      </c>
      <c r="H720" s="47">
        <f>SUM('GŠ DR.FRA I.GLIBOTIĆ:GLAZBENA J.HATZE'!H720)</f>
        <v>0</v>
      </c>
      <c r="I720" s="25">
        <f t="shared" si="198"/>
        <v>0</v>
      </c>
      <c r="P720" s="57">
        <f>SUM('GŠ DR.FRA I.GLIBOTIĆ:GLAZBENA J.HATZE'!P683)</f>
        <v>0</v>
      </c>
      <c r="R720" s="53"/>
    </row>
    <row r="721" spans="1:18">
      <c r="A721" s="21"/>
      <c r="B721" s="22">
        <v>329</v>
      </c>
      <c r="C721" s="23" t="s">
        <v>38</v>
      </c>
      <c r="D721" s="57">
        <f>SUM('GŠ DR.FRA I.GLIBOTIĆ:GLAZBENA J.HATZE'!D721)</f>
        <v>2850</v>
      </c>
      <c r="E721" s="57">
        <f>SUM('GŠ DR.FRA I.GLIBOTIĆ:GLAZBENA J.HATZE'!E721)</f>
        <v>0</v>
      </c>
      <c r="F721" s="105">
        <f>SUM('GŠ DR.FRA I.GLIBOTIĆ:GLAZBENA J.HATZE'!F721)</f>
        <v>2850</v>
      </c>
      <c r="G721" s="177">
        <f>SUM('GŠ DR.FRA I.GLIBOTIĆ:GLAZBENA J.HATZE'!G721)</f>
        <v>0</v>
      </c>
      <c r="H721" s="47">
        <f>SUM('GŠ DR.FRA I.GLIBOTIĆ:GLAZBENA J.HATZE'!H721)</f>
        <v>0</v>
      </c>
      <c r="I721" s="25">
        <f t="shared" si="198"/>
        <v>2850</v>
      </c>
      <c r="P721" s="57">
        <f>SUM('GŠ DR.FRA I.GLIBOTIĆ:GLAZBENA J.HATZE'!P684)</f>
        <v>0</v>
      </c>
      <c r="R721" s="53"/>
    </row>
    <row r="722" spans="1:18">
      <c r="A722" s="21"/>
      <c r="B722" s="22">
        <v>343</v>
      </c>
      <c r="C722" s="23" t="s">
        <v>39</v>
      </c>
      <c r="D722" s="57">
        <f>SUM('GŠ DR.FRA I.GLIBOTIĆ:GLAZBENA J.HATZE'!D722)</f>
        <v>0</v>
      </c>
      <c r="E722" s="57">
        <f>SUM('GŠ DR.FRA I.GLIBOTIĆ:GLAZBENA J.HATZE'!E722)</f>
        <v>0</v>
      </c>
      <c r="F722" s="105">
        <f>SUM('GŠ DR.FRA I.GLIBOTIĆ:GLAZBENA J.HATZE'!F722)</f>
        <v>0</v>
      </c>
      <c r="G722" s="177">
        <f>SUM('GŠ DR.FRA I.GLIBOTIĆ:GLAZBENA J.HATZE'!G722)</f>
        <v>0</v>
      </c>
      <c r="H722" s="47">
        <f>SUM('GŠ DR.FRA I.GLIBOTIĆ:GLAZBENA J.HATZE'!H722)</f>
        <v>0</v>
      </c>
      <c r="I722" s="25">
        <f t="shared" si="198"/>
        <v>0</v>
      </c>
      <c r="P722" s="57">
        <f>SUM('GŠ DR.FRA I.GLIBOTIĆ:GLAZBENA J.HATZE'!P685)</f>
        <v>0</v>
      </c>
      <c r="R722" s="53"/>
    </row>
    <row r="723" spans="1:18" ht="21" customHeight="1">
      <c r="A723" s="21"/>
      <c r="B723" s="22">
        <v>422</v>
      </c>
      <c r="C723" s="23" t="s">
        <v>29</v>
      </c>
      <c r="D723" s="57">
        <f>SUM('GŠ DR.FRA I.GLIBOTIĆ:GLAZBENA J.HATZE'!D723)</f>
        <v>0</v>
      </c>
      <c r="E723" s="57">
        <f>SUM('GŠ DR.FRA I.GLIBOTIĆ:GLAZBENA J.HATZE'!E723)</f>
        <v>0</v>
      </c>
      <c r="F723" s="105">
        <f>SUM('GŠ DR.FRA I.GLIBOTIĆ:GLAZBENA J.HATZE'!F723)</f>
        <v>0</v>
      </c>
      <c r="G723" s="177">
        <f>SUM('GŠ DR.FRA I.GLIBOTIĆ:GLAZBENA J.HATZE'!G723)</f>
        <v>0</v>
      </c>
      <c r="H723" s="47">
        <f>SUM('GŠ DR.FRA I.GLIBOTIĆ:GLAZBENA J.HATZE'!H723)</f>
        <v>0</v>
      </c>
      <c r="I723" s="25">
        <f t="shared" si="198"/>
        <v>0</v>
      </c>
      <c r="P723" s="57">
        <f>SUM('GŠ DR.FRA I.GLIBOTIĆ:GLAZBENA J.HATZE'!P686)</f>
        <v>0</v>
      </c>
      <c r="R723" s="53"/>
    </row>
    <row r="724" spans="1:18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199">SUM(E725,E734)</f>
        <v>0</v>
      </c>
      <c r="F724" s="136">
        <f t="shared" si="199"/>
        <v>0</v>
      </c>
      <c r="G724" s="176">
        <f t="shared" si="199"/>
        <v>0</v>
      </c>
      <c r="H724" s="137">
        <f t="shared" si="199"/>
        <v>0</v>
      </c>
      <c r="I724" s="138">
        <f t="shared" si="199"/>
        <v>0</v>
      </c>
      <c r="P724" s="135">
        <f>SUM(P725,P734)</f>
        <v>0</v>
      </c>
      <c r="R724" s="140"/>
    </row>
    <row r="725" spans="1:18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00">SUM(E726:E733)</f>
        <v>0</v>
      </c>
      <c r="F725" s="59">
        <f t="shared" si="200"/>
        <v>0</v>
      </c>
      <c r="G725" s="174">
        <f t="shared" si="200"/>
        <v>0</v>
      </c>
      <c r="H725" s="79">
        <f t="shared" si="200"/>
        <v>0</v>
      </c>
      <c r="I725" s="20">
        <f t="shared" si="200"/>
        <v>0</v>
      </c>
      <c r="P725" s="19">
        <f>SUM(P726:P733)</f>
        <v>0</v>
      </c>
      <c r="R725" s="53"/>
    </row>
    <row r="726" spans="1:18">
      <c r="A726" s="21"/>
      <c r="B726" s="22">
        <v>311</v>
      </c>
      <c r="C726" s="23" t="s">
        <v>35</v>
      </c>
      <c r="D726" s="57">
        <f>SUM('GŠ DR.FRA I.GLIBOTIĆ:GLAZBENA J.HATZE'!D726)</f>
        <v>0</v>
      </c>
      <c r="E726" s="57">
        <f>SUM('GŠ DR.FRA I.GLIBOTIĆ:GLAZBENA J.HATZE'!E726)</f>
        <v>0</v>
      </c>
      <c r="F726" s="105">
        <f>SUM('GŠ DR.FRA I.GLIBOTIĆ:GLAZBENA J.HATZE'!F726)</f>
        <v>0</v>
      </c>
      <c r="G726" s="177">
        <f>SUM('GŠ DR.FRA I.GLIBOTIĆ:GLAZBENA J.HATZE'!G726)</f>
        <v>0</v>
      </c>
      <c r="H726" s="47">
        <f>SUM('GŠ DR.FRA I.GLIBOTIĆ:GLAZBENA J.HATZE'!H726)</f>
        <v>0</v>
      </c>
      <c r="I726" s="25">
        <f t="shared" ref="I726:I733" si="201">+F726+H726</f>
        <v>0</v>
      </c>
      <c r="P726" s="57">
        <f>SUM('GŠ DR.FRA I.GLIBOTIĆ:GLAZBENA J.HATZE'!P689)</f>
        <v>0</v>
      </c>
      <c r="R726" s="53"/>
    </row>
    <row r="727" spans="1:18">
      <c r="A727" s="21"/>
      <c r="B727" s="22">
        <v>313</v>
      </c>
      <c r="C727" s="23" t="s">
        <v>36</v>
      </c>
      <c r="D727" s="57">
        <f>SUM('GŠ DR.FRA I.GLIBOTIĆ:GLAZBENA J.HATZE'!D727)</f>
        <v>0</v>
      </c>
      <c r="E727" s="57">
        <f>SUM('GŠ DR.FRA I.GLIBOTIĆ:GLAZBENA J.HATZE'!E727)</f>
        <v>0</v>
      </c>
      <c r="F727" s="105">
        <f>SUM('GŠ DR.FRA I.GLIBOTIĆ:GLAZBENA J.HATZE'!F727)</f>
        <v>0</v>
      </c>
      <c r="G727" s="177">
        <f>SUM('GŠ DR.FRA I.GLIBOTIĆ:GLAZBENA J.HATZE'!G727)</f>
        <v>0</v>
      </c>
      <c r="H727" s="47">
        <f>SUM('GŠ DR.FRA I.GLIBOTIĆ:GLAZBENA J.HATZE'!H727)</f>
        <v>0</v>
      </c>
      <c r="I727" s="25">
        <f t="shared" si="201"/>
        <v>0</v>
      </c>
      <c r="P727" s="57">
        <f>SUM('GŠ DR.FRA I.GLIBOTIĆ:GLAZBENA J.HATZE'!P690)</f>
        <v>0</v>
      </c>
      <c r="R727" s="53"/>
    </row>
    <row r="728" spans="1:18" s="26" customFormat="1">
      <c r="A728" s="21"/>
      <c r="B728" s="22">
        <v>321</v>
      </c>
      <c r="C728" s="23" t="s">
        <v>33</v>
      </c>
      <c r="D728" s="57">
        <f>SUM('GŠ DR.FRA I.GLIBOTIĆ:GLAZBENA J.HATZE'!D728)</f>
        <v>0</v>
      </c>
      <c r="E728" s="57">
        <f>SUM('GŠ DR.FRA I.GLIBOTIĆ:GLAZBENA J.HATZE'!E728)</f>
        <v>0</v>
      </c>
      <c r="F728" s="105">
        <f>SUM('GŠ DR.FRA I.GLIBOTIĆ:GLAZBENA J.HATZE'!F728)</f>
        <v>0</v>
      </c>
      <c r="G728" s="177">
        <f>SUM('GŠ DR.FRA I.GLIBOTIĆ:GLAZBENA J.HATZE'!G728)</f>
        <v>0</v>
      </c>
      <c r="H728" s="47">
        <f>SUM('GŠ DR.FRA I.GLIBOTIĆ:GLAZBENA J.HATZE'!H728)</f>
        <v>0</v>
      </c>
      <c r="I728" s="25">
        <f t="shared" si="201"/>
        <v>0</v>
      </c>
      <c r="P728" s="57">
        <f>SUM('GŠ DR.FRA I.GLIBOTIĆ:GLAZBENA J.HATZE'!P691)</f>
        <v>0</v>
      </c>
      <c r="R728" s="53"/>
    </row>
    <row r="729" spans="1:18" s="26" customFormat="1">
      <c r="A729" s="21"/>
      <c r="B729" s="22">
        <v>322</v>
      </c>
      <c r="C729" s="23" t="s">
        <v>34</v>
      </c>
      <c r="D729" s="57">
        <f>SUM('GŠ DR.FRA I.GLIBOTIĆ:GLAZBENA J.HATZE'!D729)</f>
        <v>0</v>
      </c>
      <c r="E729" s="57">
        <f>SUM('GŠ DR.FRA I.GLIBOTIĆ:GLAZBENA J.HATZE'!E729)</f>
        <v>0</v>
      </c>
      <c r="F729" s="105">
        <f>SUM('GŠ DR.FRA I.GLIBOTIĆ:GLAZBENA J.HATZE'!F729)</f>
        <v>0</v>
      </c>
      <c r="G729" s="177">
        <f>SUM('GŠ DR.FRA I.GLIBOTIĆ:GLAZBENA J.HATZE'!G729)</f>
        <v>0</v>
      </c>
      <c r="H729" s="47">
        <f>SUM('GŠ DR.FRA I.GLIBOTIĆ:GLAZBENA J.HATZE'!H729)</f>
        <v>0</v>
      </c>
      <c r="I729" s="25">
        <f t="shared" si="201"/>
        <v>0</v>
      </c>
      <c r="P729" s="57">
        <f>SUM('GŠ DR.FRA I.GLIBOTIĆ:GLAZBENA J.HATZE'!P692)</f>
        <v>0</v>
      </c>
      <c r="R729" s="53"/>
    </row>
    <row r="730" spans="1:18">
      <c r="A730" s="21"/>
      <c r="B730" s="22">
        <v>323</v>
      </c>
      <c r="C730" s="23" t="s">
        <v>28</v>
      </c>
      <c r="D730" s="57">
        <f>SUM('GŠ DR.FRA I.GLIBOTIĆ:GLAZBENA J.HATZE'!D730)</f>
        <v>0</v>
      </c>
      <c r="E730" s="57">
        <f>SUM('GŠ DR.FRA I.GLIBOTIĆ:GLAZBENA J.HATZE'!E730)</f>
        <v>0</v>
      </c>
      <c r="F730" s="105">
        <f>SUM('GŠ DR.FRA I.GLIBOTIĆ:GLAZBENA J.HATZE'!F730)</f>
        <v>0</v>
      </c>
      <c r="G730" s="177">
        <f>SUM('GŠ DR.FRA I.GLIBOTIĆ:GLAZBENA J.HATZE'!G730)</f>
        <v>0</v>
      </c>
      <c r="H730" s="47">
        <f>SUM('GŠ DR.FRA I.GLIBOTIĆ:GLAZBENA J.HATZE'!H730)</f>
        <v>0</v>
      </c>
      <c r="I730" s="25">
        <f t="shared" si="201"/>
        <v>0</v>
      </c>
      <c r="P730" s="57">
        <f>SUM('GŠ DR.FRA I.GLIBOTIĆ:GLAZBENA J.HATZE'!P693)</f>
        <v>0</v>
      </c>
      <c r="R730" s="53"/>
    </row>
    <row r="731" spans="1:18" ht="24.75">
      <c r="A731" s="21"/>
      <c r="B731" s="22">
        <v>324</v>
      </c>
      <c r="C731" s="23" t="s">
        <v>37</v>
      </c>
      <c r="D731" s="57">
        <f>SUM('GŠ DR.FRA I.GLIBOTIĆ:GLAZBENA J.HATZE'!D731)</f>
        <v>0</v>
      </c>
      <c r="E731" s="57">
        <f>SUM('GŠ DR.FRA I.GLIBOTIĆ:GLAZBENA J.HATZE'!E731)</f>
        <v>0</v>
      </c>
      <c r="F731" s="105">
        <f>SUM('GŠ DR.FRA I.GLIBOTIĆ:GLAZBENA J.HATZE'!F731)</f>
        <v>0</v>
      </c>
      <c r="G731" s="177">
        <f>SUM('GŠ DR.FRA I.GLIBOTIĆ:GLAZBENA J.HATZE'!G731)</f>
        <v>0</v>
      </c>
      <c r="H731" s="47">
        <f>SUM('GŠ DR.FRA I.GLIBOTIĆ:GLAZBENA J.HATZE'!H731)</f>
        <v>0</v>
      </c>
      <c r="I731" s="25">
        <f t="shared" si="201"/>
        <v>0</v>
      </c>
      <c r="P731" s="57">
        <f>SUM('GŠ DR.FRA I.GLIBOTIĆ:GLAZBENA J.HATZE'!P694)</f>
        <v>0</v>
      </c>
      <c r="R731" s="53"/>
    </row>
    <row r="732" spans="1:18" s="26" customFormat="1">
      <c r="A732" s="21"/>
      <c r="B732" s="22">
        <v>329</v>
      </c>
      <c r="C732" s="23" t="s">
        <v>38</v>
      </c>
      <c r="D732" s="57">
        <f>SUM('GŠ DR.FRA I.GLIBOTIĆ:GLAZBENA J.HATZE'!D732)</f>
        <v>0</v>
      </c>
      <c r="E732" s="57">
        <f>SUM('GŠ DR.FRA I.GLIBOTIĆ:GLAZBENA J.HATZE'!E732)</f>
        <v>0</v>
      </c>
      <c r="F732" s="105">
        <f>SUM('GŠ DR.FRA I.GLIBOTIĆ:GLAZBENA J.HATZE'!F732)</f>
        <v>0</v>
      </c>
      <c r="G732" s="177">
        <f>SUM('GŠ DR.FRA I.GLIBOTIĆ:GLAZBENA J.HATZE'!G732)</f>
        <v>0</v>
      </c>
      <c r="H732" s="47">
        <f>SUM('GŠ DR.FRA I.GLIBOTIĆ:GLAZBENA J.HATZE'!H732)</f>
        <v>0</v>
      </c>
      <c r="I732" s="25">
        <f t="shared" si="201"/>
        <v>0</v>
      </c>
      <c r="P732" s="57">
        <f>SUM('GŠ DR.FRA I.GLIBOTIĆ:GLAZBENA J.HATZE'!P695)</f>
        <v>0</v>
      </c>
      <c r="R732" s="53"/>
    </row>
    <row r="733" spans="1:18">
      <c r="A733" s="21"/>
      <c r="B733" s="22">
        <v>343</v>
      </c>
      <c r="C733" s="23" t="s">
        <v>39</v>
      </c>
      <c r="D733" s="57">
        <f>SUM('GŠ DR.FRA I.GLIBOTIĆ:GLAZBENA J.HATZE'!D733)</f>
        <v>0</v>
      </c>
      <c r="E733" s="57">
        <f>SUM('GŠ DR.FRA I.GLIBOTIĆ:GLAZBENA J.HATZE'!E733)</f>
        <v>0</v>
      </c>
      <c r="F733" s="105">
        <f>SUM('GŠ DR.FRA I.GLIBOTIĆ:GLAZBENA J.HATZE'!F733)</f>
        <v>0</v>
      </c>
      <c r="G733" s="177">
        <f>SUM('GŠ DR.FRA I.GLIBOTIĆ:GLAZBENA J.HATZE'!G733)</f>
        <v>0</v>
      </c>
      <c r="H733" s="47">
        <f>SUM('GŠ DR.FRA I.GLIBOTIĆ:GLAZBENA J.HATZE'!H733)</f>
        <v>0</v>
      </c>
      <c r="I733" s="25">
        <f t="shared" si="201"/>
        <v>0</v>
      </c>
      <c r="P733" s="57">
        <f>SUM('GŠ DR.FRA I.GLIBOTIĆ:GLAZBENA J.HATZE'!P696)</f>
        <v>0</v>
      </c>
      <c r="R733" s="53"/>
    </row>
    <row r="734" spans="1:18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02">SUM(E735:E743)</f>
        <v>0</v>
      </c>
      <c r="F734" s="59">
        <f t="shared" si="202"/>
        <v>0</v>
      </c>
      <c r="G734" s="174">
        <f t="shared" si="202"/>
        <v>0</v>
      </c>
      <c r="H734" s="79">
        <f t="shared" si="202"/>
        <v>0</v>
      </c>
      <c r="I734" s="20">
        <f t="shared" si="202"/>
        <v>0</v>
      </c>
      <c r="P734" s="19">
        <f>SUM(P735:P743)</f>
        <v>0</v>
      </c>
      <c r="R734" s="53"/>
    </row>
    <row r="735" spans="1:18">
      <c r="A735" s="21"/>
      <c r="B735" s="22">
        <v>311</v>
      </c>
      <c r="C735" s="23" t="s">
        <v>35</v>
      </c>
      <c r="D735" s="57">
        <f>SUM('GŠ DR.FRA I.GLIBOTIĆ:GLAZBENA J.HATZE'!D735)</f>
        <v>0</v>
      </c>
      <c r="E735" s="57">
        <f>SUM('GŠ DR.FRA I.GLIBOTIĆ:GLAZBENA J.HATZE'!E735)</f>
        <v>0</v>
      </c>
      <c r="F735" s="105">
        <f>SUM('GŠ DR.FRA I.GLIBOTIĆ:GLAZBENA J.HATZE'!F735)</f>
        <v>0</v>
      </c>
      <c r="G735" s="177">
        <f>SUM('GŠ DR.FRA I.GLIBOTIĆ:GLAZBENA J.HATZE'!G735)</f>
        <v>0</v>
      </c>
      <c r="H735" s="47">
        <f>SUM('GŠ DR.FRA I.GLIBOTIĆ:GLAZBENA J.HATZE'!H735)</f>
        <v>0</v>
      </c>
      <c r="I735" s="25">
        <f t="shared" ref="I735:I743" si="203">+F735+H735</f>
        <v>0</v>
      </c>
      <c r="P735" s="57">
        <f>SUM('GŠ DR.FRA I.GLIBOTIĆ:GLAZBENA J.HATZE'!P698)</f>
        <v>0</v>
      </c>
      <c r="R735" s="53"/>
    </row>
    <row r="736" spans="1:18">
      <c r="A736" s="21"/>
      <c r="B736" s="22">
        <v>313</v>
      </c>
      <c r="C736" s="23" t="s">
        <v>36</v>
      </c>
      <c r="D736" s="57">
        <f>SUM('GŠ DR.FRA I.GLIBOTIĆ:GLAZBENA J.HATZE'!D736)</f>
        <v>0</v>
      </c>
      <c r="E736" s="57">
        <f>SUM('GŠ DR.FRA I.GLIBOTIĆ:GLAZBENA J.HATZE'!E736)</f>
        <v>0</v>
      </c>
      <c r="F736" s="105">
        <f>SUM('GŠ DR.FRA I.GLIBOTIĆ:GLAZBENA J.HATZE'!F736)</f>
        <v>0</v>
      </c>
      <c r="G736" s="177">
        <f>SUM('GŠ DR.FRA I.GLIBOTIĆ:GLAZBENA J.HATZE'!G736)</f>
        <v>0</v>
      </c>
      <c r="H736" s="47">
        <f>SUM('GŠ DR.FRA I.GLIBOTIĆ:GLAZBENA J.HATZE'!H736)</f>
        <v>0</v>
      </c>
      <c r="I736" s="25">
        <f t="shared" si="203"/>
        <v>0</v>
      </c>
      <c r="P736" s="57">
        <f>SUM('GŠ DR.FRA I.GLIBOTIĆ:GLAZBENA J.HATZE'!P699)</f>
        <v>0</v>
      </c>
      <c r="R736" s="53"/>
    </row>
    <row r="737" spans="1:18">
      <c r="A737" s="21"/>
      <c r="B737" s="22">
        <v>321</v>
      </c>
      <c r="C737" s="23" t="s">
        <v>33</v>
      </c>
      <c r="D737" s="57">
        <f>SUM('GŠ DR.FRA I.GLIBOTIĆ:GLAZBENA J.HATZE'!D737)</f>
        <v>0</v>
      </c>
      <c r="E737" s="57">
        <f>SUM('GŠ DR.FRA I.GLIBOTIĆ:GLAZBENA J.HATZE'!E737)</f>
        <v>0</v>
      </c>
      <c r="F737" s="105">
        <f>SUM('GŠ DR.FRA I.GLIBOTIĆ:GLAZBENA J.HATZE'!F737)</f>
        <v>0</v>
      </c>
      <c r="G737" s="177">
        <f>SUM('GŠ DR.FRA I.GLIBOTIĆ:GLAZBENA J.HATZE'!G737)</f>
        <v>0</v>
      </c>
      <c r="H737" s="47">
        <f>SUM('GŠ DR.FRA I.GLIBOTIĆ:GLAZBENA J.HATZE'!H737)</f>
        <v>0</v>
      </c>
      <c r="I737" s="25">
        <f t="shared" si="203"/>
        <v>0</v>
      </c>
      <c r="P737" s="57">
        <f>SUM('GŠ DR.FRA I.GLIBOTIĆ:GLAZBENA J.HATZE'!P700)</f>
        <v>0</v>
      </c>
      <c r="R737" s="53"/>
    </row>
    <row r="738" spans="1:18">
      <c r="A738" s="21"/>
      <c r="B738" s="22">
        <v>322</v>
      </c>
      <c r="C738" s="23" t="s">
        <v>34</v>
      </c>
      <c r="D738" s="57">
        <f>SUM('GŠ DR.FRA I.GLIBOTIĆ:GLAZBENA J.HATZE'!D738)</f>
        <v>0</v>
      </c>
      <c r="E738" s="57">
        <f>SUM('GŠ DR.FRA I.GLIBOTIĆ:GLAZBENA J.HATZE'!E738)</f>
        <v>0</v>
      </c>
      <c r="F738" s="105">
        <f>SUM('GŠ DR.FRA I.GLIBOTIĆ:GLAZBENA J.HATZE'!F738)</f>
        <v>0</v>
      </c>
      <c r="G738" s="177">
        <f>SUM('GŠ DR.FRA I.GLIBOTIĆ:GLAZBENA J.HATZE'!G738)</f>
        <v>0</v>
      </c>
      <c r="H738" s="47">
        <f>SUM('GŠ DR.FRA I.GLIBOTIĆ:GLAZBENA J.HATZE'!H738)</f>
        <v>0</v>
      </c>
      <c r="I738" s="25">
        <f t="shared" si="203"/>
        <v>0</v>
      </c>
      <c r="P738" s="57">
        <f>SUM('GŠ DR.FRA I.GLIBOTIĆ:GLAZBENA J.HATZE'!P701)</f>
        <v>0</v>
      </c>
      <c r="R738" s="53"/>
    </row>
    <row r="739" spans="1:18">
      <c r="A739" s="21"/>
      <c r="B739" s="22">
        <v>323</v>
      </c>
      <c r="C739" s="23" t="s">
        <v>28</v>
      </c>
      <c r="D739" s="57">
        <f>SUM('GŠ DR.FRA I.GLIBOTIĆ:GLAZBENA J.HATZE'!D739)</f>
        <v>0</v>
      </c>
      <c r="E739" s="57">
        <f>SUM('GŠ DR.FRA I.GLIBOTIĆ:GLAZBENA J.HATZE'!E739)</f>
        <v>0</v>
      </c>
      <c r="F739" s="105">
        <f>SUM('GŠ DR.FRA I.GLIBOTIĆ:GLAZBENA J.HATZE'!F739)</f>
        <v>0</v>
      </c>
      <c r="G739" s="177">
        <f>SUM('GŠ DR.FRA I.GLIBOTIĆ:GLAZBENA J.HATZE'!G739)</f>
        <v>0</v>
      </c>
      <c r="H739" s="47">
        <f>SUM('GŠ DR.FRA I.GLIBOTIĆ:GLAZBENA J.HATZE'!H739)</f>
        <v>0</v>
      </c>
      <c r="I739" s="25">
        <f t="shared" si="203"/>
        <v>0</v>
      </c>
      <c r="P739" s="57">
        <f>SUM('GŠ DR.FRA I.GLIBOTIĆ:GLAZBENA J.HATZE'!P702)</f>
        <v>0</v>
      </c>
      <c r="R739" s="53"/>
    </row>
    <row r="740" spans="1:18" ht="24.75">
      <c r="A740" s="21"/>
      <c r="B740" s="22">
        <v>324</v>
      </c>
      <c r="C740" s="23" t="s">
        <v>37</v>
      </c>
      <c r="D740" s="57">
        <f>SUM('GŠ DR.FRA I.GLIBOTIĆ:GLAZBENA J.HATZE'!D740)</f>
        <v>0</v>
      </c>
      <c r="E740" s="57">
        <f>SUM('GŠ DR.FRA I.GLIBOTIĆ:GLAZBENA J.HATZE'!E740)</f>
        <v>0</v>
      </c>
      <c r="F740" s="105">
        <f>SUM('GŠ DR.FRA I.GLIBOTIĆ:GLAZBENA J.HATZE'!F740)</f>
        <v>0</v>
      </c>
      <c r="G740" s="177">
        <f>SUM('GŠ DR.FRA I.GLIBOTIĆ:GLAZBENA J.HATZE'!G740)</f>
        <v>0</v>
      </c>
      <c r="H740" s="47">
        <f>SUM('GŠ DR.FRA I.GLIBOTIĆ:GLAZBENA J.HATZE'!H740)</f>
        <v>0</v>
      </c>
      <c r="I740" s="25">
        <f t="shared" si="203"/>
        <v>0</v>
      </c>
      <c r="P740" s="57">
        <f>SUM('GŠ DR.FRA I.GLIBOTIĆ:GLAZBENA J.HATZE'!P703)</f>
        <v>0</v>
      </c>
      <c r="R740" s="53"/>
    </row>
    <row r="741" spans="1:18">
      <c r="A741" s="21"/>
      <c r="B741" s="22">
        <v>329</v>
      </c>
      <c r="C741" s="23" t="s">
        <v>38</v>
      </c>
      <c r="D741" s="57">
        <f>SUM('GŠ DR.FRA I.GLIBOTIĆ:GLAZBENA J.HATZE'!D741)</f>
        <v>0</v>
      </c>
      <c r="E741" s="57">
        <f>SUM('GŠ DR.FRA I.GLIBOTIĆ:GLAZBENA J.HATZE'!E741)</f>
        <v>0</v>
      </c>
      <c r="F741" s="105">
        <f>SUM('GŠ DR.FRA I.GLIBOTIĆ:GLAZBENA J.HATZE'!F741)</f>
        <v>0</v>
      </c>
      <c r="G741" s="177">
        <f>SUM('GŠ DR.FRA I.GLIBOTIĆ:GLAZBENA J.HATZE'!G741)</f>
        <v>0</v>
      </c>
      <c r="H741" s="47">
        <f>SUM('GŠ DR.FRA I.GLIBOTIĆ:GLAZBENA J.HATZE'!H741)</f>
        <v>0</v>
      </c>
      <c r="I741" s="25">
        <f t="shared" si="203"/>
        <v>0</v>
      </c>
      <c r="P741" s="57">
        <f>SUM('GŠ DR.FRA I.GLIBOTIĆ:GLAZBENA J.HATZE'!P704)</f>
        <v>0</v>
      </c>
      <c r="R741" s="53"/>
    </row>
    <row r="742" spans="1:18">
      <c r="A742" s="21"/>
      <c r="B742" s="22">
        <v>343</v>
      </c>
      <c r="C742" s="23" t="s">
        <v>39</v>
      </c>
      <c r="D742" s="57">
        <f>SUM('GŠ DR.FRA I.GLIBOTIĆ:GLAZBENA J.HATZE'!D742)</f>
        <v>0</v>
      </c>
      <c r="E742" s="57">
        <f>SUM('GŠ DR.FRA I.GLIBOTIĆ:GLAZBENA J.HATZE'!E742)</f>
        <v>0</v>
      </c>
      <c r="F742" s="105">
        <f>SUM('GŠ DR.FRA I.GLIBOTIĆ:GLAZBENA J.HATZE'!F742)</f>
        <v>0</v>
      </c>
      <c r="G742" s="177">
        <f>SUM('GŠ DR.FRA I.GLIBOTIĆ:GLAZBENA J.HATZE'!G742)</f>
        <v>0</v>
      </c>
      <c r="H742" s="47">
        <f>SUM('GŠ DR.FRA I.GLIBOTIĆ:GLAZBENA J.HATZE'!H742)</f>
        <v>0</v>
      </c>
      <c r="I742" s="25">
        <f t="shared" si="203"/>
        <v>0</v>
      </c>
      <c r="P742" s="57">
        <f>SUM('GŠ DR.FRA I.GLIBOTIĆ:GLAZBENA J.HATZE'!P705)</f>
        <v>0</v>
      </c>
      <c r="R742" s="53"/>
    </row>
    <row r="743" spans="1:18" ht="21" customHeight="1">
      <c r="A743" s="21"/>
      <c r="B743" s="22">
        <v>422</v>
      </c>
      <c r="C743" s="23" t="s">
        <v>29</v>
      </c>
      <c r="D743" s="57">
        <f>SUM('GŠ DR.FRA I.GLIBOTIĆ:GLAZBENA J.HATZE'!D743)</f>
        <v>0</v>
      </c>
      <c r="E743" s="57">
        <f>SUM('GŠ DR.FRA I.GLIBOTIĆ:GLAZBENA J.HATZE'!E743)</f>
        <v>0</v>
      </c>
      <c r="F743" s="105">
        <f>SUM('GŠ DR.FRA I.GLIBOTIĆ:GLAZBENA J.HATZE'!F743)</f>
        <v>0</v>
      </c>
      <c r="G743" s="177">
        <f>SUM('GŠ DR.FRA I.GLIBOTIĆ:GLAZBENA J.HATZE'!G743)</f>
        <v>0</v>
      </c>
      <c r="H743" s="47">
        <f>SUM('GŠ DR.FRA I.GLIBOTIĆ:GLAZBENA J.HATZE'!H743)</f>
        <v>0</v>
      </c>
      <c r="I743" s="25">
        <f t="shared" si="203"/>
        <v>0</v>
      </c>
      <c r="P743" s="57">
        <f>SUM('GŠ DR.FRA I.GLIBOTIĆ:GLAZBENA J.HATZE'!P706)</f>
        <v>0</v>
      </c>
      <c r="R743" s="53"/>
    </row>
    <row r="744" spans="1:18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04">SUM(E745,E754)</f>
        <v>0</v>
      </c>
      <c r="F744" s="136">
        <f t="shared" si="204"/>
        <v>0</v>
      </c>
      <c r="G744" s="176">
        <f t="shared" si="204"/>
        <v>832.68000000000006</v>
      </c>
      <c r="H744" s="137">
        <f t="shared" si="204"/>
        <v>0</v>
      </c>
      <c r="I744" s="138">
        <f t="shared" si="204"/>
        <v>0</v>
      </c>
      <c r="P744" s="135">
        <f>SUM(P745,P754)</f>
        <v>0</v>
      </c>
      <c r="R744" s="140"/>
    </row>
    <row r="745" spans="1:18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05">SUM(E746:E753)</f>
        <v>0</v>
      </c>
      <c r="F745" s="59">
        <f t="shared" si="205"/>
        <v>0</v>
      </c>
      <c r="G745" s="174">
        <f t="shared" si="205"/>
        <v>0</v>
      </c>
      <c r="H745" s="79">
        <f t="shared" si="205"/>
        <v>0</v>
      </c>
      <c r="I745" s="20">
        <f t="shared" si="205"/>
        <v>0</v>
      </c>
      <c r="P745" s="19">
        <f>SUM(P746:P753)</f>
        <v>0</v>
      </c>
      <c r="R745" s="53"/>
    </row>
    <row r="746" spans="1:18">
      <c r="A746" s="21"/>
      <c r="B746" s="22">
        <v>311</v>
      </c>
      <c r="C746" s="23" t="s">
        <v>35</v>
      </c>
      <c r="D746" s="57">
        <f>SUM('GŠ DR.FRA I.GLIBOTIĆ:GLAZBENA J.HATZE'!D746)</f>
        <v>0</v>
      </c>
      <c r="E746" s="57">
        <f>SUM('GŠ DR.FRA I.GLIBOTIĆ:GLAZBENA J.HATZE'!E746)</f>
        <v>0</v>
      </c>
      <c r="F746" s="105">
        <f>SUM('GŠ DR.FRA I.GLIBOTIĆ:GLAZBENA J.HATZE'!F746)</f>
        <v>0</v>
      </c>
      <c r="G746" s="177">
        <f>SUM('GŠ DR.FRA I.GLIBOTIĆ:GLAZBENA J.HATZE'!G746)</f>
        <v>0</v>
      </c>
      <c r="H746" s="47">
        <f>SUM('GŠ DR.FRA I.GLIBOTIĆ:GLAZBENA J.HATZE'!H746)</f>
        <v>0</v>
      </c>
      <c r="I746" s="25">
        <f t="shared" ref="I746:I753" si="206">+F746+H746</f>
        <v>0</v>
      </c>
      <c r="P746" s="57">
        <f>SUM('GŠ DR.FRA I.GLIBOTIĆ:GLAZBENA J.HATZE'!P709)</f>
        <v>0</v>
      </c>
      <c r="R746" s="53"/>
    </row>
    <row r="747" spans="1:18">
      <c r="A747" s="21"/>
      <c r="B747" s="22">
        <v>313</v>
      </c>
      <c r="C747" s="23" t="s">
        <v>36</v>
      </c>
      <c r="D747" s="57">
        <f>SUM('GŠ DR.FRA I.GLIBOTIĆ:GLAZBENA J.HATZE'!D747)</f>
        <v>0</v>
      </c>
      <c r="E747" s="57">
        <f>SUM('GŠ DR.FRA I.GLIBOTIĆ:GLAZBENA J.HATZE'!E747)</f>
        <v>0</v>
      </c>
      <c r="F747" s="105">
        <f>SUM('GŠ DR.FRA I.GLIBOTIĆ:GLAZBENA J.HATZE'!F747)</f>
        <v>0</v>
      </c>
      <c r="G747" s="177">
        <f>SUM('GŠ DR.FRA I.GLIBOTIĆ:GLAZBENA J.HATZE'!G747)</f>
        <v>0</v>
      </c>
      <c r="H747" s="47">
        <f>SUM('GŠ DR.FRA I.GLIBOTIĆ:GLAZBENA J.HATZE'!H747)</f>
        <v>0</v>
      </c>
      <c r="I747" s="25">
        <f t="shared" si="206"/>
        <v>0</v>
      </c>
      <c r="P747" s="57">
        <f>SUM('GŠ DR.FRA I.GLIBOTIĆ:GLAZBENA J.HATZE'!P710)</f>
        <v>0</v>
      </c>
      <c r="R747" s="53"/>
    </row>
    <row r="748" spans="1:18" s="26" customFormat="1">
      <c r="A748" s="21"/>
      <c r="B748" s="22">
        <v>321</v>
      </c>
      <c r="C748" s="23" t="s">
        <v>33</v>
      </c>
      <c r="D748" s="57">
        <f>SUM('GŠ DR.FRA I.GLIBOTIĆ:GLAZBENA J.HATZE'!D748)</f>
        <v>0</v>
      </c>
      <c r="E748" s="57">
        <f>SUM('GŠ DR.FRA I.GLIBOTIĆ:GLAZBENA J.HATZE'!E748)</f>
        <v>0</v>
      </c>
      <c r="F748" s="105">
        <f>SUM('GŠ DR.FRA I.GLIBOTIĆ:GLAZBENA J.HATZE'!F748)</f>
        <v>0</v>
      </c>
      <c r="G748" s="177">
        <f>SUM('GŠ DR.FRA I.GLIBOTIĆ:GLAZBENA J.HATZE'!G748)</f>
        <v>0</v>
      </c>
      <c r="H748" s="47">
        <f>SUM('GŠ DR.FRA I.GLIBOTIĆ:GLAZBENA J.HATZE'!H748)</f>
        <v>0</v>
      </c>
      <c r="I748" s="25">
        <f t="shared" si="206"/>
        <v>0</v>
      </c>
      <c r="P748" s="57">
        <f>SUM('GŠ DR.FRA I.GLIBOTIĆ:GLAZBENA J.HATZE'!P711)</f>
        <v>0</v>
      </c>
      <c r="R748" s="53"/>
    </row>
    <row r="749" spans="1:18" s="26" customFormat="1">
      <c r="A749" s="21"/>
      <c r="B749" s="22">
        <v>322</v>
      </c>
      <c r="C749" s="23" t="s">
        <v>34</v>
      </c>
      <c r="D749" s="57">
        <f>SUM('GŠ DR.FRA I.GLIBOTIĆ:GLAZBENA J.HATZE'!D749)</f>
        <v>0</v>
      </c>
      <c r="E749" s="57">
        <f>SUM('GŠ DR.FRA I.GLIBOTIĆ:GLAZBENA J.HATZE'!E749)</f>
        <v>0</v>
      </c>
      <c r="F749" s="105">
        <f>SUM('GŠ DR.FRA I.GLIBOTIĆ:GLAZBENA J.HATZE'!F749)</f>
        <v>0</v>
      </c>
      <c r="G749" s="177">
        <f>SUM('GŠ DR.FRA I.GLIBOTIĆ:GLAZBENA J.HATZE'!G749)</f>
        <v>0</v>
      </c>
      <c r="H749" s="47">
        <f>SUM('GŠ DR.FRA I.GLIBOTIĆ:GLAZBENA J.HATZE'!H749)</f>
        <v>0</v>
      </c>
      <c r="I749" s="25">
        <f t="shared" si="206"/>
        <v>0</v>
      </c>
      <c r="P749" s="57">
        <f>SUM('GŠ DR.FRA I.GLIBOTIĆ:GLAZBENA J.HATZE'!P712)</f>
        <v>0</v>
      </c>
      <c r="R749" s="53"/>
    </row>
    <row r="750" spans="1:18">
      <c r="A750" s="21"/>
      <c r="B750" s="22">
        <v>323</v>
      </c>
      <c r="C750" s="23" t="s">
        <v>28</v>
      </c>
      <c r="D750" s="57">
        <f>SUM('GŠ DR.FRA I.GLIBOTIĆ:GLAZBENA J.HATZE'!D750)</f>
        <v>0</v>
      </c>
      <c r="E750" s="57">
        <f>SUM('GŠ DR.FRA I.GLIBOTIĆ:GLAZBENA J.HATZE'!E750)</f>
        <v>0</v>
      </c>
      <c r="F750" s="105">
        <f>SUM('GŠ DR.FRA I.GLIBOTIĆ:GLAZBENA J.HATZE'!F750)</f>
        <v>0</v>
      </c>
      <c r="G750" s="177">
        <f>SUM('GŠ DR.FRA I.GLIBOTIĆ:GLAZBENA J.HATZE'!G750)</f>
        <v>0</v>
      </c>
      <c r="H750" s="47">
        <f>SUM('GŠ DR.FRA I.GLIBOTIĆ:GLAZBENA J.HATZE'!H750)</f>
        <v>0</v>
      </c>
      <c r="I750" s="25">
        <f t="shared" si="206"/>
        <v>0</v>
      </c>
      <c r="P750" s="57">
        <f>SUM('GŠ DR.FRA I.GLIBOTIĆ:GLAZBENA J.HATZE'!P713)</f>
        <v>0</v>
      </c>
      <c r="R750" s="53"/>
    </row>
    <row r="751" spans="1:18" ht="24.75">
      <c r="A751" s="21"/>
      <c r="B751" s="22">
        <v>324</v>
      </c>
      <c r="C751" s="23" t="s">
        <v>37</v>
      </c>
      <c r="D751" s="57">
        <f>SUM('GŠ DR.FRA I.GLIBOTIĆ:GLAZBENA J.HATZE'!D751)</f>
        <v>0</v>
      </c>
      <c r="E751" s="57">
        <f>SUM('GŠ DR.FRA I.GLIBOTIĆ:GLAZBENA J.HATZE'!E751)</f>
        <v>0</v>
      </c>
      <c r="F751" s="105">
        <f>SUM('GŠ DR.FRA I.GLIBOTIĆ:GLAZBENA J.HATZE'!F751)</f>
        <v>0</v>
      </c>
      <c r="G751" s="177">
        <f>SUM('GŠ DR.FRA I.GLIBOTIĆ:GLAZBENA J.HATZE'!G751)</f>
        <v>0</v>
      </c>
      <c r="H751" s="47">
        <f>SUM('GŠ DR.FRA I.GLIBOTIĆ:GLAZBENA J.HATZE'!H751)</f>
        <v>0</v>
      </c>
      <c r="I751" s="25">
        <f t="shared" si="206"/>
        <v>0</v>
      </c>
      <c r="P751" s="57">
        <f>SUM('GŠ DR.FRA I.GLIBOTIĆ:GLAZBENA J.HATZE'!P714)</f>
        <v>0</v>
      </c>
      <c r="R751" s="53"/>
    </row>
    <row r="752" spans="1:18" s="26" customFormat="1">
      <c r="A752" s="21"/>
      <c r="B752" s="22">
        <v>329</v>
      </c>
      <c r="C752" s="23" t="s">
        <v>38</v>
      </c>
      <c r="D752" s="57">
        <f>SUM('GŠ DR.FRA I.GLIBOTIĆ:GLAZBENA J.HATZE'!D752)</f>
        <v>0</v>
      </c>
      <c r="E752" s="57">
        <f>SUM('GŠ DR.FRA I.GLIBOTIĆ:GLAZBENA J.HATZE'!E752)</f>
        <v>0</v>
      </c>
      <c r="F752" s="105">
        <f>SUM('GŠ DR.FRA I.GLIBOTIĆ:GLAZBENA J.HATZE'!F752)</f>
        <v>0</v>
      </c>
      <c r="G752" s="177">
        <f>SUM('GŠ DR.FRA I.GLIBOTIĆ:GLAZBENA J.HATZE'!G752)</f>
        <v>0</v>
      </c>
      <c r="H752" s="47">
        <f>SUM('GŠ DR.FRA I.GLIBOTIĆ:GLAZBENA J.HATZE'!H752)</f>
        <v>0</v>
      </c>
      <c r="I752" s="25">
        <f t="shared" si="206"/>
        <v>0</v>
      </c>
      <c r="P752" s="57">
        <f>SUM('GŠ DR.FRA I.GLIBOTIĆ:GLAZBENA J.HATZE'!P715)</f>
        <v>0</v>
      </c>
      <c r="R752" s="53"/>
    </row>
    <row r="753" spans="1:18">
      <c r="A753" s="21"/>
      <c r="B753" s="22">
        <v>343</v>
      </c>
      <c r="C753" s="23" t="s">
        <v>39</v>
      </c>
      <c r="D753" s="57">
        <f>SUM('GŠ DR.FRA I.GLIBOTIĆ:GLAZBENA J.HATZE'!D753)</f>
        <v>0</v>
      </c>
      <c r="E753" s="57">
        <f>SUM('GŠ DR.FRA I.GLIBOTIĆ:GLAZBENA J.HATZE'!E753)</f>
        <v>0</v>
      </c>
      <c r="F753" s="105">
        <f>SUM('GŠ DR.FRA I.GLIBOTIĆ:GLAZBENA J.HATZE'!F753)</f>
        <v>0</v>
      </c>
      <c r="G753" s="177">
        <f>SUM('GŠ DR.FRA I.GLIBOTIĆ:GLAZBENA J.HATZE'!G753)</f>
        <v>0</v>
      </c>
      <c r="H753" s="47">
        <f>SUM('GŠ DR.FRA I.GLIBOTIĆ:GLAZBENA J.HATZE'!H753)</f>
        <v>0</v>
      </c>
      <c r="I753" s="25">
        <f t="shared" si="206"/>
        <v>0</v>
      </c>
      <c r="P753" s="57">
        <f>SUM('GŠ DR.FRA I.GLIBOTIĆ:GLAZBENA J.HATZE'!P716)</f>
        <v>0</v>
      </c>
      <c r="R753" s="53"/>
    </row>
    <row r="754" spans="1:18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07">SUM(E755:E763)</f>
        <v>0</v>
      </c>
      <c r="F754" s="59">
        <f t="shared" si="207"/>
        <v>0</v>
      </c>
      <c r="G754" s="174">
        <f t="shared" si="207"/>
        <v>832.68000000000006</v>
      </c>
      <c r="H754" s="79">
        <f t="shared" si="207"/>
        <v>0</v>
      </c>
      <c r="I754" s="20">
        <f t="shared" si="207"/>
        <v>0</v>
      </c>
      <c r="P754" s="19">
        <f>SUM(P755:P763)</f>
        <v>0</v>
      </c>
      <c r="R754" s="53"/>
    </row>
    <row r="755" spans="1:18">
      <c r="A755" s="21"/>
      <c r="B755" s="22">
        <v>311</v>
      </c>
      <c r="C755" s="23" t="s">
        <v>35</v>
      </c>
      <c r="D755" s="57">
        <f>SUM('GŠ DR.FRA I.GLIBOTIĆ:GLAZBENA J.HATZE'!D755)</f>
        <v>0</v>
      </c>
      <c r="E755" s="57">
        <f>SUM('GŠ DR.FRA I.GLIBOTIĆ:GLAZBENA J.HATZE'!E755)</f>
        <v>0</v>
      </c>
      <c r="F755" s="105">
        <f>SUM('GŠ DR.FRA I.GLIBOTIĆ:GLAZBENA J.HATZE'!F755)</f>
        <v>0</v>
      </c>
      <c r="G755" s="177">
        <f>SUM('GŠ DR.FRA I.GLIBOTIĆ:GLAZBENA J.HATZE'!G755)</f>
        <v>714.75</v>
      </c>
      <c r="H755" s="47">
        <f>SUM('GŠ DR.FRA I.GLIBOTIĆ:GLAZBENA J.HATZE'!H755)</f>
        <v>0</v>
      </c>
      <c r="I755" s="25">
        <f t="shared" ref="I755:I763" si="208">+F755+H755</f>
        <v>0</v>
      </c>
      <c r="P755" s="57">
        <f>SUM('GŠ DR.FRA I.GLIBOTIĆ:GLAZBENA J.HATZE'!P718)</f>
        <v>0</v>
      </c>
      <c r="R755" s="53"/>
    </row>
    <row r="756" spans="1:18">
      <c r="A756" s="21"/>
      <c r="B756" s="22">
        <v>313</v>
      </c>
      <c r="C756" s="23" t="s">
        <v>36</v>
      </c>
      <c r="D756" s="57">
        <f>SUM('GŠ DR.FRA I.GLIBOTIĆ:GLAZBENA J.HATZE'!D756)</f>
        <v>0</v>
      </c>
      <c r="E756" s="57">
        <f>SUM('GŠ DR.FRA I.GLIBOTIĆ:GLAZBENA J.HATZE'!E756)</f>
        <v>0</v>
      </c>
      <c r="F756" s="105">
        <f>SUM('GŠ DR.FRA I.GLIBOTIĆ:GLAZBENA J.HATZE'!F756)</f>
        <v>0</v>
      </c>
      <c r="G756" s="177">
        <f>SUM('GŠ DR.FRA I.GLIBOTIĆ:GLAZBENA J.HATZE'!G756)</f>
        <v>117.93</v>
      </c>
      <c r="H756" s="47">
        <f>SUM('GŠ DR.FRA I.GLIBOTIĆ:GLAZBENA J.HATZE'!H756)</f>
        <v>0</v>
      </c>
      <c r="I756" s="25">
        <f t="shared" si="208"/>
        <v>0</v>
      </c>
      <c r="P756" s="57">
        <f>SUM('GŠ DR.FRA I.GLIBOTIĆ:GLAZBENA J.HATZE'!P719)</f>
        <v>0</v>
      </c>
      <c r="R756" s="53"/>
    </row>
    <row r="757" spans="1:18">
      <c r="A757" s="21"/>
      <c r="B757" s="22">
        <v>321</v>
      </c>
      <c r="C757" s="23" t="s">
        <v>33</v>
      </c>
      <c r="D757" s="57">
        <f>SUM('GŠ DR.FRA I.GLIBOTIĆ:GLAZBENA J.HATZE'!D757)</f>
        <v>0</v>
      </c>
      <c r="E757" s="57">
        <f>SUM('GŠ DR.FRA I.GLIBOTIĆ:GLAZBENA J.HATZE'!E757)</f>
        <v>0</v>
      </c>
      <c r="F757" s="105">
        <f>SUM('GŠ DR.FRA I.GLIBOTIĆ:GLAZBENA J.HATZE'!F757)</f>
        <v>0</v>
      </c>
      <c r="G757" s="177">
        <f>SUM('GŠ DR.FRA I.GLIBOTIĆ:GLAZBENA J.HATZE'!G757)</f>
        <v>0</v>
      </c>
      <c r="H757" s="47">
        <f>SUM('GŠ DR.FRA I.GLIBOTIĆ:GLAZBENA J.HATZE'!H757)</f>
        <v>0</v>
      </c>
      <c r="I757" s="25">
        <f t="shared" si="208"/>
        <v>0</v>
      </c>
      <c r="P757" s="57">
        <f>SUM('GŠ DR.FRA I.GLIBOTIĆ:GLAZBENA J.HATZE'!P720)</f>
        <v>0</v>
      </c>
      <c r="R757" s="53"/>
    </row>
    <row r="758" spans="1:18">
      <c r="A758" s="21"/>
      <c r="B758" s="22">
        <v>322</v>
      </c>
      <c r="C758" s="23" t="s">
        <v>34</v>
      </c>
      <c r="D758" s="57">
        <f>SUM('GŠ DR.FRA I.GLIBOTIĆ:GLAZBENA J.HATZE'!D758)</f>
        <v>0</v>
      </c>
      <c r="E758" s="57">
        <f>SUM('GŠ DR.FRA I.GLIBOTIĆ:GLAZBENA J.HATZE'!E758)</f>
        <v>0</v>
      </c>
      <c r="F758" s="105">
        <f>SUM('GŠ DR.FRA I.GLIBOTIĆ:GLAZBENA J.HATZE'!F758)</f>
        <v>0</v>
      </c>
      <c r="G758" s="177">
        <f>SUM('GŠ DR.FRA I.GLIBOTIĆ:GLAZBENA J.HATZE'!G758)</f>
        <v>0</v>
      </c>
      <c r="H758" s="47">
        <f>SUM('GŠ DR.FRA I.GLIBOTIĆ:GLAZBENA J.HATZE'!H758)</f>
        <v>0</v>
      </c>
      <c r="I758" s="25">
        <f t="shared" si="208"/>
        <v>0</v>
      </c>
      <c r="P758" s="57">
        <f>SUM('GŠ DR.FRA I.GLIBOTIĆ:GLAZBENA J.HATZE'!P721)</f>
        <v>0</v>
      </c>
      <c r="R758" s="53"/>
    </row>
    <row r="759" spans="1:18">
      <c r="A759" s="21"/>
      <c r="B759" s="22">
        <v>323</v>
      </c>
      <c r="C759" s="23" t="s">
        <v>28</v>
      </c>
      <c r="D759" s="57">
        <f>SUM('GŠ DR.FRA I.GLIBOTIĆ:GLAZBENA J.HATZE'!D759)</f>
        <v>0</v>
      </c>
      <c r="E759" s="57">
        <f>SUM('GŠ DR.FRA I.GLIBOTIĆ:GLAZBENA J.HATZE'!E759)</f>
        <v>0</v>
      </c>
      <c r="F759" s="105">
        <f>SUM('GŠ DR.FRA I.GLIBOTIĆ:GLAZBENA J.HATZE'!F759)</f>
        <v>0</v>
      </c>
      <c r="G759" s="177">
        <f>SUM('GŠ DR.FRA I.GLIBOTIĆ:GLAZBENA J.HATZE'!G759)</f>
        <v>0</v>
      </c>
      <c r="H759" s="47">
        <f>SUM('GŠ DR.FRA I.GLIBOTIĆ:GLAZBENA J.HATZE'!H759)</f>
        <v>0</v>
      </c>
      <c r="I759" s="25">
        <f t="shared" si="208"/>
        <v>0</v>
      </c>
      <c r="P759" s="57">
        <f>SUM('GŠ DR.FRA I.GLIBOTIĆ:GLAZBENA J.HATZE'!P722)</f>
        <v>0</v>
      </c>
      <c r="R759" s="53"/>
    </row>
    <row r="760" spans="1:18" ht="24.75">
      <c r="A760" s="21"/>
      <c r="B760" s="22">
        <v>324</v>
      </c>
      <c r="C760" s="23" t="s">
        <v>37</v>
      </c>
      <c r="D760" s="57">
        <f>SUM('GŠ DR.FRA I.GLIBOTIĆ:GLAZBENA J.HATZE'!D760)</f>
        <v>0</v>
      </c>
      <c r="E760" s="57">
        <f>SUM('GŠ DR.FRA I.GLIBOTIĆ:GLAZBENA J.HATZE'!E760)</f>
        <v>0</v>
      </c>
      <c r="F760" s="105">
        <f>SUM('GŠ DR.FRA I.GLIBOTIĆ:GLAZBENA J.HATZE'!F760)</f>
        <v>0</v>
      </c>
      <c r="G760" s="177">
        <f>SUM('GŠ DR.FRA I.GLIBOTIĆ:GLAZBENA J.HATZE'!G760)</f>
        <v>0</v>
      </c>
      <c r="H760" s="47">
        <f>SUM('GŠ DR.FRA I.GLIBOTIĆ:GLAZBENA J.HATZE'!H760)</f>
        <v>0</v>
      </c>
      <c r="I760" s="25">
        <f t="shared" si="208"/>
        <v>0</v>
      </c>
      <c r="P760" s="57">
        <f>SUM('GŠ DR.FRA I.GLIBOTIĆ:GLAZBENA J.HATZE'!P723)</f>
        <v>0</v>
      </c>
      <c r="R760" s="53"/>
    </row>
    <row r="761" spans="1:18">
      <c r="A761" s="21"/>
      <c r="B761" s="22">
        <v>329</v>
      </c>
      <c r="C761" s="23" t="s">
        <v>38</v>
      </c>
      <c r="D761" s="57">
        <f>SUM('GŠ DR.FRA I.GLIBOTIĆ:GLAZBENA J.HATZE'!D761)</f>
        <v>0</v>
      </c>
      <c r="E761" s="57">
        <f>SUM('GŠ DR.FRA I.GLIBOTIĆ:GLAZBENA J.HATZE'!E761)</f>
        <v>0</v>
      </c>
      <c r="F761" s="105">
        <f>SUM('GŠ DR.FRA I.GLIBOTIĆ:GLAZBENA J.HATZE'!F761)</f>
        <v>0</v>
      </c>
      <c r="G761" s="177">
        <f>SUM('GŠ DR.FRA I.GLIBOTIĆ:GLAZBENA J.HATZE'!G761)</f>
        <v>0</v>
      </c>
      <c r="H761" s="47">
        <f>SUM('GŠ DR.FRA I.GLIBOTIĆ:GLAZBENA J.HATZE'!H761)</f>
        <v>0</v>
      </c>
      <c r="I761" s="25">
        <f t="shared" si="208"/>
        <v>0</v>
      </c>
      <c r="P761" s="57">
        <f>SUM('GŠ DR.FRA I.GLIBOTIĆ:GLAZBENA J.HATZE'!P724)</f>
        <v>0</v>
      </c>
      <c r="R761" s="53"/>
    </row>
    <row r="762" spans="1:18">
      <c r="A762" s="21"/>
      <c r="B762" s="22">
        <v>343</v>
      </c>
      <c r="C762" s="23" t="s">
        <v>39</v>
      </c>
      <c r="D762" s="57">
        <f>SUM('GŠ DR.FRA I.GLIBOTIĆ:GLAZBENA J.HATZE'!D762)</f>
        <v>0</v>
      </c>
      <c r="E762" s="57">
        <f>SUM('GŠ DR.FRA I.GLIBOTIĆ:GLAZBENA J.HATZE'!E762)</f>
        <v>0</v>
      </c>
      <c r="F762" s="105">
        <f>SUM('GŠ DR.FRA I.GLIBOTIĆ:GLAZBENA J.HATZE'!F762)</f>
        <v>0</v>
      </c>
      <c r="G762" s="177">
        <f>SUM('GŠ DR.FRA I.GLIBOTIĆ:GLAZBENA J.HATZE'!G762)</f>
        <v>0</v>
      </c>
      <c r="H762" s="47">
        <f>SUM('GŠ DR.FRA I.GLIBOTIĆ:GLAZBENA J.HATZE'!H762)</f>
        <v>0</v>
      </c>
      <c r="I762" s="25">
        <f t="shared" si="208"/>
        <v>0</v>
      </c>
      <c r="P762" s="57">
        <f>SUM('GŠ DR.FRA I.GLIBOTIĆ:GLAZBENA J.HATZE'!P725)</f>
        <v>0</v>
      </c>
      <c r="R762" s="53"/>
    </row>
    <row r="763" spans="1:18" ht="21" customHeight="1">
      <c r="A763" s="21"/>
      <c r="B763" s="22">
        <v>422</v>
      </c>
      <c r="C763" s="23" t="s">
        <v>29</v>
      </c>
      <c r="D763" s="57">
        <f>SUM('GŠ DR.FRA I.GLIBOTIĆ:GLAZBENA J.HATZE'!D763)</f>
        <v>0</v>
      </c>
      <c r="E763" s="57">
        <f>SUM('GŠ DR.FRA I.GLIBOTIĆ:GLAZBENA J.HATZE'!E763)</f>
        <v>0</v>
      </c>
      <c r="F763" s="105">
        <f>SUM('GŠ DR.FRA I.GLIBOTIĆ:GLAZBENA J.HATZE'!F763)</f>
        <v>0</v>
      </c>
      <c r="G763" s="177">
        <f>SUM('GŠ DR.FRA I.GLIBOTIĆ:GLAZBENA J.HATZE'!G763)</f>
        <v>0</v>
      </c>
      <c r="H763" s="47">
        <f>SUM('GŠ DR.FRA I.GLIBOTIĆ:GLAZBENA J.HATZE'!H763)</f>
        <v>0</v>
      </c>
      <c r="I763" s="25">
        <f t="shared" si="208"/>
        <v>0</v>
      </c>
      <c r="P763" s="57">
        <f>SUM('GŠ DR.FRA I.GLIBOTIĆ:GLAZBENA J.HATZE'!P726)</f>
        <v>0</v>
      </c>
      <c r="R763" s="53"/>
    </row>
    <row r="764" spans="1:18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09">SUM(E765,E777)</f>
        <v>0</v>
      </c>
      <c r="F764" s="136">
        <f t="shared" si="209"/>
        <v>0</v>
      </c>
      <c r="G764" s="176">
        <f t="shared" si="209"/>
        <v>2039.65</v>
      </c>
      <c r="H764" s="137">
        <f t="shared" si="209"/>
        <v>0</v>
      </c>
      <c r="I764" s="138">
        <f t="shared" si="209"/>
        <v>0</v>
      </c>
      <c r="P764" s="135">
        <f>SUM(P765,P777)</f>
        <v>0</v>
      </c>
      <c r="R764" s="140"/>
    </row>
    <row r="765" spans="1:18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10">SUM(E766:E776)</f>
        <v>0</v>
      </c>
      <c r="F765" s="59">
        <f t="shared" si="210"/>
        <v>0</v>
      </c>
      <c r="G765" s="174">
        <f t="shared" si="210"/>
        <v>2039.65</v>
      </c>
      <c r="H765" s="79">
        <f t="shared" si="210"/>
        <v>0</v>
      </c>
      <c r="I765" s="20">
        <f t="shared" si="210"/>
        <v>0</v>
      </c>
      <c r="P765" s="19">
        <f>SUM(P766:P776)</f>
        <v>0</v>
      </c>
      <c r="R765" s="53"/>
    </row>
    <row r="766" spans="1:18">
      <c r="A766" s="21"/>
      <c r="B766" s="22">
        <v>311</v>
      </c>
      <c r="C766" s="23" t="s">
        <v>35</v>
      </c>
      <c r="D766" s="57">
        <f>SUM('GŠ DR.FRA I.GLIBOTIĆ:GLAZBENA J.HATZE'!D766)</f>
        <v>0</v>
      </c>
      <c r="E766" s="57">
        <f>SUM('GŠ DR.FRA I.GLIBOTIĆ:GLAZBENA J.HATZE'!E766)</f>
        <v>0</v>
      </c>
      <c r="F766" s="105">
        <f>SUM('GŠ DR.FRA I.GLIBOTIĆ:GLAZBENA J.HATZE'!F766)</f>
        <v>0</v>
      </c>
      <c r="G766" s="177">
        <f>SUM('GŠ DR.FRA I.GLIBOTIĆ:GLAZBENA J.HATZE'!G766)</f>
        <v>0</v>
      </c>
      <c r="H766" s="47">
        <f>SUM('GŠ DR.FRA I.GLIBOTIĆ:GLAZBENA J.HATZE'!H766)</f>
        <v>0</v>
      </c>
      <c r="I766" s="25">
        <f t="shared" ref="I766:I776" si="211">+F766+H766</f>
        <v>0</v>
      </c>
      <c r="P766" s="57">
        <f>SUM('GŠ DR.FRA I.GLIBOTIĆ:GLAZBENA J.HATZE'!P729)</f>
        <v>0</v>
      </c>
      <c r="R766" s="53"/>
    </row>
    <row r="767" spans="1:18">
      <c r="A767" s="21"/>
      <c r="B767" s="22">
        <v>313</v>
      </c>
      <c r="C767" s="23" t="s">
        <v>36</v>
      </c>
      <c r="D767" s="57">
        <f>SUM('GŠ DR.FRA I.GLIBOTIĆ:GLAZBENA J.HATZE'!D767)</f>
        <v>0</v>
      </c>
      <c r="E767" s="57">
        <f>SUM('GŠ DR.FRA I.GLIBOTIĆ:GLAZBENA J.HATZE'!E767)</f>
        <v>0</v>
      </c>
      <c r="F767" s="105">
        <f>SUM('GŠ DR.FRA I.GLIBOTIĆ:GLAZBENA J.HATZE'!F767)</f>
        <v>0</v>
      </c>
      <c r="G767" s="177">
        <f>SUM('GŠ DR.FRA I.GLIBOTIĆ:GLAZBENA J.HATZE'!G767)</f>
        <v>0</v>
      </c>
      <c r="H767" s="47">
        <f>SUM('GŠ DR.FRA I.GLIBOTIĆ:GLAZBENA J.HATZE'!H767)</f>
        <v>0</v>
      </c>
      <c r="I767" s="25">
        <f t="shared" si="211"/>
        <v>0</v>
      </c>
      <c r="P767" s="57">
        <f>SUM('GŠ DR.FRA I.GLIBOTIĆ:GLAZBENA J.HATZE'!P730)</f>
        <v>0</v>
      </c>
      <c r="R767" s="53"/>
    </row>
    <row r="768" spans="1:18" s="26" customFormat="1">
      <c r="A768" s="21"/>
      <c r="B768" s="22">
        <v>321</v>
      </c>
      <c r="C768" s="23" t="s">
        <v>33</v>
      </c>
      <c r="D768" s="57">
        <f>SUM('GŠ DR.FRA I.GLIBOTIĆ:GLAZBENA J.HATZE'!D768)</f>
        <v>0</v>
      </c>
      <c r="E768" s="57">
        <f>SUM('GŠ DR.FRA I.GLIBOTIĆ:GLAZBENA J.HATZE'!E768)</f>
        <v>0</v>
      </c>
      <c r="F768" s="105">
        <f>SUM('GŠ DR.FRA I.GLIBOTIĆ:GLAZBENA J.HATZE'!F768)</f>
        <v>0</v>
      </c>
      <c r="G768" s="177">
        <f>SUM('GŠ DR.FRA I.GLIBOTIĆ:GLAZBENA J.HATZE'!G768)</f>
        <v>0</v>
      </c>
      <c r="H768" s="47">
        <f>SUM('GŠ DR.FRA I.GLIBOTIĆ:GLAZBENA J.HATZE'!H768)</f>
        <v>0</v>
      </c>
      <c r="I768" s="25">
        <f t="shared" si="211"/>
        <v>0</v>
      </c>
      <c r="P768" s="57">
        <f>SUM('GŠ DR.FRA I.GLIBOTIĆ:GLAZBENA J.HATZE'!P731)</f>
        <v>0</v>
      </c>
      <c r="R768" s="53"/>
    </row>
    <row r="769" spans="1:18" s="26" customFormat="1">
      <c r="A769" s="21"/>
      <c r="B769" s="22">
        <v>322</v>
      </c>
      <c r="C769" s="23" t="s">
        <v>34</v>
      </c>
      <c r="D769" s="57">
        <f>SUM('GŠ DR.FRA I.GLIBOTIĆ:GLAZBENA J.HATZE'!D769)</f>
        <v>0</v>
      </c>
      <c r="E769" s="57">
        <f>SUM('GŠ DR.FRA I.GLIBOTIĆ:GLAZBENA J.HATZE'!E769)</f>
        <v>0</v>
      </c>
      <c r="F769" s="105">
        <f>SUM('GŠ DR.FRA I.GLIBOTIĆ:GLAZBENA J.HATZE'!F769)</f>
        <v>0</v>
      </c>
      <c r="G769" s="177">
        <f>SUM('GŠ DR.FRA I.GLIBOTIĆ:GLAZBENA J.HATZE'!G769)</f>
        <v>0</v>
      </c>
      <c r="H769" s="47">
        <f>SUM('GŠ DR.FRA I.GLIBOTIĆ:GLAZBENA J.HATZE'!H769)</f>
        <v>0</v>
      </c>
      <c r="I769" s="25">
        <f t="shared" si="211"/>
        <v>0</v>
      </c>
      <c r="P769" s="57">
        <f>SUM('GŠ DR.FRA I.GLIBOTIĆ:GLAZBENA J.HATZE'!P732)</f>
        <v>0</v>
      </c>
      <c r="R769" s="53"/>
    </row>
    <row r="770" spans="1:18">
      <c r="A770" s="21"/>
      <c r="B770" s="22">
        <v>323</v>
      </c>
      <c r="C770" s="23" t="s">
        <v>28</v>
      </c>
      <c r="D770" s="57">
        <f>SUM('GŠ DR.FRA I.GLIBOTIĆ:GLAZBENA J.HATZE'!D770)</f>
        <v>0</v>
      </c>
      <c r="E770" s="57">
        <f>SUM('GŠ DR.FRA I.GLIBOTIĆ:GLAZBENA J.HATZE'!E770)</f>
        <v>0</v>
      </c>
      <c r="F770" s="105">
        <f>SUM('GŠ DR.FRA I.GLIBOTIĆ:GLAZBENA J.HATZE'!F770)</f>
        <v>0</v>
      </c>
      <c r="G770" s="177">
        <f>SUM('GŠ DR.FRA I.GLIBOTIĆ:GLAZBENA J.HATZE'!G770)</f>
        <v>0</v>
      </c>
      <c r="H770" s="47">
        <f>SUM('GŠ DR.FRA I.GLIBOTIĆ:GLAZBENA J.HATZE'!H770)</f>
        <v>0</v>
      </c>
      <c r="I770" s="25">
        <f t="shared" si="211"/>
        <v>0</v>
      </c>
      <c r="P770" s="57">
        <f>SUM('GŠ DR.FRA I.GLIBOTIĆ:GLAZBENA J.HATZE'!P733)</f>
        <v>0</v>
      </c>
      <c r="R770" s="53"/>
    </row>
    <row r="771" spans="1:18" ht="24.75">
      <c r="A771" s="21"/>
      <c r="B771" s="22">
        <v>324</v>
      </c>
      <c r="C771" s="23" t="s">
        <v>37</v>
      </c>
      <c r="D771" s="57">
        <f>SUM('GŠ DR.FRA I.GLIBOTIĆ:GLAZBENA J.HATZE'!D771)</f>
        <v>0</v>
      </c>
      <c r="E771" s="57">
        <f>SUM('GŠ DR.FRA I.GLIBOTIĆ:GLAZBENA J.HATZE'!E771)</f>
        <v>0</v>
      </c>
      <c r="F771" s="105">
        <f>SUM('GŠ DR.FRA I.GLIBOTIĆ:GLAZBENA J.HATZE'!F771)</f>
        <v>0</v>
      </c>
      <c r="G771" s="177">
        <f>SUM('GŠ DR.FRA I.GLIBOTIĆ:GLAZBENA J.HATZE'!G771)</f>
        <v>0</v>
      </c>
      <c r="H771" s="47">
        <f>SUM('GŠ DR.FRA I.GLIBOTIĆ:GLAZBENA J.HATZE'!H771)</f>
        <v>0</v>
      </c>
      <c r="I771" s="25">
        <f t="shared" si="211"/>
        <v>0</v>
      </c>
      <c r="P771" s="57">
        <f>SUM('GŠ DR.FRA I.GLIBOTIĆ:GLAZBENA J.HATZE'!P734)</f>
        <v>0</v>
      </c>
      <c r="R771" s="53"/>
    </row>
    <row r="772" spans="1:18" s="26" customFormat="1">
      <c r="A772" s="21"/>
      <c r="B772" s="22">
        <v>329</v>
      </c>
      <c r="C772" s="23" t="s">
        <v>38</v>
      </c>
      <c r="D772" s="57">
        <f>SUM('GŠ DR.FRA I.GLIBOTIĆ:GLAZBENA J.HATZE'!D772)</f>
        <v>0</v>
      </c>
      <c r="E772" s="57">
        <f>SUM('GŠ DR.FRA I.GLIBOTIĆ:GLAZBENA J.HATZE'!E772)</f>
        <v>0</v>
      </c>
      <c r="F772" s="105">
        <f>SUM('GŠ DR.FRA I.GLIBOTIĆ:GLAZBENA J.HATZE'!F772)</f>
        <v>0</v>
      </c>
      <c r="G772" s="177">
        <f>SUM('GŠ DR.FRA I.GLIBOTIĆ:GLAZBENA J.HATZE'!G772)</f>
        <v>0</v>
      </c>
      <c r="H772" s="47">
        <f>SUM('GŠ DR.FRA I.GLIBOTIĆ:GLAZBENA J.HATZE'!H772)</f>
        <v>0</v>
      </c>
      <c r="I772" s="25">
        <f t="shared" si="211"/>
        <v>0</v>
      </c>
      <c r="P772" s="57">
        <f>SUM('GŠ DR.FRA I.GLIBOTIĆ:GLAZBENA J.HATZE'!P735)</f>
        <v>0</v>
      </c>
      <c r="R772" s="53"/>
    </row>
    <row r="773" spans="1:18">
      <c r="A773" s="21"/>
      <c r="B773" s="22">
        <v>343</v>
      </c>
      <c r="C773" s="23" t="s">
        <v>39</v>
      </c>
      <c r="D773" s="57">
        <f>SUM('GŠ DR.FRA I.GLIBOTIĆ:GLAZBENA J.HATZE'!D773)</f>
        <v>0</v>
      </c>
      <c r="E773" s="57">
        <f>SUM('GŠ DR.FRA I.GLIBOTIĆ:GLAZBENA J.HATZE'!E773)</f>
        <v>0</v>
      </c>
      <c r="F773" s="105">
        <f>SUM('GŠ DR.FRA I.GLIBOTIĆ:GLAZBENA J.HATZE'!F773)</f>
        <v>0</v>
      </c>
      <c r="G773" s="177">
        <f>SUM('GŠ DR.FRA I.GLIBOTIĆ:GLAZBENA J.HATZE'!G773)</f>
        <v>0</v>
      </c>
      <c r="H773" s="47">
        <f>SUM('GŠ DR.FRA I.GLIBOTIĆ:GLAZBENA J.HATZE'!H773)</f>
        <v>0</v>
      </c>
      <c r="I773" s="25">
        <f t="shared" si="211"/>
        <v>0</v>
      </c>
      <c r="P773" s="57">
        <f>SUM('GŠ DR.FRA I.GLIBOTIĆ:GLAZBENA J.HATZE'!P736)</f>
        <v>0</v>
      </c>
      <c r="R773" s="53"/>
    </row>
    <row r="774" spans="1:18" ht="24.75">
      <c r="A774" s="100"/>
      <c r="B774" s="101">
        <v>369</v>
      </c>
      <c r="C774" s="102" t="s">
        <v>133</v>
      </c>
      <c r="D774" s="57">
        <f>SUM('GŠ DR.FRA I.GLIBOTIĆ:GLAZBENA J.HATZE'!D774)</f>
        <v>0</v>
      </c>
      <c r="E774" s="57">
        <f>SUM('GŠ DR.FRA I.GLIBOTIĆ:GLAZBENA J.HATZE'!E774)</f>
        <v>0</v>
      </c>
      <c r="F774" s="105">
        <f>SUM('GŠ DR.FRA I.GLIBOTIĆ:GLAZBENA J.HATZE'!F774)</f>
        <v>0</v>
      </c>
      <c r="G774" s="177">
        <f>SUM('GŠ DR.FRA I.GLIBOTIĆ:GLAZBENA J.HATZE'!G774)</f>
        <v>0</v>
      </c>
      <c r="H774" s="47">
        <f>SUM('GŠ DR.FRA I.GLIBOTIĆ:GLAZBENA J.HATZE'!H774)</f>
        <v>0</v>
      </c>
      <c r="I774" s="25">
        <f t="shared" si="211"/>
        <v>0</v>
      </c>
      <c r="P774" s="57">
        <f>SUM('GŠ DR.FRA I.GLIBOTIĆ:GLAZBENA J.HATZE'!P737)</f>
        <v>0</v>
      </c>
      <c r="R774" s="53"/>
    </row>
    <row r="775" spans="1:18">
      <c r="A775" s="100"/>
      <c r="B775" s="101">
        <v>381</v>
      </c>
      <c r="C775" s="102" t="s">
        <v>58</v>
      </c>
      <c r="D775" s="57">
        <f>SUM('GŠ DR.FRA I.GLIBOTIĆ:GLAZBENA J.HATZE'!D775)</f>
        <v>0</v>
      </c>
      <c r="E775" s="57">
        <f>SUM('GŠ DR.FRA I.GLIBOTIĆ:GLAZBENA J.HATZE'!E775)</f>
        <v>0</v>
      </c>
      <c r="F775" s="105">
        <f>SUM('GŠ DR.FRA I.GLIBOTIĆ:GLAZBENA J.HATZE'!F775)</f>
        <v>0</v>
      </c>
      <c r="G775" s="177">
        <f>SUM('GŠ DR.FRA I.GLIBOTIĆ:GLAZBENA J.HATZE'!G775)</f>
        <v>0</v>
      </c>
      <c r="H775" s="47">
        <f>SUM('GŠ DR.FRA I.GLIBOTIĆ:GLAZBENA J.HATZE'!H775)</f>
        <v>0</v>
      </c>
      <c r="I775" s="25">
        <f t="shared" si="211"/>
        <v>0</v>
      </c>
      <c r="P775" s="57">
        <f>SUM('GŠ DR.FRA I.GLIBOTIĆ:GLAZBENA J.HATZE'!P738)</f>
        <v>0</v>
      </c>
      <c r="R775" s="53"/>
    </row>
    <row r="776" spans="1:18" ht="21" customHeight="1">
      <c r="A776" s="27"/>
      <c r="B776" s="28">
        <v>422</v>
      </c>
      <c r="C776" s="29" t="s">
        <v>29</v>
      </c>
      <c r="D776" s="57">
        <f>SUM('GŠ DR.FRA I.GLIBOTIĆ:GLAZBENA J.HATZE'!D776)</f>
        <v>0</v>
      </c>
      <c r="E776" s="57">
        <f>SUM('GŠ DR.FRA I.GLIBOTIĆ:GLAZBENA J.HATZE'!E776)</f>
        <v>0</v>
      </c>
      <c r="F776" s="105">
        <f>SUM('GŠ DR.FRA I.GLIBOTIĆ:GLAZBENA J.HATZE'!F776)</f>
        <v>0</v>
      </c>
      <c r="G776" s="177">
        <f>SUM('GŠ DR.FRA I.GLIBOTIĆ:GLAZBENA J.HATZE'!G776)</f>
        <v>2039.65</v>
      </c>
      <c r="H776" s="47">
        <f>SUM('GŠ DR.FRA I.GLIBOTIĆ:GLAZBENA J.HATZE'!H776)</f>
        <v>0</v>
      </c>
      <c r="I776" s="25">
        <f t="shared" si="211"/>
        <v>0</v>
      </c>
      <c r="P776" s="57">
        <f>SUM('GŠ DR.FRA I.GLIBOTIĆ:GLAZBENA J.HATZE'!P739)</f>
        <v>0</v>
      </c>
      <c r="R776" s="53"/>
    </row>
    <row r="777" spans="1:18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12">SUM(E778:E788)</f>
        <v>0</v>
      </c>
      <c r="F777" s="59">
        <f t="shared" si="212"/>
        <v>0</v>
      </c>
      <c r="G777" s="174">
        <f t="shared" si="212"/>
        <v>0</v>
      </c>
      <c r="H777" s="79">
        <f t="shared" si="212"/>
        <v>0</v>
      </c>
      <c r="I777" s="20">
        <f t="shared" si="212"/>
        <v>0</v>
      </c>
      <c r="P777" s="19">
        <f>SUM(P778:P788)</f>
        <v>0</v>
      </c>
      <c r="R777" s="53"/>
    </row>
    <row r="778" spans="1:18">
      <c r="A778" s="21"/>
      <c r="B778" s="22">
        <v>311</v>
      </c>
      <c r="C778" s="23" t="s">
        <v>35</v>
      </c>
      <c r="D778" s="57">
        <f>SUM('GŠ DR.FRA I.GLIBOTIĆ:GLAZBENA J.HATZE'!D778)</f>
        <v>0</v>
      </c>
      <c r="E778" s="57">
        <f>SUM('GŠ DR.FRA I.GLIBOTIĆ:GLAZBENA J.HATZE'!E778)</f>
        <v>0</v>
      </c>
      <c r="F778" s="105">
        <f>SUM('GŠ DR.FRA I.GLIBOTIĆ:GLAZBENA J.HATZE'!F778)</f>
        <v>0</v>
      </c>
      <c r="G778" s="177">
        <f>SUM('GŠ DR.FRA I.GLIBOTIĆ:GLAZBENA J.HATZE'!G778)</f>
        <v>0</v>
      </c>
      <c r="H778" s="47">
        <f>SUM('GŠ DR.FRA I.GLIBOTIĆ:GLAZBENA J.HATZE'!H778)</f>
        <v>0</v>
      </c>
      <c r="I778" s="25">
        <f t="shared" ref="I778:I788" si="213">+F778+H778</f>
        <v>0</v>
      </c>
      <c r="P778" s="57">
        <f>SUM('GŠ DR.FRA I.GLIBOTIĆ:GLAZBENA J.HATZE'!P741)</f>
        <v>0</v>
      </c>
      <c r="R778" s="53"/>
    </row>
    <row r="779" spans="1:18">
      <c r="A779" s="21"/>
      <c r="B779" s="22">
        <v>313</v>
      </c>
      <c r="C779" s="23" t="s">
        <v>36</v>
      </c>
      <c r="D779" s="57">
        <f>SUM('GŠ DR.FRA I.GLIBOTIĆ:GLAZBENA J.HATZE'!D779)</f>
        <v>0</v>
      </c>
      <c r="E779" s="57">
        <f>SUM('GŠ DR.FRA I.GLIBOTIĆ:GLAZBENA J.HATZE'!E779)</f>
        <v>0</v>
      </c>
      <c r="F779" s="105">
        <f>SUM('GŠ DR.FRA I.GLIBOTIĆ:GLAZBENA J.HATZE'!F779)</f>
        <v>0</v>
      </c>
      <c r="G779" s="177">
        <f>SUM('GŠ DR.FRA I.GLIBOTIĆ:GLAZBENA J.HATZE'!G779)</f>
        <v>0</v>
      </c>
      <c r="H779" s="47">
        <f>SUM('GŠ DR.FRA I.GLIBOTIĆ:GLAZBENA J.HATZE'!H779)</f>
        <v>0</v>
      </c>
      <c r="I779" s="25">
        <f t="shared" si="213"/>
        <v>0</v>
      </c>
      <c r="P779" s="57">
        <f>SUM('GŠ DR.FRA I.GLIBOTIĆ:GLAZBENA J.HATZE'!P742)</f>
        <v>0</v>
      </c>
      <c r="R779" s="53"/>
    </row>
    <row r="780" spans="1:18">
      <c r="A780" s="21"/>
      <c r="B780" s="22">
        <v>321</v>
      </c>
      <c r="C780" s="23" t="s">
        <v>33</v>
      </c>
      <c r="D780" s="57">
        <f>SUM('GŠ DR.FRA I.GLIBOTIĆ:GLAZBENA J.HATZE'!D780)</f>
        <v>0</v>
      </c>
      <c r="E780" s="57">
        <f>SUM('GŠ DR.FRA I.GLIBOTIĆ:GLAZBENA J.HATZE'!E780)</f>
        <v>0</v>
      </c>
      <c r="F780" s="105">
        <f>SUM('GŠ DR.FRA I.GLIBOTIĆ:GLAZBENA J.HATZE'!F780)</f>
        <v>0</v>
      </c>
      <c r="G780" s="177">
        <f>SUM('GŠ DR.FRA I.GLIBOTIĆ:GLAZBENA J.HATZE'!G780)</f>
        <v>0</v>
      </c>
      <c r="H780" s="47">
        <f>SUM('GŠ DR.FRA I.GLIBOTIĆ:GLAZBENA J.HATZE'!H780)</f>
        <v>0</v>
      </c>
      <c r="I780" s="25">
        <f t="shared" si="213"/>
        <v>0</v>
      </c>
      <c r="P780" s="57">
        <f>SUM('GŠ DR.FRA I.GLIBOTIĆ:GLAZBENA J.HATZE'!P743)</f>
        <v>0</v>
      </c>
      <c r="R780" s="53"/>
    </row>
    <row r="781" spans="1:18">
      <c r="A781" s="21"/>
      <c r="B781" s="22">
        <v>322</v>
      </c>
      <c r="C781" s="23" t="s">
        <v>34</v>
      </c>
      <c r="D781" s="57">
        <f>SUM('GŠ DR.FRA I.GLIBOTIĆ:GLAZBENA J.HATZE'!D781)</f>
        <v>0</v>
      </c>
      <c r="E781" s="57">
        <f>SUM('GŠ DR.FRA I.GLIBOTIĆ:GLAZBENA J.HATZE'!E781)</f>
        <v>0</v>
      </c>
      <c r="F781" s="105">
        <f>SUM('GŠ DR.FRA I.GLIBOTIĆ:GLAZBENA J.HATZE'!F781)</f>
        <v>0</v>
      </c>
      <c r="G781" s="177">
        <f>SUM('GŠ DR.FRA I.GLIBOTIĆ:GLAZBENA J.HATZE'!G781)</f>
        <v>0</v>
      </c>
      <c r="H781" s="47">
        <f>SUM('GŠ DR.FRA I.GLIBOTIĆ:GLAZBENA J.HATZE'!H781)</f>
        <v>0</v>
      </c>
      <c r="I781" s="25">
        <f t="shared" si="213"/>
        <v>0</v>
      </c>
      <c r="P781" s="57">
        <f>SUM('GŠ DR.FRA I.GLIBOTIĆ:GLAZBENA J.HATZE'!P744)</f>
        <v>0</v>
      </c>
      <c r="R781" s="53"/>
    </row>
    <row r="782" spans="1:18">
      <c r="A782" s="21"/>
      <c r="B782" s="22">
        <v>323</v>
      </c>
      <c r="C782" s="23" t="s">
        <v>28</v>
      </c>
      <c r="D782" s="57">
        <f>SUM('GŠ DR.FRA I.GLIBOTIĆ:GLAZBENA J.HATZE'!D782)</f>
        <v>0</v>
      </c>
      <c r="E782" s="57">
        <f>SUM('GŠ DR.FRA I.GLIBOTIĆ:GLAZBENA J.HATZE'!E782)</f>
        <v>0</v>
      </c>
      <c r="F782" s="105">
        <f>SUM('GŠ DR.FRA I.GLIBOTIĆ:GLAZBENA J.HATZE'!F782)</f>
        <v>0</v>
      </c>
      <c r="G782" s="177">
        <f>SUM('GŠ DR.FRA I.GLIBOTIĆ:GLAZBENA J.HATZE'!G782)</f>
        <v>0</v>
      </c>
      <c r="H782" s="47">
        <f>SUM('GŠ DR.FRA I.GLIBOTIĆ:GLAZBENA J.HATZE'!H782)</f>
        <v>0</v>
      </c>
      <c r="I782" s="25">
        <f t="shared" si="213"/>
        <v>0</v>
      </c>
      <c r="P782" s="57">
        <f>SUM('GŠ DR.FRA I.GLIBOTIĆ:GLAZBENA J.HATZE'!P745)</f>
        <v>0</v>
      </c>
      <c r="R782" s="53"/>
    </row>
    <row r="783" spans="1:18" ht="24.75">
      <c r="A783" s="21"/>
      <c r="B783" s="22">
        <v>324</v>
      </c>
      <c r="C783" s="23" t="s">
        <v>37</v>
      </c>
      <c r="D783" s="57">
        <f>SUM('GŠ DR.FRA I.GLIBOTIĆ:GLAZBENA J.HATZE'!D783)</f>
        <v>0</v>
      </c>
      <c r="E783" s="57">
        <f>SUM('GŠ DR.FRA I.GLIBOTIĆ:GLAZBENA J.HATZE'!E783)</f>
        <v>0</v>
      </c>
      <c r="F783" s="105">
        <f>SUM('GŠ DR.FRA I.GLIBOTIĆ:GLAZBENA J.HATZE'!F783)</f>
        <v>0</v>
      </c>
      <c r="G783" s="177">
        <f>SUM('GŠ DR.FRA I.GLIBOTIĆ:GLAZBENA J.HATZE'!G783)</f>
        <v>0</v>
      </c>
      <c r="H783" s="47">
        <f>SUM('GŠ DR.FRA I.GLIBOTIĆ:GLAZBENA J.HATZE'!H783)</f>
        <v>0</v>
      </c>
      <c r="I783" s="25">
        <f t="shared" si="213"/>
        <v>0</v>
      </c>
      <c r="P783" s="57">
        <f>SUM('GŠ DR.FRA I.GLIBOTIĆ:GLAZBENA J.HATZE'!P746)</f>
        <v>0</v>
      </c>
      <c r="R783" s="53"/>
    </row>
    <row r="784" spans="1:18">
      <c r="A784" s="21"/>
      <c r="B784" s="22">
        <v>329</v>
      </c>
      <c r="C784" s="23" t="s">
        <v>38</v>
      </c>
      <c r="D784" s="57">
        <f>SUM('GŠ DR.FRA I.GLIBOTIĆ:GLAZBENA J.HATZE'!D784)</f>
        <v>0</v>
      </c>
      <c r="E784" s="57">
        <f>SUM('GŠ DR.FRA I.GLIBOTIĆ:GLAZBENA J.HATZE'!E784)</f>
        <v>0</v>
      </c>
      <c r="F784" s="105">
        <f>SUM('GŠ DR.FRA I.GLIBOTIĆ:GLAZBENA J.HATZE'!F784)</f>
        <v>0</v>
      </c>
      <c r="G784" s="177">
        <f>SUM('GŠ DR.FRA I.GLIBOTIĆ:GLAZBENA J.HATZE'!G784)</f>
        <v>0</v>
      </c>
      <c r="H784" s="47">
        <f>SUM('GŠ DR.FRA I.GLIBOTIĆ:GLAZBENA J.HATZE'!H784)</f>
        <v>0</v>
      </c>
      <c r="I784" s="25">
        <f t="shared" si="213"/>
        <v>0</v>
      </c>
      <c r="P784" s="57">
        <f>SUM('GŠ DR.FRA I.GLIBOTIĆ:GLAZBENA J.HATZE'!P747)</f>
        <v>0</v>
      </c>
      <c r="R784" s="53"/>
    </row>
    <row r="785" spans="1:18">
      <c r="A785" s="21"/>
      <c r="B785" s="22">
        <v>343</v>
      </c>
      <c r="C785" s="23" t="s">
        <v>39</v>
      </c>
      <c r="D785" s="57">
        <f>SUM('GŠ DR.FRA I.GLIBOTIĆ:GLAZBENA J.HATZE'!D785)</f>
        <v>0</v>
      </c>
      <c r="E785" s="57">
        <f>SUM('GŠ DR.FRA I.GLIBOTIĆ:GLAZBENA J.HATZE'!E785)</f>
        <v>0</v>
      </c>
      <c r="F785" s="105">
        <f>SUM('GŠ DR.FRA I.GLIBOTIĆ:GLAZBENA J.HATZE'!F785)</f>
        <v>0</v>
      </c>
      <c r="G785" s="177">
        <f>SUM('GŠ DR.FRA I.GLIBOTIĆ:GLAZBENA J.HATZE'!G785)</f>
        <v>0</v>
      </c>
      <c r="H785" s="47">
        <f>SUM('GŠ DR.FRA I.GLIBOTIĆ:GLAZBENA J.HATZE'!H785)</f>
        <v>0</v>
      </c>
      <c r="I785" s="25">
        <f t="shared" si="213"/>
        <v>0</v>
      </c>
      <c r="P785" s="57">
        <f>SUM('GŠ DR.FRA I.GLIBOTIĆ:GLAZBENA J.HATZE'!P748)</f>
        <v>0</v>
      </c>
      <c r="R785" s="53"/>
    </row>
    <row r="786" spans="1:18" ht="24.75">
      <c r="A786" s="100"/>
      <c r="B786" s="101">
        <v>369</v>
      </c>
      <c r="C786" s="102" t="s">
        <v>133</v>
      </c>
      <c r="D786" s="57">
        <f>SUM('GŠ DR.FRA I.GLIBOTIĆ:GLAZBENA J.HATZE'!D786)</f>
        <v>0</v>
      </c>
      <c r="E786" s="57">
        <f>SUM('GŠ DR.FRA I.GLIBOTIĆ:GLAZBENA J.HATZE'!E786)</f>
        <v>0</v>
      </c>
      <c r="F786" s="105">
        <f>SUM('GŠ DR.FRA I.GLIBOTIĆ:GLAZBENA J.HATZE'!F786)</f>
        <v>0</v>
      </c>
      <c r="G786" s="177">
        <f>SUM('GŠ DR.FRA I.GLIBOTIĆ:GLAZBENA J.HATZE'!G786)</f>
        <v>0</v>
      </c>
      <c r="H786" s="47">
        <f>SUM('GŠ DR.FRA I.GLIBOTIĆ:GLAZBENA J.HATZE'!H786)</f>
        <v>0</v>
      </c>
      <c r="I786" s="25">
        <f t="shared" si="213"/>
        <v>0</v>
      </c>
      <c r="P786" s="57">
        <f>SUM('GŠ DR.FRA I.GLIBOTIĆ:GLAZBENA J.HATZE'!P749)</f>
        <v>0</v>
      </c>
      <c r="R786" s="53"/>
    </row>
    <row r="787" spans="1:18">
      <c r="A787" s="100"/>
      <c r="B787" s="101">
        <v>381</v>
      </c>
      <c r="C787" s="102" t="s">
        <v>58</v>
      </c>
      <c r="D787" s="57">
        <f>SUM('GŠ DR.FRA I.GLIBOTIĆ:GLAZBENA J.HATZE'!D787)</f>
        <v>0</v>
      </c>
      <c r="E787" s="57">
        <f>SUM('GŠ DR.FRA I.GLIBOTIĆ:GLAZBENA J.HATZE'!E787)</f>
        <v>0</v>
      </c>
      <c r="F787" s="105">
        <f>SUM('GŠ DR.FRA I.GLIBOTIĆ:GLAZBENA J.HATZE'!F787)</f>
        <v>0</v>
      </c>
      <c r="G787" s="177">
        <f>SUM('GŠ DR.FRA I.GLIBOTIĆ:GLAZBENA J.HATZE'!G787)</f>
        <v>0</v>
      </c>
      <c r="H787" s="47">
        <f>SUM('GŠ DR.FRA I.GLIBOTIĆ:GLAZBENA J.HATZE'!H787)</f>
        <v>0</v>
      </c>
      <c r="I787" s="25">
        <f t="shared" si="213"/>
        <v>0</v>
      </c>
      <c r="P787" s="57">
        <f>SUM('GŠ DR.FRA I.GLIBOTIĆ:GLAZBENA J.HATZE'!P750)</f>
        <v>0</v>
      </c>
      <c r="R787" s="53"/>
    </row>
    <row r="788" spans="1:18" ht="21" customHeight="1">
      <c r="A788" s="27"/>
      <c r="B788" s="28">
        <v>422</v>
      </c>
      <c r="C788" s="29" t="s">
        <v>29</v>
      </c>
      <c r="D788" s="57">
        <f>SUM('GŠ DR.FRA I.GLIBOTIĆ:GLAZBENA J.HATZE'!D788)</f>
        <v>0</v>
      </c>
      <c r="E788" s="57">
        <f>SUM('GŠ DR.FRA I.GLIBOTIĆ:GLAZBENA J.HATZE'!E788)</f>
        <v>0</v>
      </c>
      <c r="F788" s="105">
        <f>SUM('GŠ DR.FRA I.GLIBOTIĆ:GLAZBENA J.HATZE'!F788)</f>
        <v>0</v>
      </c>
      <c r="G788" s="177">
        <f>SUM('GŠ DR.FRA I.GLIBOTIĆ:GLAZBENA J.HATZE'!G788)</f>
        <v>0</v>
      </c>
      <c r="H788" s="47">
        <f>SUM('GŠ DR.FRA I.GLIBOTIĆ:GLAZBENA J.HATZE'!H788)</f>
        <v>0</v>
      </c>
      <c r="I788" s="25">
        <f t="shared" si="213"/>
        <v>0</v>
      </c>
      <c r="P788" s="57">
        <f>SUM('GŠ DR.FRA I.GLIBOTIĆ:GLAZBENA J.HATZE'!P751)</f>
        <v>0</v>
      </c>
      <c r="R788" s="53"/>
    </row>
    <row r="789" spans="1:18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14">SUM(E790,E800)</f>
        <v>0</v>
      </c>
      <c r="F789" s="136">
        <f t="shared" si="214"/>
        <v>0</v>
      </c>
      <c r="G789" s="176">
        <f t="shared" si="214"/>
        <v>0</v>
      </c>
      <c r="H789" s="137">
        <f t="shared" si="214"/>
        <v>0</v>
      </c>
      <c r="I789" s="138">
        <f t="shared" si="214"/>
        <v>0</v>
      </c>
      <c r="P789" s="135">
        <f>SUM(P790,P800)</f>
        <v>0</v>
      </c>
      <c r="R789" s="140"/>
    </row>
    <row r="790" spans="1:18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15">SUM(E791:E799)</f>
        <v>0</v>
      </c>
      <c r="F790" s="59">
        <f t="shared" si="215"/>
        <v>0</v>
      </c>
      <c r="G790" s="174">
        <f t="shared" si="215"/>
        <v>0</v>
      </c>
      <c r="H790" s="79">
        <f t="shared" si="215"/>
        <v>0</v>
      </c>
      <c r="I790" s="20">
        <f t="shared" si="215"/>
        <v>0</v>
      </c>
      <c r="P790" s="19">
        <f>SUM(P791:P799)</f>
        <v>0</v>
      </c>
      <c r="R790" s="53"/>
    </row>
    <row r="791" spans="1:18">
      <c r="A791" s="21"/>
      <c r="B791" s="22">
        <v>311</v>
      </c>
      <c r="C791" s="23" t="s">
        <v>35</v>
      </c>
      <c r="D791" s="57">
        <f>SUM('GŠ DR.FRA I.GLIBOTIĆ:GLAZBENA J.HATZE'!D791)</f>
        <v>0</v>
      </c>
      <c r="E791" s="57">
        <f>SUM('GŠ DR.FRA I.GLIBOTIĆ:GLAZBENA J.HATZE'!E791)</f>
        <v>0</v>
      </c>
      <c r="F791" s="105">
        <f>SUM('GŠ DR.FRA I.GLIBOTIĆ:GLAZBENA J.HATZE'!F791)</f>
        <v>0</v>
      </c>
      <c r="G791" s="177">
        <f>SUM('GŠ DR.FRA I.GLIBOTIĆ:GLAZBENA J.HATZE'!G791)</f>
        <v>0</v>
      </c>
      <c r="H791" s="47">
        <f>SUM('GŠ DR.FRA I.GLIBOTIĆ:GLAZBENA J.HATZE'!H791)</f>
        <v>0</v>
      </c>
      <c r="I791" s="25">
        <f t="shared" ref="I791:I799" si="216">+F791+H791</f>
        <v>0</v>
      </c>
      <c r="P791" s="57">
        <f>SUM('GŠ DR.FRA I.GLIBOTIĆ:GLAZBENA J.HATZE'!P754)</f>
        <v>0</v>
      </c>
      <c r="R791" s="53"/>
    </row>
    <row r="792" spans="1:18">
      <c r="A792" s="21"/>
      <c r="B792" s="22">
        <v>313</v>
      </c>
      <c r="C792" s="23" t="s">
        <v>36</v>
      </c>
      <c r="D792" s="57">
        <f>SUM('GŠ DR.FRA I.GLIBOTIĆ:GLAZBENA J.HATZE'!D792)</f>
        <v>0</v>
      </c>
      <c r="E792" s="57">
        <f>SUM('GŠ DR.FRA I.GLIBOTIĆ:GLAZBENA J.HATZE'!E792)</f>
        <v>0</v>
      </c>
      <c r="F792" s="105">
        <f>SUM('GŠ DR.FRA I.GLIBOTIĆ:GLAZBENA J.HATZE'!F792)</f>
        <v>0</v>
      </c>
      <c r="G792" s="177">
        <f>SUM('GŠ DR.FRA I.GLIBOTIĆ:GLAZBENA J.HATZE'!G792)</f>
        <v>0</v>
      </c>
      <c r="H792" s="47">
        <f>SUM('GŠ DR.FRA I.GLIBOTIĆ:GLAZBENA J.HATZE'!H792)</f>
        <v>0</v>
      </c>
      <c r="I792" s="25">
        <f t="shared" si="216"/>
        <v>0</v>
      </c>
      <c r="P792" s="57">
        <f>SUM('GŠ DR.FRA I.GLIBOTIĆ:GLAZBENA J.HATZE'!P755)</f>
        <v>0</v>
      </c>
      <c r="R792" s="53"/>
    </row>
    <row r="793" spans="1:18" s="26" customFormat="1">
      <c r="A793" s="21"/>
      <c r="B793" s="22">
        <v>321</v>
      </c>
      <c r="C793" s="23" t="s">
        <v>33</v>
      </c>
      <c r="D793" s="57">
        <f>SUM('GŠ DR.FRA I.GLIBOTIĆ:GLAZBENA J.HATZE'!D793)</f>
        <v>0</v>
      </c>
      <c r="E793" s="57">
        <f>SUM('GŠ DR.FRA I.GLIBOTIĆ:GLAZBENA J.HATZE'!E793)</f>
        <v>0</v>
      </c>
      <c r="F793" s="105">
        <f>SUM('GŠ DR.FRA I.GLIBOTIĆ:GLAZBENA J.HATZE'!F793)</f>
        <v>0</v>
      </c>
      <c r="G793" s="177">
        <f>SUM('GŠ DR.FRA I.GLIBOTIĆ:GLAZBENA J.HATZE'!G793)</f>
        <v>0</v>
      </c>
      <c r="H793" s="47">
        <f>SUM('GŠ DR.FRA I.GLIBOTIĆ:GLAZBENA J.HATZE'!H793)</f>
        <v>0</v>
      </c>
      <c r="I793" s="25">
        <f t="shared" si="216"/>
        <v>0</v>
      </c>
      <c r="P793" s="57">
        <f>SUM('GŠ DR.FRA I.GLIBOTIĆ:GLAZBENA J.HATZE'!P756)</f>
        <v>0</v>
      </c>
      <c r="R793" s="53"/>
    </row>
    <row r="794" spans="1:18" s="26" customFormat="1">
      <c r="A794" s="21"/>
      <c r="B794" s="22">
        <v>322</v>
      </c>
      <c r="C794" s="23" t="s">
        <v>34</v>
      </c>
      <c r="D794" s="57">
        <f>SUM('GŠ DR.FRA I.GLIBOTIĆ:GLAZBENA J.HATZE'!D794)</f>
        <v>0</v>
      </c>
      <c r="E794" s="57">
        <f>SUM('GŠ DR.FRA I.GLIBOTIĆ:GLAZBENA J.HATZE'!E794)</f>
        <v>0</v>
      </c>
      <c r="F794" s="105">
        <f>SUM('GŠ DR.FRA I.GLIBOTIĆ:GLAZBENA J.HATZE'!F794)</f>
        <v>0</v>
      </c>
      <c r="G794" s="177">
        <f>SUM('GŠ DR.FRA I.GLIBOTIĆ:GLAZBENA J.HATZE'!G794)</f>
        <v>0</v>
      </c>
      <c r="H794" s="47">
        <f>SUM('GŠ DR.FRA I.GLIBOTIĆ:GLAZBENA J.HATZE'!H794)</f>
        <v>0</v>
      </c>
      <c r="I794" s="25">
        <f t="shared" si="216"/>
        <v>0</v>
      </c>
      <c r="P794" s="57">
        <f>SUM('GŠ DR.FRA I.GLIBOTIĆ:GLAZBENA J.HATZE'!P757)</f>
        <v>0</v>
      </c>
      <c r="R794" s="53"/>
    </row>
    <row r="795" spans="1:18">
      <c r="A795" s="21"/>
      <c r="B795" s="22">
        <v>323</v>
      </c>
      <c r="C795" s="23" t="s">
        <v>28</v>
      </c>
      <c r="D795" s="57">
        <f>SUM('GŠ DR.FRA I.GLIBOTIĆ:GLAZBENA J.HATZE'!D795)</f>
        <v>0</v>
      </c>
      <c r="E795" s="57">
        <f>SUM('GŠ DR.FRA I.GLIBOTIĆ:GLAZBENA J.HATZE'!E795)</f>
        <v>0</v>
      </c>
      <c r="F795" s="105">
        <f>SUM('GŠ DR.FRA I.GLIBOTIĆ:GLAZBENA J.HATZE'!F795)</f>
        <v>0</v>
      </c>
      <c r="G795" s="177">
        <f>SUM('GŠ DR.FRA I.GLIBOTIĆ:GLAZBENA J.HATZE'!G795)</f>
        <v>0</v>
      </c>
      <c r="H795" s="47">
        <f>SUM('GŠ DR.FRA I.GLIBOTIĆ:GLAZBENA J.HATZE'!H795)</f>
        <v>0</v>
      </c>
      <c r="I795" s="25">
        <f t="shared" si="216"/>
        <v>0</v>
      </c>
      <c r="P795" s="57">
        <f>SUM('GŠ DR.FRA I.GLIBOTIĆ:GLAZBENA J.HATZE'!P758)</f>
        <v>0</v>
      </c>
      <c r="R795" s="53"/>
    </row>
    <row r="796" spans="1:18" ht="24.75">
      <c r="A796" s="21"/>
      <c r="B796" s="22">
        <v>324</v>
      </c>
      <c r="C796" s="23" t="s">
        <v>37</v>
      </c>
      <c r="D796" s="57">
        <f>SUM('GŠ DR.FRA I.GLIBOTIĆ:GLAZBENA J.HATZE'!D796)</f>
        <v>0</v>
      </c>
      <c r="E796" s="57">
        <f>SUM('GŠ DR.FRA I.GLIBOTIĆ:GLAZBENA J.HATZE'!E796)</f>
        <v>0</v>
      </c>
      <c r="F796" s="105">
        <f>SUM('GŠ DR.FRA I.GLIBOTIĆ:GLAZBENA J.HATZE'!F796)</f>
        <v>0</v>
      </c>
      <c r="G796" s="177">
        <f>SUM('GŠ DR.FRA I.GLIBOTIĆ:GLAZBENA J.HATZE'!G796)</f>
        <v>0</v>
      </c>
      <c r="H796" s="47">
        <f>SUM('GŠ DR.FRA I.GLIBOTIĆ:GLAZBENA J.HATZE'!H796)</f>
        <v>0</v>
      </c>
      <c r="I796" s="25">
        <f t="shared" si="216"/>
        <v>0</v>
      </c>
      <c r="P796" s="57">
        <f>SUM('GŠ DR.FRA I.GLIBOTIĆ:GLAZBENA J.HATZE'!P759)</f>
        <v>0</v>
      </c>
      <c r="R796" s="53"/>
    </row>
    <row r="797" spans="1:18" s="26" customFormat="1">
      <c r="A797" s="21"/>
      <c r="B797" s="22">
        <v>329</v>
      </c>
      <c r="C797" s="23" t="s">
        <v>38</v>
      </c>
      <c r="D797" s="57">
        <f>SUM('GŠ DR.FRA I.GLIBOTIĆ:GLAZBENA J.HATZE'!D797)</f>
        <v>0</v>
      </c>
      <c r="E797" s="57">
        <f>SUM('GŠ DR.FRA I.GLIBOTIĆ:GLAZBENA J.HATZE'!E797)</f>
        <v>0</v>
      </c>
      <c r="F797" s="105">
        <f>SUM('GŠ DR.FRA I.GLIBOTIĆ:GLAZBENA J.HATZE'!F797)</f>
        <v>0</v>
      </c>
      <c r="G797" s="177">
        <f>SUM('GŠ DR.FRA I.GLIBOTIĆ:GLAZBENA J.HATZE'!G797)</f>
        <v>0</v>
      </c>
      <c r="H797" s="47">
        <f>SUM('GŠ DR.FRA I.GLIBOTIĆ:GLAZBENA J.HATZE'!H797)</f>
        <v>0</v>
      </c>
      <c r="I797" s="25">
        <f t="shared" si="216"/>
        <v>0</v>
      </c>
      <c r="P797" s="57">
        <f>SUM('GŠ DR.FRA I.GLIBOTIĆ:GLAZBENA J.HATZE'!P760)</f>
        <v>0</v>
      </c>
      <c r="R797" s="53"/>
    </row>
    <row r="798" spans="1:18">
      <c r="A798" s="21"/>
      <c r="B798" s="22">
        <v>343</v>
      </c>
      <c r="C798" s="23" t="s">
        <v>39</v>
      </c>
      <c r="D798" s="57">
        <f>SUM('GŠ DR.FRA I.GLIBOTIĆ:GLAZBENA J.HATZE'!D798)</f>
        <v>0</v>
      </c>
      <c r="E798" s="57">
        <f>SUM('GŠ DR.FRA I.GLIBOTIĆ:GLAZBENA J.HATZE'!E798)</f>
        <v>0</v>
      </c>
      <c r="F798" s="105">
        <f>SUM('GŠ DR.FRA I.GLIBOTIĆ:GLAZBENA J.HATZE'!F798)</f>
        <v>0</v>
      </c>
      <c r="G798" s="177">
        <f>SUM('GŠ DR.FRA I.GLIBOTIĆ:GLAZBENA J.HATZE'!G798)</f>
        <v>0</v>
      </c>
      <c r="H798" s="47">
        <f>SUM('GŠ DR.FRA I.GLIBOTIĆ:GLAZBENA J.HATZE'!H798)</f>
        <v>0</v>
      </c>
      <c r="I798" s="25">
        <f t="shared" si="216"/>
        <v>0</v>
      </c>
      <c r="P798" s="57">
        <f>SUM('GŠ DR.FRA I.GLIBOTIĆ:GLAZBENA J.HATZE'!P761)</f>
        <v>0</v>
      </c>
      <c r="R798" s="53"/>
    </row>
    <row r="799" spans="1:18" ht="21" customHeight="1">
      <c r="A799" s="27"/>
      <c r="B799" s="28">
        <v>422</v>
      </c>
      <c r="C799" s="29" t="s">
        <v>29</v>
      </c>
      <c r="D799" s="57">
        <f>SUM('GŠ DR.FRA I.GLIBOTIĆ:GLAZBENA J.HATZE'!D799)</f>
        <v>0</v>
      </c>
      <c r="E799" s="57">
        <f>SUM('GŠ DR.FRA I.GLIBOTIĆ:GLAZBENA J.HATZE'!E799)</f>
        <v>0</v>
      </c>
      <c r="F799" s="105">
        <f>SUM('GŠ DR.FRA I.GLIBOTIĆ:GLAZBENA J.HATZE'!F799)</f>
        <v>0</v>
      </c>
      <c r="G799" s="177">
        <f>SUM('GŠ DR.FRA I.GLIBOTIĆ:GLAZBENA J.HATZE'!G799)</f>
        <v>0</v>
      </c>
      <c r="H799" s="47">
        <f>SUM('GŠ DR.FRA I.GLIBOTIĆ:GLAZBENA J.HATZE'!H799)</f>
        <v>0</v>
      </c>
      <c r="I799" s="25">
        <f t="shared" si="216"/>
        <v>0</v>
      </c>
      <c r="P799" s="57">
        <f>SUM('GŠ DR.FRA I.GLIBOTIĆ:GLAZBENA J.HATZE'!P762)</f>
        <v>0</v>
      </c>
      <c r="R799" s="53"/>
    </row>
    <row r="800" spans="1:18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217">SUM(E801:E810)</f>
        <v>0</v>
      </c>
      <c r="F800" s="59">
        <f t="shared" si="217"/>
        <v>0</v>
      </c>
      <c r="G800" s="174">
        <f t="shared" si="217"/>
        <v>0</v>
      </c>
      <c r="H800" s="79">
        <f t="shared" si="217"/>
        <v>0</v>
      </c>
      <c r="I800" s="20">
        <f t="shared" si="217"/>
        <v>0</v>
      </c>
      <c r="P800" s="19">
        <f>SUM(P801:P810)</f>
        <v>0</v>
      </c>
      <c r="R800" s="53"/>
    </row>
    <row r="801" spans="1:18">
      <c r="A801" s="21"/>
      <c r="B801" s="22">
        <v>311</v>
      </c>
      <c r="C801" s="23" t="s">
        <v>35</v>
      </c>
      <c r="D801" s="57">
        <f>SUM('GŠ DR.FRA I.GLIBOTIĆ:GLAZBENA J.HATZE'!D801)</f>
        <v>0</v>
      </c>
      <c r="E801" s="57">
        <f>SUM('GŠ DR.FRA I.GLIBOTIĆ:GLAZBENA J.HATZE'!E801)</f>
        <v>0</v>
      </c>
      <c r="F801" s="105">
        <f>SUM('GŠ DR.FRA I.GLIBOTIĆ:GLAZBENA J.HATZE'!F801)</f>
        <v>0</v>
      </c>
      <c r="G801" s="177">
        <f>SUM('GŠ DR.FRA I.GLIBOTIĆ:GLAZBENA J.HATZE'!G801)</f>
        <v>0</v>
      </c>
      <c r="H801" s="47">
        <f>SUM('GŠ DR.FRA I.GLIBOTIĆ:GLAZBENA J.HATZE'!H801)</f>
        <v>0</v>
      </c>
      <c r="I801" s="25">
        <f t="shared" ref="I801:I810" si="218">+F801+H801</f>
        <v>0</v>
      </c>
      <c r="P801" s="57">
        <f>SUM('GŠ DR.FRA I.GLIBOTIĆ:GLAZBENA J.HATZE'!P764)</f>
        <v>0</v>
      </c>
      <c r="R801" s="53"/>
    </row>
    <row r="802" spans="1:18">
      <c r="A802" s="21"/>
      <c r="B802" s="22">
        <v>313</v>
      </c>
      <c r="C802" s="23" t="s">
        <v>36</v>
      </c>
      <c r="D802" s="57">
        <f>SUM('GŠ DR.FRA I.GLIBOTIĆ:GLAZBENA J.HATZE'!D802)</f>
        <v>0</v>
      </c>
      <c r="E802" s="57">
        <f>SUM('GŠ DR.FRA I.GLIBOTIĆ:GLAZBENA J.HATZE'!E802)</f>
        <v>0</v>
      </c>
      <c r="F802" s="105">
        <f>SUM('GŠ DR.FRA I.GLIBOTIĆ:GLAZBENA J.HATZE'!F802)</f>
        <v>0</v>
      </c>
      <c r="G802" s="177">
        <f>SUM('GŠ DR.FRA I.GLIBOTIĆ:GLAZBENA J.HATZE'!G802)</f>
        <v>0</v>
      </c>
      <c r="H802" s="47">
        <f>SUM('GŠ DR.FRA I.GLIBOTIĆ:GLAZBENA J.HATZE'!H802)</f>
        <v>0</v>
      </c>
      <c r="I802" s="25">
        <f t="shared" si="218"/>
        <v>0</v>
      </c>
      <c r="P802" s="57">
        <f>SUM('GŠ DR.FRA I.GLIBOTIĆ:GLAZBENA J.HATZE'!P765)</f>
        <v>0</v>
      </c>
      <c r="R802" s="53"/>
    </row>
    <row r="803" spans="1:18">
      <c r="A803" s="21"/>
      <c r="B803" s="22">
        <v>321</v>
      </c>
      <c r="C803" s="23" t="s">
        <v>33</v>
      </c>
      <c r="D803" s="57">
        <f>SUM('GŠ DR.FRA I.GLIBOTIĆ:GLAZBENA J.HATZE'!D803)</f>
        <v>0</v>
      </c>
      <c r="E803" s="57">
        <f>SUM('GŠ DR.FRA I.GLIBOTIĆ:GLAZBENA J.HATZE'!E803)</f>
        <v>0</v>
      </c>
      <c r="F803" s="105">
        <f>SUM('GŠ DR.FRA I.GLIBOTIĆ:GLAZBENA J.HATZE'!F803)</f>
        <v>0</v>
      </c>
      <c r="G803" s="177">
        <f>SUM('GŠ DR.FRA I.GLIBOTIĆ:GLAZBENA J.HATZE'!G803)</f>
        <v>0</v>
      </c>
      <c r="H803" s="47">
        <f>SUM('GŠ DR.FRA I.GLIBOTIĆ:GLAZBENA J.HATZE'!H803)</f>
        <v>0</v>
      </c>
      <c r="I803" s="25">
        <f t="shared" si="218"/>
        <v>0</v>
      </c>
      <c r="P803" s="57">
        <f>SUM('GŠ DR.FRA I.GLIBOTIĆ:GLAZBENA J.HATZE'!P766)</f>
        <v>0</v>
      </c>
      <c r="R803" s="53"/>
    </row>
    <row r="804" spans="1:18">
      <c r="A804" s="21"/>
      <c r="B804" s="22">
        <v>322</v>
      </c>
      <c r="C804" s="23" t="s">
        <v>34</v>
      </c>
      <c r="D804" s="57">
        <f>SUM('GŠ DR.FRA I.GLIBOTIĆ:GLAZBENA J.HATZE'!D804)</f>
        <v>0</v>
      </c>
      <c r="E804" s="57">
        <f>SUM('GŠ DR.FRA I.GLIBOTIĆ:GLAZBENA J.HATZE'!E804)</f>
        <v>0</v>
      </c>
      <c r="F804" s="105">
        <f>SUM('GŠ DR.FRA I.GLIBOTIĆ:GLAZBENA J.HATZE'!F804)</f>
        <v>0</v>
      </c>
      <c r="G804" s="177">
        <f>SUM('GŠ DR.FRA I.GLIBOTIĆ:GLAZBENA J.HATZE'!G804)</f>
        <v>0</v>
      </c>
      <c r="H804" s="47">
        <f>SUM('GŠ DR.FRA I.GLIBOTIĆ:GLAZBENA J.HATZE'!H804)</f>
        <v>0</v>
      </c>
      <c r="I804" s="25">
        <f t="shared" si="218"/>
        <v>0</v>
      </c>
      <c r="P804" s="57">
        <f>SUM('GŠ DR.FRA I.GLIBOTIĆ:GLAZBENA J.HATZE'!P767)</f>
        <v>0</v>
      </c>
      <c r="R804" s="53"/>
    </row>
    <row r="805" spans="1:18">
      <c r="A805" s="21"/>
      <c r="B805" s="22">
        <v>323</v>
      </c>
      <c r="C805" s="23" t="s">
        <v>28</v>
      </c>
      <c r="D805" s="57">
        <f>SUM('GŠ DR.FRA I.GLIBOTIĆ:GLAZBENA J.HATZE'!D805)</f>
        <v>0</v>
      </c>
      <c r="E805" s="57">
        <f>SUM('GŠ DR.FRA I.GLIBOTIĆ:GLAZBENA J.HATZE'!E805)</f>
        <v>0</v>
      </c>
      <c r="F805" s="105">
        <f>SUM('GŠ DR.FRA I.GLIBOTIĆ:GLAZBENA J.HATZE'!F805)</f>
        <v>0</v>
      </c>
      <c r="G805" s="177">
        <f>SUM('GŠ DR.FRA I.GLIBOTIĆ:GLAZBENA J.HATZE'!G805)</f>
        <v>0</v>
      </c>
      <c r="H805" s="47">
        <f>SUM('GŠ DR.FRA I.GLIBOTIĆ:GLAZBENA J.HATZE'!H805)</f>
        <v>0</v>
      </c>
      <c r="I805" s="25">
        <f t="shared" si="218"/>
        <v>0</v>
      </c>
      <c r="P805" s="57">
        <f>SUM('GŠ DR.FRA I.GLIBOTIĆ:GLAZBENA J.HATZE'!P768)</f>
        <v>0</v>
      </c>
      <c r="R805" s="53"/>
    </row>
    <row r="806" spans="1:18" ht="24.75">
      <c r="A806" s="21"/>
      <c r="B806" s="22">
        <v>324</v>
      </c>
      <c r="C806" s="23" t="s">
        <v>37</v>
      </c>
      <c r="D806" s="57">
        <f>SUM('GŠ DR.FRA I.GLIBOTIĆ:GLAZBENA J.HATZE'!D806)</f>
        <v>0</v>
      </c>
      <c r="E806" s="57">
        <f>SUM('GŠ DR.FRA I.GLIBOTIĆ:GLAZBENA J.HATZE'!E806)</f>
        <v>0</v>
      </c>
      <c r="F806" s="105">
        <f>SUM('GŠ DR.FRA I.GLIBOTIĆ:GLAZBENA J.HATZE'!F806)</f>
        <v>0</v>
      </c>
      <c r="G806" s="177">
        <f>SUM('GŠ DR.FRA I.GLIBOTIĆ:GLAZBENA J.HATZE'!G806)</f>
        <v>0</v>
      </c>
      <c r="H806" s="47">
        <f>SUM('GŠ DR.FRA I.GLIBOTIĆ:GLAZBENA J.HATZE'!H806)</f>
        <v>0</v>
      </c>
      <c r="I806" s="25">
        <f t="shared" si="218"/>
        <v>0</v>
      </c>
      <c r="P806" s="57">
        <f>SUM('GŠ DR.FRA I.GLIBOTIĆ:GLAZBENA J.HATZE'!P769)</f>
        <v>0</v>
      </c>
      <c r="R806" s="53"/>
    </row>
    <row r="807" spans="1:18">
      <c r="A807" s="21"/>
      <c r="B807" s="22">
        <v>329</v>
      </c>
      <c r="C807" s="23" t="s">
        <v>38</v>
      </c>
      <c r="D807" s="57">
        <f>SUM('GŠ DR.FRA I.GLIBOTIĆ:GLAZBENA J.HATZE'!D807)</f>
        <v>0</v>
      </c>
      <c r="E807" s="57">
        <f>SUM('GŠ DR.FRA I.GLIBOTIĆ:GLAZBENA J.HATZE'!E807)</f>
        <v>0</v>
      </c>
      <c r="F807" s="105">
        <f>SUM('GŠ DR.FRA I.GLIBOTIĆ:GLAZBENA J.HATZE'!F807)</f>
        <v>0</v>
      </c>
      <c r="G807" s="177">
        <f>SUM('GŠ DR.FRA I.GLIBOTIĆ:GLAZBENA J.HATZE'!G807)</f>
        <v>0</v>
      </c>
      <c r="H807" s="47">
        <f>SUM('GŠ DR.FRA I.GLIBOTIĆ:GLAZBENA J.HATZE'!H807)</f>
        <v>0</v>
      </c>
      <c r="I807" s="25">
        <f t="shared" si="218"/>
        <v>0</v>
      </c>
      <c r="P807" s="57">
        <f>SUM('GŠ DR.FRA I.GLIBOTIĆ:GLAZBENA J.HATZE'!P770)</f>
        <v>0</v>
      </c>
      <c r="R807" s="53"/>
    </row>
    <row r="808" spans="1:18">
      <c r="A808" s="21"/>
      <c r="B808" s="22">
        <v>343</v>
      </c>
      <c r="C808" s="23" t="s">
        <v>39</v>
      </c>
      <c r="D808" s="57">
        <f>SUM('GŠ DR.FRA I.GLIBOTIĆ:GLAZBENA J.HATZE'!D808)</f>
        <v>0</v>
      </c>
      <c r="E808" s="57">
        <f>SUM('GŠ DR.FRA I.GLIBOTIĆ:GLAZBENA J.HATZE'!E808)</f>
        <v>0</v>
      </c>
      <c r="F808" s="105">
        <f>SUM('GŠ DR.FRA I.GLIBOTIĆ:GLAZBENA J.HATZE'!F808)</f>
        <v>0</v>
      </c>
      <c r="G808" s="177">
        <f>SUM('GŠ DR.FRA I.GLIBOTIĆ:GLAZBENA J.HATZE'!G808)</f>
        <v>0</v>
      </c>
      <c r="H808" s="47">
        <f>SUM('GŠ DR.FRA I.GLIBOTIĆ:GLAZBENA J.HATZE'!H808)</f>
        <v>0</v>
      </c>
      <c r="I808" s="25">
        <f t="shared" si="218"/>
        <v>0</v>
      </c>
      <c r="P808" s="57">
        <f>SUM('GŠ DR.FRA I.GLIBOTIĆ:GLAZBENA J.HATZE'!P771)</f>
        <v>0</v>
      </c>
      <c r="R808" s="53"/>
    </row>
    <row r="809" spans="1:18">
      <c r="A809" s="100"/>
      <c r="B809" s="101">
        <v>381</v>
      </c>
      <c r="C809" s="102" t="s">
        <v>58</v>
      </c>
      <c r="D809" s="57">
        <f>SUM('GŠ DR.FRA I.GLIBOTIĆ:GLAZBENA J.HATZE'!D809)</f>
        <v>0</v>
      </c>
      <c r="E809" s="57">
        <f>SUM('GŠ DR.FRA I.GLIBOTIĆ:GLAZBENA J.HATZE'!E809)</f>
        <v>0</v>
      </c>
      <c r="F809" s="105">
        <f>SUM('GŠ DR.FRA I.GLIBOTIĆ:GLAZBENA J.HATZE'!F809)</f>
        <v>0</v>
      </c>
      <c r="G809" s="177">
        <f>SUM('GŠ DR.FRA I.GLIBOTIĆ:GLAZBENA J.HATZE'!G809)</f>
        <v>0</v>
      </c>
      <c r="H809" s="47">
        <f>SUM('GŠ DR.FRA I.GLIBOTIĆ:GLAZBENA J.HATZE'!H809)</f>
        <v>0</v>
      </c>
      <c r="I809" s="25">
        <f t="shared" si="218"/>
        <v>0</v>
      </c>
      <c r="P809" s="57">
        <f>SUM('GŠ DR.FRA I.GLIBOTIĆ:GLAZBENA J.HATZE'!P772)</f>
        <v>0</v>
      </c>
      <c r="R809" s="53"/>
    </row>
    <row r="810" spans="1:18" ht="21" customHeight="1">
      <c r="A810" s="27"/>
      <c r="B810" s="28">
        <v>422</v>
      </c>
      <c r="C810" s="29" t="s">
        <v>29</v>
      </c>
      <c r="D810" s="57">
        <f>SUM('GŠ DR.FRA I.GLIBOTIĆ:GLAZBENA J.HATZE'!D810)</f>
        <v>0</v>
      </c>
      <c r="E810" s="57">
        <f>SUM('GŠ DR.FRA I.GLIBOTIĆ:GLAZBENA J.HATZE'!E810)</f>
        <v>0</v>
      </c>
      <c r="F810" s="105">
        <f>SUM('GŠ DR.FRA I.GLIBOTIĆ:GLAZBENA J.HATZE'!F810)</f>
        <v>0</v>
      </c>
      <c r="G810" s="177">
        <f>SUM('GŠ DR.FRA I.GLIBOTIĆ:GLAZBENA J.HATZE'!G810)</f>
        <v>0</v>
      </c>
      <c r="H810" s="47">
        <f>SUM('GŠ DR.FRA I.GLIBOTIĆ:GLAZBENA J.HATZE'!H810)</f>
        <v>0</v>
      </c>
      <c r="I810" s="25">
        <f t="shared" si="218"/>
        <v>0</v>
      </c>
      <c r="P810" s="57">
        <f>SUM('GŠ DR.FRA I.GLIBOTIĆ:GLAZBENA J.HATZE'!P773)</f>
        <v>0</v>
      </c>
      <c r="R810" s="53"/>
    </row>
    <row r="811" spans="1:18" s="133" customFormat="1" ht="25.5" customHeight="1">
      <c r="A811" s="244" t="s">
        <v>169</v>
      </c>
      <c r="B811" s="245"/>
      <c r="C811" s="132" t="s">
        <v>170</v>
      </c>
      <c r="D811" s="146">
        <f>SUM(D812,D819)</f>
        <v>0</v>
      </c>
      <c r="E811" s="135">
        <f t="shared" ref="E811:I811" si="219">SUM(E812,E819)</f>
        <v>0</v>
      </c>
      <c r="F811" s="136">
        <f t="shared" si="219"/>
        <v>0</v>
      </c>
      <c r="G811" s="176">
        <f t="shared" si="219"/>
        <v>256836.13999999998</v>
      </c>
      <c r="H811" s="137">
        <f t="shared" si="219"/>
        <v>0</v>
      </c>
      <c r="I811" s="138">
        <f t="shared" si="219"/>
        <v>0</v>
      </c>
      <c r="P811" s="146">
        <f>SUM(P812,P819)</f>
        <v>0</v>
      </c>
      <c r="R811" s="134"/>
    </row>
    <row r="812" spans="1:18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220">SUM(E813:E818)</f>
        <v>0</v>
      </c>
      <c r="F812" s="59">
        <f t="shared" si="220"/>
        <v>0</v>
      </c>
      <c r="G812" s="174">
        <f t="shared" si="220"/>
        <v>0</v>
      </c>
      <c r="H812" s="79">
        <f t="shared" si="220"/>
        <v>0</v>
      </c>
      <c r="I812" s="20">
        <f t="shared" si="220"/>
        <v>0</v>
      </c>
      <c r="P812" s="19">
        <f>SUM(P813:P818)</f>
        <v>0</v>
      </c>
      <c r="R812" s="53"/>
    </row>
    <row r="813" spans="1:18">
      <c r="A813" s="21"/>
      <c r="B813" s="22">
        <v>311</v>
      </c>
      <c r="C813" s="23" t="s">
        <v>35</v>
      </c>
      <c r="D813" s="57">
        <f>SUM('GŠ DR.FRA I.GLIBOTIĆ:GLAZBENA J.HATZE'!D813)</f>
        <v>0</v>
      </c>
      <c r="E813" s="57">
        <f>SUM('GŠ DR.FRA I.GLIBOTIĆ:GLAZBENA J.HATZE'!E813)</f>
        <v>0</v>
      </c>
      <c r="F813" s="105">
        <f>SUM('GŠ DR.FRA I.GLIBOTIĆ:GLAZBENA J.HATZE'!F813)</f>
        <v>0</v>
      </c>
      <c r="G813" s="177">
        <f>SUM('GŠ DR.FRA I.GLIBOTIĆ:GLAZBENA J.HATZE'!G813)</f>
        <v>0</v>
      </c>
      <c r="H813" s="47">
        <f>SUM('GŠ DR.FRA I.GLIBOTIĆ:GLAZBENA J.HATZE'!H813)</f>
        <v>0</v>
      </c>
      <c r="I813" s="25">
        <f t="shared" ref="I813:I818" si="221">+F813+H813</f>
        <v>0</v>
      </c>
      <c r="P813" s="57">
        <f>SUM('GŠ DR.FRA I.GLIBOTIĆ:GLAZBENA J.HATZE'!P776)</f>
        <v>0</v>
      </c>
      <c r="R813" s="53"/>
    </row>
    <row r="814" spans="1:18">
      <c r="A814" s="21"/>
      <c r="B814" s="22">
        <v>313</v>
      </c>
      <c r="C814" s="23" t="s">
        <v>36</v>
      </c>
      <c r="D814" s="57">
        <f>SUM('GŠ DR.FRA I.GLIBOTIĆ:GLAZBENA J.HATZE'!D814)</f>
        <v>0</v>
      </c>
      <c r="E814" s="57">
        <f>SUM('GŠ DR.FRA I.GLIBOTIĆ:GLAZBENA J.HATZE'!E814)</f>
        <v>0</v>
      </c>
      <c r="F814" s="105">
        <f>SUM('GŠ DR.FRA I.GLIBOTIĆ:GLAZBENA J.HATZE'!F814)</f>
        <v>0</v>
      </c>
      <c r="G814" s="177">
        <f>SUM('GŠ DR.FRA I.GLIBOTIĆ:GLAZBENA J.HATZE'!G814)</f>
        <v>0</v>
      </c>
      <c r="H814" s="47">
        <f>SUM('GŠ DR.FRA I.GLIBOTIĆ:GLAZBENA J.HATZE'!H814)</f>
        <v>0</v>
      </c>
      <c r="I814" s="25">
        <f t="shared" si="221"/>
        <v>0</v>
      </c>
      <c r="P814" s="57">
        <f>SUM('GŠ DR.FRA I.GLIBOTIĆ:GLAZBENA J.HATZE'!P777)</f>
        <v>0</v>
      </c>
      <c r="R814" s="53"/>
    </row>
    <row r="815" spans="1:18" s="26" customFormat="1">
      <c r="A815" s="21"/>
      <c r="B815" s="22">
        <v>321</v>
      </c>
      <c r="C815" s="23" t="s">
        <v>33</v>
      </c>
      <c r="D815" s="57">
        <f>SUM('GŠ DR.FRA I.GLIBOTIĆ:GLAZBENA J.HATZE'!D815)</f>
        <v>0</v>
      </c>
      <c r="E815" s="57">
        <f>SUM('GŠ DR.FRA I.GLIBOTIĆ:GLAZBENA J.HATZE'!E815)</f>
        <v>0</v>
      </c>
      <c r="F815" s="105">
        <f>SUM('GŠ DR.FRA I.GLIBOTIĆ:GLAZBENA J.HATZE'!F815)</f>
        <v>0</v>
      </c>
      <c r="G815" s="177">
        <f>SUM('GŠ DR.FRA I.GLIBOTIĆ:GLAZBENA J.HATZE'!G815)</f>
        <v>0</v>
      </c>
      <c r="H815" s="47">
        <f>SUM('GŠ DR.FRA I.GLIBOTIĆ:GLAZBENA J.HATZE'!H815)</f>
        <v>0</v>
      </c>
      <c r="I815" s="25">
        <f t="shared" si="221"/>
        <v>0</v>
      </c>
      <c r="P815" s="57">
        <f>SUM('GŠ DR.FRA I.GLIBOTIĆ:GLAZBENA J.HATZE'!P778)</f>
        <v>0</v>
      </c>
      <c r="R815" s="53"/>
    </row>
    <row r="816" spans="1:18">
      <c r="A816" s="21"/>
      <c r="B816" s="22">
        <v>322</v>
      </c>
      <c r="C816" s="23" t="s">
        <v>34</v>
      </c>
      <c r="D816" s="57">
        <f>SUM('GŠ DR.FRA I.GLIBOTIĆ:GLAZBENA J.HATZE'!D816)</f>
        <v>0</v>
      </c>
      <c r="E816" s="57">
        <f>SUM('GŠ DR.FRA I.GLIBOTIĆ:GLAZBENA J.HATZE'!E816)</f>
        <v>0</v>
      </c>
      <c r="F816" s="105">
        <f>SUM('GŠ DR.FRA I.GLIBOTIĆ:GLAZBENA J.HATZE'!F816)</f>
        <v>0</v>
      </c>
      <c r="G816" s="177">
        <f>SUM('GŠ DR.FRA I.GLIBOTIĆ:GLAZBENA J.HATZE'!G816)</f>
        <v>0</v>
      </c>
      <c r="H816" s="47">
        <f>SUM('GŠ DR.FRA I.GLIBOTIĆ:GLAZBENA J.HATZE'!H816)</f>
        <v>0</v>
      </c>
      <c r="I816" s="25">
        <f t="shared" si="221"/>
        <v>0</v>
      </c>
      <c r="P816" s="57">
        <f>SUM('GŠ DR.FRA I.GLIBOTIĆ:GLAZBENA J.HATZE'!P779)</f>
        <v>0</v>
      </c>
      <c r="R816" s="53"/>
    </row>
    <row r="817" spans="1:18">
      <c r="A817" s="21"/>
      <c r="B817" s="22">
        <v>323</v>
      </c>
      <c r="C817" s="23" t="s">
        <v>28</v>
      </c>
      <c r="D817" s="57">
        <f>SUM('GŠ DR.FRA I.GLIBOTIĆ:GLAZBENA J.HATZE'!D817)</f>
        <v>0</v>
      </c>
      <c r="E817" s="57">
        <f>SUM('GŠ DR.FRA I.GLIBOTIĆ:GLAZBENA J.HATZE'!E817)</f>
        <v>0</v>
      </c>
      <c r="F817" s="105">
        <f>SUM('GŠ DR.FRA I.GLIBOTIĆ:GLAZBENA J.HATZE'!F817)</f>
        <v>0</v>
      </c>
      <c r="G817" s="177">
        <f>SUM('GŠ DR.FRA I.GLIBOTIĆ:GLAZBENA J.HATZE'!G817)</f>
        <v>0</v>
      </c>
      <c r="H817" s="47">
        <f>SUM('GŠ DR.FRA I.GLIBOTIĆ:GLAZBENA J.HATZE'!H817)</f>
        <v>0</v>
      </c>
      <c r="I817" s="25">
        <f t="shared" si="221"/>
        <v>0</v>
      </c>
      <c r="P817" s="57">
        <f>SUM('GŠ DR.FRA I.GLIBOTIĆ:GLAZBENA J.HATZE'!P780)</f>
        <v>0</v>
      </c>
      <c r="R817" s="53"/>
    </row>
    <row r="818" spans="1:18">
      <c r="A818" s="21"/>
      <c r="B818" s="22">
        <v>329</v>
      </c>
      <c r="C818" s="23" t="s">
        <v>38</v>
      </c>
      <c r="D818" s="57">
        <f>SUM('GŠ DR.FRA I.GLIBOTIĆ:GLAZBENA J.HATZE'!D818)</f>
        <v>0</v>
      </c>
      <c r="E818" s="57">
        <f>SUM('GŠ DR.FRA I.GLIBOTIĆ:GLAZBENA J.HATZE'!E818)</f>
        <v>0</v>
      </c>
      <c r="F818" s="105">
        <f>SUM('GŠ DR.FRA I.GLIBOTIĆ:GLAZBENA J.HATZE'!F818)</f>
        <v>0</v>
      </c>
      <c r="G818" s="177">
        <f>SUM('GŠ DR.FRA I.GLIBOTIĆ:GLAZBENA J.HATZE'!G818)</f>
        <v>0</v>
      </c>
      <c r="H818" s="47">
        <f>SUM('GŠ DR.FRA I.GLIBOTIĆ:GLAZBENA J.HATZE'!H818)</f>
        <v>0</v>
      </c>
      <c r="I818" s="25">
        <f t="shared" si="221"/>
        <v>0</v>
      </c>
      <c r="P818" s="57">
        <f>SUM('GŠ DR.FRA I.GLIBOTIĆ:GLAZBENA J.HATZE'!P781)</f>
        <v>0</v>
      </c>
      <c r="R818" s="53"/>
    </row>
    <row r="819" spans="1:18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222">SUM(E820:E825)</f>
        <v>0</v>
      </c>
      <c r="F819" s="59">
        <f t="shared" si="222"/>
        <v>0</v>
      </c>
      <c r="G819" s="174">
        <f t="shared" si="222"/>
        <v>256836.13999999998</v>
      </c>
      <c r="H819" s="79">
        <f t="shared" si="222"/>
        <v>0</v>
      </c>
      <c r="I819" s="20">
        <f t="shared" si="222"/>
        <v>0</v>
      </c>
      <c r="P819" s="19">
        <f>SUM(P820:P825)</f>
        <v>0</v>
      </c>
      <c r="R819" s="53"/>
    </row>
    <row r="820" spans="1:18">
      <c r="A820" s="21"/>
      <c r="B820" s="22">
        <v>311</v>
      </c>
      <c r="C820" s="23" t="s">
        <v>35</v>
      </c>
      <c r="D820" s="57">
        <f>SUM('GŠ DR.FRA I.GLIBOTIĆ:GLAZBENA J.HATZE'!D820)</f>
        <v>0</v>
      </c>
      <c r="E820" s="57">
        <f>SUM('GŠ DR.FRA I.GLIBOTIĆ:GLAZBENA J.HATZE'!E820)</f>
        <v>0</v>
      </c>
      <c r="F820" s="105">
        <f>SUM('GŠ DR.FRA I.GLIBOTIĆ:GLAZBENA J.HATZE'!F820)</f>
        <v>0</v>
      </c>
      <c r="G820" s="177">
        <f>SUM('GŠ DR.FRA I.GLIBOTIĆ:GLAZBENA J.HATZE'!G820)</f>
        <v>0</v>
      </c>
      <c r="H820" s="47">
        <f>SUM('GŠ DR.FRA I.GLIBOTIĆ:GLAZBENA J.HATZE'!H820)</f>
        <v>0</v>
      </c>
      <c r="I820" s="25">
        <f t="shared" ref="I820:I825" si="223">+F820+H820</f>
        <v>0</v>
      </c>
      <c r="P820" s="57">
        <f>SUM('GŠ DR.FRA I.GLIBOTIĆ:GLAZBENA J.HATZE'!P783)</f>
        <v>0</v>
      </c>
      <c r="R820" s="53"/>
    </row>
    <row r="821" spans="1:18">
      <c r="A821" s="21"/>
      <c r="B821" s="22">
        <v>313</v>
      </c>
      <c r="C821" s="23" t="s">
        <v>36</v>
      </c>
      <c r="D821" s="57">
        <f>SUM('GŠ DR.FRA I.GLIBOTIĆ:GLAZBENA J.HATZE'!D821)</f>
        <v>0</v>
      </c>
      <c r="E821" s="57">
        <f>SUM('GŠ DR.FRA I.GLIBOTIĆ:GLAZBENA J.HATZE'!E821)</f>
        <v>0</v>
      </c>
      <c r="F821" s="105">
        <f>SUM('GŠ DR.FRA I.GLIBOTIĆ:GLAZBENA J.HATZE'!F821)</f>
        <v>0</v>
      </c>
      <c r="G821" s="177">
        <f>SUM('GŠ DR.FRA I.GLIBOTIĆ:GLAZBENA J.HATZE'!G821)</f>
        <v>0</v>
      </c>
      <c r="H821" s="47">
        <f>SUM('GŠ DR.FRA I.GLIBOTIĆ:GLAZBENA J.HATZE'!H821)</f>
        <v>0</v>
      </c>
      <c r="I821" s="25">
        <f t="shared" si="223"/>
        <v>0</v>
      </c>
      <c r="P821" s="57">
        <f>SUM('GŠ DR.FRA I.GLIBOTIĆ:GLAZBENA J.HATZE'!P784)</f>
        <v>0</v>
      </c>
      <c r="R821" s="53"/>
    </row>
    <row r="822" spans="1:18">
      <c r="A822" s="21"/>
      <c r="B822" s="22">
        <v>321</v>
      </c>
      <c r="C822" s="23" t="s">
        <v>33</v>
      </c>
      <c r="D822" s="57">
        <f>SUM('GŠ DR.FRA I.GLIBOTIĆ:GLAZBENA J.HATZE'!D822)</f>
        <v>0</v>
      </c>
      <c r="E822" s="57">
        <f>SUM('GŠ DR.FRA I.GLIBOTIĆ:GLAZBENA J.HATZE'!E822)</f>
        <v>0</v>
      </c>
      <c r="F822" s="105">
        <f>SUM('GŠ DR.FRA I.GLIBOTIĆ:GLAZBENA J.HATZE'!F822)</f>
        <v>0</v>
      </c>
      <c r="G822" s="177">
        <f>SUM('GŠ DR.FRA I.GLIBOTIĆ:GLAZBENA J.HATZE'!G822)</f>
        <v>0</v>
      </c>
      <c r="H822" s="47">
        <f>SUM('GŠ DR.FRA I.GLIBOTIĆ:GLAZBENA J.HATZE'!H822)</f>
        <v>0</v>
      </c>
      <c r="I822" s="25">
        <f t="shared" si="223"/>
        <v>0</v>
      </c>
      <c r="P822" s="57">
        <f>SUM('GŠ DR.FRA I.GLIBOTIĆ:GLAZBENA J.HATZE'!P785)</f>
        <v>0</v>
      </c>
      <c r="R822" s="53"/>
    </row>
    <row r="823" spans="1:18">
      <c r="A823" s="21"/>
      <c r="B823" s="22">
        <v>322</v>
      </c>
      <c r="C823" s="23" t="s">
        <v>34</v>
      </c>
      <c r="D823" s="57">
        <f>SUM('GŠ DR.FRA I.GLIBOTIĆ:GLAZBENA J.HATZE'!D823)</f>
        <v>0</v>
      </c>
      <c r="E823" s="57">
        <f>SUM('GŠ DR.FRA I.GLIBOTIĆ:GLAZBENA J.HATZE'!E823)</f>
        <v>0</v>
      </c>
      <c r="F823" s="105">
        <f>SUM('GŠ DR.FRA I.GLIBOTIĆ:GLAZBENA J.HATZE'!F823)</f>
        <v>0</v>
      </c>
      <c r="G823" s="177">
        <f>SUM('GŠ DR.FRA I.GLIBOTIĆ:GLAZBENA J.HATZE'!G823)</f>
        <v>136077.49</v>
      </c>
      <c r="H823" s="47">
        <f>SUM('GŠ DR.FRA I.GLIBOTIĆ:GLAZBENA J.HATZE'!H823)</f>
        <v>0</v>
      </c>
      <c r="I823" s="25">
        <f t="shared" si="223"/>
        <v>0</v>
      </c>
      <c r="P823" s="57">
        <f>SUM('GŠ DR.FRA I.GLIBOTIĆ:GLAZBENA J.HATZE'!P786)</f>
        <v>0</v>
      </c>
      <c r="R823" s="53"/>
    </row>
    <row r="824" spans="1:18">
      <c r="A824" s="21"/>
      <c r="B824" s="22">
        <v>323</v>
      </c>
      <c r="C824" s="23" t="s">
        <v>28</v>
      </c>
      <c r="D824" s="57">
        <f>SUM('GŠ DR.FRA I.GLIBOTIĆ:GLAZBENA J.HATZE'!D824)</f>
        <v>0</v>
      </c>
      <c r="E824" s="57">
        <f>SUM('GŠ DR.FRA I.GLIBOTIĆ:GLAZBENA J.HATZE'!E824)</f>
        <v>0</v>
      </c>
      <c r="F824" s="105">
        <f>SUM('GŠ DR.FRA I.GLIBOTIĆ:GLAZBENA J.HATZE'!F824)</f>
        <v>0</v>
      </c>
      <c r="G824" s="177">
        <f>SUM('GŠ DR.FRA I.GLIBOTIĆ:GLAZBENA J.HATZE'!G824)</f>
        <v>120758.65</v>
      </c>
      <c r="H824" s="47">
        <f>SUM('GŠ DR.FRA I.GLIBOTIĆ:GLAZBENA J.HATZE'!H824)</f>
        <v>0</v>
      </c>
      <c r="I824" s="25">
        <f t="shared" si="223"/>
        <v>0</v>
      </c>
      <c r="P824" s="57">
        <f>SUM('GŠ DR.FRA I.GLIBOTIĆ:GLAZBENA J.HATZE'!P787)</f>
        <v>0</v>
      </c>
      <c r="R824" s="53"/>
    </row>
    <row r="825" spans="1:18">
      <c r="A825" s="21"/>
      <c r="B825" s="22">
        <v>329</v>
      </c>
      <c r="C825" s="23" t="s">
        <v>38</v>
      </c>
      <c r="D825" s="57">
        <f>SUM('GŠ DR.FRA I.GLIBOTIĆ:GLAZBENA J.HATZE'!D825)</f>
        <v>0</v>
      </c>
      <c r="E825" s="57">
        <f>SUM('GŠ DR.FRA I.GLIBOTIĆ:GLAZBENA J.HATZE'!E825)</f>
        <v>0</v>
      </c>
      <c r="F825" s="105">
        <f>SUM('GŠ DR.FRA I.GLIBOTIĆ:GLAZBENA J.HATZE'!F825)</f>
        <v>0</v>
      </c>
      <c r="G825" s="177">
        <f>SUM('GŠ DR.FRA I.GLIBOTIĆ:GLAZBENA J.HATZE'!G825)</f>
        <v>0</v>
      </c>
      <c r="H825" s="47">
        <f>SUM('GŠ DR.FRA I.GLIBOTIĆ:GLAZBENA J.HATZE'!H825)</f>
        <v>0</v>
      </c>
      <c r="I825" s="25">
        <f t="shared" si="223"/>
        <v>0</v>
      </c>
      <c r="P825" s="57">
        <f>SUM('GŠ DR.FRA I.GLIBOTIĆ:GLAZBENA J.HATZE'!P788)</f>
        <v>0</v>
      </c>
      <c r="R825" s="53"/>
    </row>
    <row r="826" spans="1:18" s="139" customFormat="1" ht="25.5" customHeight="1">
      <c r="A826" s="244" t="s">
        <v>189</v>
      </c>
      <c r="B826" s="245"/>
      <c r="C826" s="132" t="s">
        <v>188</v>
      </c>
      <c r="D826" s="135">
        <f>SUM(D827,D837)</f>
        <v>30000</v>
      </c>
      <c r="E826" s="135">
        <f t="shared" ref="E826:I826" si="224">SUM(E827,E837)</f>
        <v>0</v>
      </c>
      <c r="F826" s="136">
        <f t="shared" si="224"/>
        <v>30000</v>
      </c>
      <c r="G826" s="176">
        <f t="shared" si="224"/>
        <v>0</v>
      </c>
      <c r="H826" s="137">
        <f t="shared" si="224"/>
        <v>0</v>
      </c>
      <c r="I826" s="138">
        <f t="shared" si="224"/>
        <v>30000</v>
      </c>
      <c r="P826" s="135">
        <f>SUM(P827,P837)</f>
        <v>0</v>
      </c>
      <c r="R826" s="140"/>
    </row>
    <row r="827" spans="1:18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225">SUM(E828:E836)</f>
        <v>0</v>
      </c>
      <c r="F827" s="59">
        <f t="shared" si="225"/>
        <v>0</v>
      </c>
      <c r="G827" s="174">
        <f t="shared" si="225"/>
        <v>0</v>
      </c>
      <c r="H827" s="79">
        <f t="shared" si="225"/>
        <v>0</v>
      </c>
      <c r="I827" s="20">
        <f t="shared" si="225"/>
        <v>0</v>
      </c>
      <c r="P827" s="19">
        <f>SUM(P828:P836)</f>
        <v>0</v>
      </c>
      <c r="R827" s="53"/>
    </row>
    <row r="828" spans="1:18">
      <c r="A828" s="21"/>
      <c r="B828" s="22">
        <v>311</v>
      </c>
      <c r="C828" s="23" t="s">
        <v>35</v>
      </c>
      <c r="D828" s="57">
        <f>SUM('GŠ DR.FRA I.GLIBOTIĆ:GLAZBENA J.HATZE'!D828)</f>
        <v>0</v>
      </c>
      <c r="E828" s="57">
        <f>SUM('GŠ DR.FRA I.GLIBOTIĆ:GLAZBENA J.HATZE'!E828)</f>
        <v>0</v>
      </c>
      <c r="F828" s="105">
        <f>SUM('GŠ DR.FRA I.GLIBOTIĆ:GLAZBENA J.HATZE'!F828)</f>
        <v>0</v>
      </c>
      <c r="G828" s="177">
        <f>SUM('GŠ DR.FRA I.GLIBOTIĆ:GLAZBENA J.HATZE'!G828)</f>
        <v>0</v>
      </c>
      <c r="H828" s="47">
        <f>SUM('GŠ DR.FRA I.GLIBOTIĆ:GLAZBENA J.HATZE'!H828)</f>
        <v>0</v>
      </c>
      <c r="I828" s="25">
        <f t="shared" ref="I828:I836" si="226">+F828+H828</f>
        <v>0</v>
      </c>
      <c r="P828" s="57">
        <f>SUM('GŠ DR.FRA I.GLIBOTIĆ:GLAZBENA J.HATZE'!P791)</f>
        <v>0</v>
      </c>
      <c r="R828" s="53"/>
    </row>
    <row r="829" spans="1:18">
      <c r="A829" s="21"/>
      <c r="B829" s="22">
        <v>313</v>
      </c>
      <c r="C829" s="23" t="s">
        <v>36</v>
      </c>
      <c r="D829" s="57">
        <f>SUM('GŠ DR.FRA I.GLIBOTIĆ:GLAZBENA J.HATZE'!D829)</f>
        <v>0</v>
      </c>
      <c r="E829" s="57">
        <f>SUM('GŠ DR.FRA I.GLIBOTIĆ:GLAZBENA J.HATZE'!E829)</f>
        <v>0</v>
      </c>
      <c r="F829" s="105">
        <f>SUM('GŠ DR.FRA I.GLIBOTIĆ:GLAZBENA J.HATZE'!F829)</f>
        <v>0</v>
      </c>
      <c r="G829" s="177">
        <f>SUM('GŠ DR.FRA I.GLIBOTIĆ:GLAZBENA J.HATZE'!G829)</f>
        <v>0</v>
      </c>
      <c r="H829" s="47">
        <f>SUM('GŠ DR.FRA I.GLIBOTIĆ:GLAZBENA J.HATZE'!H829)</f>
        <v>0</v>
      </c>
      <c r="I829" s="25">
        <f t="shared" si="226"/>
        <v>0</v>
      </c>
      <c r="P829" s="57">
        <f>SUM('GŠ DR.FRA I.GLIBOTIĆ:GLAZBENA J.HATZE'!P792)</f>
        <v>0</v>
      </c>
      <c r="R829" s="53"/>
    </row>
    <row r="830" spans="1:18" s="26" customFormat="1">
      <c r="A830" s="21"/>
      <c r="B830" s="22">
        <v>321</v>
      </c>
      <c r="C830" s="23" t="s">
        <v>33</v>
      </c>
      <c r="D830" s="57">
        <f>SUM('GŠ DR.FRA I.GLIBOTIĆ:GLAZBENA J.HATZE'!D830)</f>
        <v>0</v>
      </c>
      <c r="E830" s="57">
        <f>SUM('GŠ DR.FRA I.GLIBOTIĆ:GLAZBENA J.HATZE'!E830)</f>
        <v>0</v>
      </c>
      <c r="F830" s="105">
        <f>SUM('GŠ DR.FRA I.GLIBOTIĆ:GLAZBENA J.HATZE'!F830)</f>
        <v>0</v>
      </c>
      <c r="G830" s="177">
        <f>SUM('GŠ DR.FRA I.GLIBOTIĆ:GLAZBENA J.HATZE'!G830)</f>
        <v>0</v>
      </c>
      <c r="H830" s="47">
        <f>SUM('GŠ DR.FRA I.GLIBOTIĆ:GLAZBENA J.HATZE'!H830)</f>
        <v>0</v>
      </c>
      <c r="I830" s="25">
        <f t="shared" si="226"/>
        <v>0</v>
      </c>
      <c r="P830" s="57">
        <f>SUM('GŠ DR.FRA I.GLIBOTIĆ:GLAZBENA J.HATZE'!P793)</f>
        <v>0</v>
      </c>
      <c r="R830" s="53"/>
    </row>
    <row r="831" spans="1:18" s="26" customFormat="1">
      <c r="A831" s="21"/>
      <c r="B831" s="22">
        <v>322</v>
      </c>
      <c r="C831" s="23" t="s">
        <v>34</v>
      </c>
      <c r="D831" s="57">
        <f>SUM('GŠ DR.FRA I.GLIBOTIĆ:GLAZBENA J.HATZE'!D831)</f>
        <v>0</v>
      </c>
      <c r="E831" s="57">
        <f>SUM('GŠ DR.FRA I.GLIBOTIĆ:GLAZBENA J.HATZE'!E831)</f>
        <v>0</v>
      </c>
      <c r="F831" s="105">
        <f>SUM('GŠ DR.FRA I.GLIBOTIĆ:GLAZBENA J.HATZE'!F831)</f>
        <v>0</v>
      </c>
      <c r="G831" s="177">
        <f>SUM('GŠ DR.FRA I.GLIBOTIĆ:GLAZBENA J.HATZE'!G831)</f>
        <v>0</v>
      </c>
      <c r="H831" s="47">
        <f>SUM('GŠ DR.FRA I.GLIBOTIĆ:GLAZBENA J.HATZE'!H831)</f>
        <v>0</v>
      </c>
      <c r="I831" s="25">
        <f t="shared" si="226"/>
        <v>0</v>
      </c>
      <c r="P831" s="57">
        <f>SUM('GŠ DR.FRA I.GLIBOTIĆ:GLAZBENA J.HATZE'!P794)</f>
        <v>0</v>
      </c>
      <c r="R831" s="53"/>
    </row>
    <row r="832" spans="1:18">
      <c r="A832" s="21"/>
      <c r="B832" s="22">
        <v>323</v>
      </c>
      <c r="C832" s="23" t="s">
        <v>28</v>
      </c>
      <c r="D832" s="57">
        <f>SUM('GŠ DR.FRA I.GLIBOTIĆ:GLAZBENA J.HATZE'!D832)</f>
        <v>0</v>
      </c>
      <c r="E832" s="57">
        <f>SUM('GŠ DR.FRA I.GLIBOTIĆ:GLAZBENA J.HATZE'!E832)</f>
        <v>0</v>
      </c>
      <c r="F832" s="105">
        <f>SUM('GŠ DR.FRA I.GLIBOTIĆ:GLAZBENA J.HATZE'!F832)</f>
        <v>0</v>
      </c>
      <c r="G832" s="177">
        <f>SUM('GŠ DR.FRA I.GLIBOTIĆ:GLAZBENA J.HATZE'!G832)</f>
        <v>0</v>
      </c>
      <c r="H832" s="47">
        <f>SUM('GŠ DR.FRA I.GLIBOTIĆ:GLAZBENA J.HATZE'!H832)</f>
        <v>0</v>
      </c>
      <c r="I832" s="25">
        <f t="shared" si="226"/>
        <v>0</v>
      </c>
      <c r="P832" s="57">
        <f>SUM('GŠ DR.FRA I.GLIBOTIĆ:GLAZBENA J.HATZE'!P795)</f>
        <v>0</v>
      </c>
      <c r="R832" s="53"/>
    </row>
    <row r="833" spans="1:18" ht="24.75">
      <c r="A833" s="21"/>
      <c r="B833" s="22">
        <v>324</v>
      </c>
      <c r="C833" s="23" t="s">
        <v>37</v>
      </c>
      <c r="D833" s="57">
        <f>SUM('GŠ DR.FRA I.GLIBOTIĆ:GLAZBENA J.HATZE'!D833)</f>
        <v>0</v>
      </c>
      <c r="E833" s="57">
        <f>SUM('GŠ DR.FRA I.GLIBOTIĆ:GLAZBENA J.HATZE'!E833)</f>
        <v>0</v>
      </c>
      <c r="F833" s="105">
        <f>SUM('GŠ DR.FRA I.GLIBOTIĆ:GLAZBENA J.HATZE'!F833)</f>
        <v>0</v>
      </c>
      <c r="G833" s="177">
        <f>SUM('GŠ DR.FRA I.GLIBOTIĆ:GLAZBENA J.HATZE'!G833)</f>
        <v>0</v>
      </c>
      <c r="H833" s="47">
        <f>SUM('GŠ DR.FRA I.GLIBOTIĆ:GLAZBENA J.HATZE'!H833)</f>
        <v>0</v>
      </c>
      <c r="I833" s="25">
        <f t="shared" si="226"/>
        <v>0</v>
      </c>
      <c r="P833" s="57">
        <f>SUM('GŠ DR.FRA I.GLIBOTIĆ:GLAZBENA J.HATZE'!P796)</f>
        <v>0</v>
      </c>
      <c r="R833" s="53"/>
    </row>
    <row r="834" spans="1:18" s="26" customFormat="1">
      <c r="A834" s="21"/>
      <c r="B834" s="22">
        <v>329</v>
      </c>
      <c r="C834" s="23" t="s">
        <v>38</v>
      </c>
      <c r="D834" s="57">
        <f>SUM('GŠ DR.FRA I.GLIBOTIĆ:GLAZBENA J.HATZE'!D834)</f>
        <v>0</v>
      </c>
      <c r="E834" s="57">
        <f>SUM('GŠ DR.FRA I.GLIBOTIĆ:GLAZBENA J.HATZE'!E834)</f>
        <v>0</v>
      </c>
      <c r="F834" s="105">
        <f>SUM('GŠ DR.FRA I.GLIBOTIĆ:GLAZBENA J.HATZE'!F834)</f>
        <v>0</v>
      </c>
      <c r="G834" s="177">
        <f>SUM('GŠ DR.FRA I.GLIBOTIĆ:GLAZBENA J.HATZE'!G834)</f>
        <v>0</v>
      </c>
      <c r="H834" s="47">
        <f>SUM('GŠ DR.FRA I.GLIBOTIĆ:GLAZBENA J.HATZE'!H834)</f>
        <v>0</v>
      </c>
      <c r="I834" s="25">
        <f t="shared" si="226"/>
        <v>0</v>
      </c>
      <c r="P834" s="57">
        <f>SUM('GŠ DR.FRA I.GLIBOTIĆ:GLAZBENA J.HATZE'!P797)</f>
        <v>0</v>
      </c>
      <c r="R834" s="53"/>
    </row>
    <row r="835" spans="1:18">
      <c r="A835" s="21"/>
      <c r="B835" s="22">
        <v>343</v>
      </c>
      <c r="C835" s="23" t="s">
        <v>39</v>
      </c>
      <c r="D835" s="57">
        <f>SUM('GŠ DR.FRA I.GLIBOTIĆ:GLAZBENA J.HATZE'!D835)</f>
        <v>0</v>
      </c>
      <c r="E835" s="57">
        <f>SUM('GŠ DR.FRA I.GLIBOTIĆ:GLAZBENA J.HATZE'!E835)</f>
        <v>0</v>
      </c>
      <c r="F835" s="105">
        <f>SUM('GŠ DR.FRA I.GLIBOTIĆ:GLAZBENA J.HATZE'!F835)</f>
        <v>0</v>
      </c>
      <c r="G835" s="177">
        <f>SUM('GŠ DR.FRA I.GLIBOTIĆ:GLAZBENA J.HATZE'!G835)</f>
        <v>0</v>
      </c>
      <c r="H835" s="47">
        <f>SUM('GŠ DR.FRA I.GLIBOTIĆ:GLAZBENA J.HATZE'!H835)</f>
        <v>0</v>
      </c>
      <c r="I835" s="25">
        <f t="shared" si="226"/>
        <v>0</v>
      </c>
      <c r="P835" s="57">
        <f>SUM('GŠ DR.FRA I.GLIBOTIĆ:GLAZBENA J.HATZE'!P798)</f>
        <v>0</v>
      </c>
      <c r="R835" s="53"/>
    </row>
    <row r="836" spans="1:18" ht="21" customHeight="1">
      <c r="A836" s="21"/>
      <c r="B836" s="22">
        <v>422</v>
      </c>
      <c r="C836" s="23" t="s">
        <v>29</v>
      </c>
      <c r="D836" s="57">
        <f>SUM('GŠ DR.FRA I.GLIBOTIĆ:GLAZBENA J.HATZE'!D836)</f>
        <v>0</v>
      </c>
      <c r="E836" s="57">
        <f>SUM('GŠ DR.FRA I.GLIBOTIĆ:GLAZBENA J.HATZE'!E836)</f>
        <v>0</v>
      </c>
      <c r="F836" s="105">
        <f>SUM('GŠ DR.FRA I.GLIBOTIĆ:GLAZBENA J.HATZE'!F836)</f>
        <v>0</v>
      </c>
      <c r="G836" s="177">
        <f>SUM('GŠ DR.FRA I.GLIBOTIĆ:GLAZBENA J.HATZE'!G836)</f>
        <v>0</v>
      </c>
      <c r="H836" s="47">
        <f>SUM('GŠ DR.FRA I.GLIBOTIĆ:GLAZBENA J.HATZE'!H836)</f>
        <v>0</v>
      </c>
      <c r="I836" s="25">
        <f t="shared" si="226"/>
        <v>0</v>
      </c>
      <c r="P836" s="57">
        <f>SUM('GŠ DR.FRA I.GLIBOTIĆ:GLAZBENA J.HATZE'!P799)</f>
        <v>0</v>
      </c>
      <c r="R836" s="53"/>
    </row>
    <row r="837" spans="1:18" ht="24.75">
      <c r="A837" s="265" t="s">
        <v>11</v>
      </c>
      <c r="B837" s="266"/>
      <c r="C837" s="142" t="s">
        <v>115</v>
      </c>
      <c r="D837" s="143">
        <f>SUM(D838:D847)</f>
        <v>30000</v>
      </c>
      <c r="E837" s="143">
        <f t="shared" ref="E837:I837" si="227">SUM(E838:E847)</f>
        <v>0</v>
      </c>
      <c r="F837" s="144">
        <f t="shared" si="227"/>
        <v>30000</v>
      </c>
      <c r="G837" s="179">
        <f t="shared" si="227"/>
        <v>0</v>
      </c>
      <c r="H837" s="145">
        <f t="shared" si="227"/>
        <v>0</v>
      </c>
      <c r="I837" s="20">
        <f t="shared" si="227"/>
        <v>30000</v>
      </c>
      <c r="P837" s="143">
        <f>SUM(P838:P847)</f>
        <v>0</v>
      </c>
      <c r="R837" s="53"/>
    </row>
    <row r="838" spans="1:18">
      <c r="A838" s="21"/>
      <c r="B838" s="22">
        <v>311</v>
      </c>
      <c r="C838" s="23" t="s">
        <v>35</v>
      </c>
      <c r="D838" s="57">
        <f>SUM('GŠ DR.FRA I.GLIBOTIĆ:GLAZBENA J.HATZE'!D838)</f>
        <v>0</v>
      </c>
      <c r="E838" s="57">
        <f>SUM('GŠ DR.FRA I.GLIBOTIĆ:GLAZBENA J.HATZE'!E838)</f>
        <v>0</v>
      </c>
      <c r="F838" s="105">
        <f>SUM('GŠ DR.FRA I.GLIBOTIĆ:GLAZBENA J.HATZE'!F838)</f>
        <v>0</v>
      </c>
      <c r="G838" s="177">
        <f>SUM('GŠ DR.FRA I.GLIBOTIĆ:GLAZBENA J.HATZE'!G838)</f>
        <v>0</v>
      </c>
      <c r="H838" s="47">
        <f>SUM('GŠ DR.FRA I.GLIBOTIĆ:GLAZBENA J.HATZE'!H838)</f>
        <v>0</v>
      </c>
      <c r="I838" s="25">
        <f t="shared" ref="I838:I847" si="228">+F838+H838</f>
        <v>0</v>
      </c>
      <c r="P838" s="57">
        <f>SUM('GŠ DR.FRA I.GLIBOTIĆ:GLAZBENA J.HATZE'!P801)</f>
        <v>0</v>
      </c>
      <c r="R838" s="53"/>
    </row>
    <row r="839" spans="1:18">
      <c r="A839" s="21"/>
      <c r="B839" s="22">
        <v>313</v>
      </c>
      <c r="C839" s="23" t="s">
        <v>36</v>
      </c>
      <c r="D839" s="57">
        <f>SUM('GŠ DR.FRA I.GLIBOTIĆ:GLAZBENA J.HATZE'!D839)</f>
        <v>0</v>
      </c>
      <c r="E839" s="57">
        <f>SUM('GŠ DR.FRA I.GLIBOTIĆ:GLAZBENA J.HATZE'!E839)</f>
        <v>0</v>
      </c>
      <c r="F839" s="105">
        <f>SUM('GŠ DR.FRA I.GLIBOTIĆ:GLAZBENA J.HATZE'!F839)</f>
        <v>0</v>
      </c>
      <c r="G839" s="177">
        <f>SUM('GŠ DR.FRA I.GLIBOTIĆ:GLAZBENA J.HATZE'!G839)</f>
        <v>0</v>
      </c>
      <c r="H839" s="47">
        <f>SUM('GŠ DR.FRA I.GLIBOTIĆ:GLAZBENA J.HATZE'!H839)</f>
        <v>0</v>
      </c>
      <c r="I839" s="25">
        <f t="shared" si="228"/>
        <v>0</v>
      </c>
      <c r="P839" s="57">
        <f>SUM('GŠ DR.FRA I.GLIBOTIĆ:GLAZBENA J.HATZE'!P802)</f>
        <v>0</v>
      </c>
      <c r="R839" s="53"/>
    </row>
    <row r="840" spans="1:18">
      <c r="A840" s="21"/>
      <c r="B840" s="22">
        <v>321</v>
      </c>
      <c r="C840" s="23" t="s">
        <v>33</v>
      </c>
      <c r="D840" s="57">
        <f>SUM('GŠ DR.FRA I.GLIBOTIĆ:GLAZBENA J.HATZE'!D840)</f>
        <v>0</v>
      </c>
      <c r="E840" s="57">
        <f>SUM('GŠ DR.FRA I.GLIBOTIĆ:GLAZBENA J.HATZE'!E840)</f>
        <v>0</v>
      </c>
      <c r="F840" s="105">
        <f>SUM('GŠ DR.FRA I.GLIBOTIĆ:GLAZBENA J.HATZE'!F840)</f>
        <v>0</v>
      </c>
      <c r="G840" s="177">
        <f>SUM('GŠ DR.FRA I.GLIBOTIĆ:GLAZBENA J.HATZE'!G840)</f>
        <v>0</v>
      </c>
      <c r="H840" s="47">
        <f>SUM('GŠ DR.FRA I.GLIBOTIĆ:GLAZBENA J.HATZE'!H840)</f>
        <v>0</v>
      </c>
      <c r="I840" s="25">
        <f t="shared" si="228"/>
        <v>0</v>
      </c>
      <c r="P840" s="57">
        <f>SUM('GŠ DR.FRA I.GLIBOTIĆ:GLAZBENA J.HATZE'!P803)</f>
        <v>0</v>
      </c>
      <c r="R840" s="53"/>
    </row>
    <row r="841" spans="1:18">
      <c r="A841" s="21"/>
      <c r="B841" s="22">
        <v>322</v>
      </c>
      <c r="C841" s="23" t="s">
        <v>34</v>
      </c>
      <c r="D841" s="57">
        <f>SUM('GŠ DR.FRA I.GLIBOTIĆ:GLAZBENA J.HATZE'!D841)</f>
        <v>0</v>
      </c>
      <c r="E841" s="57">
        <f>SUM('GŠ DR.FRA I.GLIBOTIĆ:GLAZBENA J.HATZE'!E841)</f>
        <v>0</v>
      </c>
      <c r="F841" s="105">
        <f>SUM('GŠ DR.FRA I.GLIBOTIĆ:GLAZBENA J.HATZE'!F841)</f>
        <v>0</v>
      </c>
      <c r="G841" s="177">
        <f>SUM('GŠ DR.FRA I.GLIBOTIĆ:GLAZBENA J.HATZE'!G841)</f>
        <v>0</v>
      </c>
      <c r="H841" s="47">
        <f>SUM('GŠ DR.FRA I.GLIBOTIĆ:GLAZBENA J.HATZE'!H841)</f>
        <v>0</v>
      </c>
      <c r="I841" s="25">
        <f t="shared" si="228"/>
        <v>0</v>
      </c>
      <c r="P841" s="57">
        <f>SUM('GŠ DR.FRA I.GLIBOTIĆ:GLAZBENA J.HATZE'!P804)</f>
        <v>0</v>
      </c>
      <c r="R841" s="53"/>
    </row>
    <row r="842" spans="1:18">
      <c r="A842" s="21"/>
      <c r="B842" s="22">
        <v>323</v>
      </c>
      <c r="C842" s="23" t="s">
        <v>28</v>
      </c>
      <c r="D842" s="57">
        <f>SUM('GŠ DR.FRA I.GLIBOTIĆ:GLAZBENA J.HATZE'!D842)</f>
        <v>0</v>
      </c>
      <c r="E842" s="57">
        <f>SUM('GŠ DR.FRA I.GLIBOTIĆ:GLAZBENA J.HATZE'!E842)</f>
        <v>0</v>
      </c>
      <c r="F842" s="105">
        <f>SUM('GŠ DR.FRA I.GLIBOTIĆ:GLAZBENA J.HATZE'!F842)</f>
        <v>0</v>
      </c>
      <c r="G842" s="177">
        <f>SUM('GŠ DR.FRA I.GLIBOTIĆ:GLAZBENA J.HATZE'!G842)</f>
        <v>0</v>
      </c>
      <c r="H842" s="47">
        <f>SUM('GŠ DR.FRA I.GLIBOTIĆ:GLAZBENA J.HATZE'!H842)</f>
        <v>0</v>
      </c>
      <c r="I842" s="25">
        <f t="shared" si="228"/>
        <v>0</v>
      </c>
      <c r="P842" s="57">
        <f>SUM('GŠ DR.FRA I.GLIBOTIĆ:GLAZBENA J.HATZE'!P805)</f>
        <v>0</v>
      </c>
      <c r="R842" s="53"/>
    </row>
    <row r="843" spans="1:18" ht="24.75">
      <c r="A843" s="21"/>
      <c r="B843" s="22">
        <v>324</v>
      </c>
      <c r="C843" s="23" t="s">
        <v>37</v>
      </c>
      <c r="D843" s="57">
        <f>SUM('GŠ DR.FRA I.GLIBOTIĆ:GLAZBENA J.HATZE'!D843)</f>
        <v>0</v>
      </c>
      <c r="E843" s="57">
        <f>SUM('GŠ DR.FRA I.GLIBOTIĆ:GLAZBENA J.HATZE'!E843)</f>
        <v>0</v>
      </c>
      <c r="F843" s="105">
        <f>SUM('GŠ DR.FRA I.GLIBOTIĆ:GLAZBENA J.HATZE'!F843)</f>
        <v>0</v>
      </c>
      <c r="G843" s="177">
        <f>SUM('GŠ DR.FRA I.GLIBOTIĆ:GLAZBENA J.HATZE'!G843)</f>
        <v>0</v>
      </c>
      <c r="H843" s="47">
        <f>SUM('GŠ DR.FRA I.GLIBOTIĆ:GLAZBENA J.HATZE'!H843)</f>
        <v>0</v>
      </c>
      <c r="I843" s="25">
        <f t="shared" si="228"/>
        <v>0</v>
      </c>
      <c r="P843" s="57">
        <f>SUM('GŠ DR.FRA I.GLIBOTIĆ:GLAZBENA J.HATZE'!P806)</f>
        <v>0</v>
      </c>
      <c r="R843" s="53"/>
    </row>
    <row r="844" spans="1:18">
      <c r="A844" s="21"/>
      <c r="B844" s="22">
        <v>329</v>
      </c>
      <c r="C844" s="23" t="s">
        <v>38</v>
      </c>
      <c r="D844" s="57">
        <f>SUM('GŠ DR.FRA I.GLIBOTIĆ:GLAZBENA J.HATZE'!D844)</f>
        <v>0</v>
      </c>
      <c r="E844" s="57">
        <f>SUM('GŠ DR.FRA I.GLIBOTIĆ:GLAZBENA J.HATZE'!E844)</f>
        <v>0</v>
      </c>
      <c r="F844" s="105">
        <f>SUM('GŠ DR.FRA I.GLIBOTIĆ:GLAZBENA J.HATZE'!F844)</f>
        <v>0</v>
      </c>
      <c r="G844" s="177">
        <f>SUM('GŠ DR.FRA I.GLIBOTIĆ:GLAZBENA J.HATZE'!G844)</f>
        <v>0</v>
      </c>
      <c r="H844" s="47">
        <f>SUM('GŠ DR.FRA I.GLIBOTIĆ:GLAZBENA J.HATZE'!H844)</f>
        <v>0</v>
      </c>
      <c r="I844" s="25">
        <f t="shared" si="228"/>
        <v>0</v>
      </c>
      <c r="P844" s="57">
        <f>SUM('GŠ DR.FRA I.GLIBOTIĆ:GLAZBENA J.HATZE'!P807)</f>
        <v>0</v>
      </c>
      <c r="R844" s="53"/>
    </row>
    <row r="845" spans="1:18">
      <c r="A845" s="21"/>
      <c r="B845" s="22">
        <v>343</v>
      </c>
      <c r="C845" s="23" t="s">
        <v>39</v>
      </c>
      <c r="D845" s="57">
        <f>SUM('GŠ DR.FRA I.GLIBOTIĆ:GLAZBENA J.HATZE'!D845)</f>
        <v>0</v>
      </c>
      <c r="E845" s="57">
        <f>SUM('GŠ DR.FRA I.GLIBOTIĆ:GLAZBENA J.HATZE'!E845)</f>
        <v>0</v>
      </c>
      <c r="F845" s="105">
        <f>SUM('GŠ DR.FRA I.GLIBOTIĆ:GLAZBENA J.HATZE'!F845)</f>
        <v>0</v>
      </c>
      <c r="G845" s="177">
        <f>SUM('GŠ DR.FRA I.GLIBOTIĆ:GLAZBENA J.HATZE'!G845)</f>
        <v>0</v>
      </c>
      <c r="H845" s="47">
        <f>SUM('GŠ DR.FRA I.GLIBOTIĆ:GLAZBENA J.HATZE'!H845)</f>
        <v>0</v>
      </c>
      <c r="I845" s="25">
        <f t="shared" si="228"/>
        <v>0</v>
      </c>
      <c r="P845" s="57">
        <f>SUM('GŠ DR.FRA I.GLIBOTIĆ:GLAZBENA J.HATZE'!P808)</f>
        <v>0</v>
      </c>
      <c r="R845" s="53"/>
    </row>
    <row r="846" spans="1:18">
      <c r="A846" s="100"/>
      <c r="B846" s="101">
        <v>381</v>
      </c>
      <c r="C846" s="102" t="s">
        <v>58</v>
      </c>
      <c r="D846" s="57">
        <f>SUM('GŠ DR.FRA I.GLIBOTIĆ:GLAZBENA J.HATZE'!D846)</f>
        <v>0</v>
      </c>
      <c r="E846" s="57">
        <f>SUM('GŠ DR.FRA I.GLIBOTIĆ:GLAZBENA J.HATZE'!E846)</f>
        <v>0</v>
      </c>
      <c r="F846" s="105">
        <f>SUM('GŠ DR.FRA I.GLIBOTIĆ:GLAZBENA J.HATZE'!F846)</f>
        <v>0</v>
      </c>
      <c r="G846" s="177">
        <f>SUM('GŠ DR.FRA I.GLIBOTIĆ:GLAZBENA J.HATZE'!G846)</f>
        <v>0</v>
      </c>
      <c r="H846" s="47">
        <f>SUM('GŠ DR.FRA I.GLIBOTIĆ:GLAZBENA J.HATZE'!H846)</f>
        <v>0</v>
      </c>
      <c r="I846" s="25">
        <f t="shared" si="228"/>
        <v>0</v>
      </c>
      <c r="P846" s="57">
        <f>SUM('GŠ DR.FRA I.GLIBOTIĆ:GLAZBENA J.HATZE'!P809)</f>
        <v>0</v>
      </c>
      <c r="R846" s="53"/>
    </row>
    <row r="847" spans="1:18" ht="21" customHeight="1">
      <c r="A847" s="27"/>
      <c r="B847" s="28">
        <v>422</v>
      </c>
      <c r="C847" s="29" t="s">
        <v>29</v>
      </c>
      <c r="D847" s="57">
        <f>SUM('GŠ DR.FRA I.GLIBOTIĆ:GLAZBENA J.HATZE'!D847)</f>
        <v>30000</v>
      </c>
      <c r="E847" s="57">
        <f>SUM('GŠ DR.FRA I.GLIBOTIĆ:GLAZBENA J.HATZE'!E847)</f>
        <v>0</v>
      </c>
      <c r="F847" s="105">
        <f>SUM('GŠ DR.FRA I.GLIBOTIĆ:GLAZBENA J.HATZE'!F847)</f>
        <v>30000</v>
      </c>
      <c r="G847" s="177">
        <f>SUM('GŠ DR.FRA I.GLIBOTIĆ:GLAZBENA J.HATZE'!G847)</f>
        <v>0</v>
      </c>
      <c r="H847" s="47">
        <f>SUM('GŠ DR.FRA I.GLIBOTIĆ:GLAZBENA J.HATZE'!H847)</f>
        <v>0</v>
      </c>
      <c r="I847" s="25">
        <f t="shared" si="228"/>
        <v>30000</v>
      </c>
      <c r="P847" s="57">
        <f>SUM('GŠ DR.FRA I.GLIBOTIĆ:GLAZBENA J.HATZE'!P810)</f>
        <v>0</v>
      </c>
      <c r="R847" s="53"/>
    </row>
    <row r="848" spans="1:18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229">SUM(E849,E853,E857)</f>
        <v>0</v>
      </c>
      <c r="F848" s="136">
        <f t="shared" si="229"/>
        <v>0</v>
      </c>
      <c r="G848" s="176">
        <f t="shared" si="229"/>
        <v>213474.52</v>
      </c>
      <c r="H848" s="137">
        <f t="shared" si="229"/>
        <v>0</v>
      </c>
      <c r="I848" s="138">
        <f t="shared" si="229"/>
        <v>0</v>
      </c>
      <c r="P848" s="135">
        <f>SUM(P849,P853,P857)</f>
        <v>0</v>
      </c>
      <c r="R848" s="140"/>
    </row>
    <row r="849" spans="1:18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230">SUM(E850:E852)</f>
        <v>0</v>
      </c>
      <c r="F849" s="59">
        <f t="shared" si="230"/>
        <v>0</v>
      </c>
      <c r="G849" s="174">
        <f t="shared" si="230"/>
        <v>33114.69</v>
      </c>
      <c r="H849" s="79">
        <f t="shared" si="230"/>
        <v>0</v>
      </c>
      <c r="I849" s="20">
        <f t="shared" si="230"/>
        <v>0</v>
      </c>
      <c r="P849" s="19">
        <f>SUM(P850:P852)</f>
        <v>0</v>
      </c>
      <c r="R849" s="53"/>
    </row>
    <row r="850" spans="1:18">
      <c r="A850" s="21"/>
      <c r="B850" s="22">
        <v>311</v>
      </c>
      <c r="C850" s="23" t="s">
        <v>35</v>
      </c>
      <c r="D850" s="57">
        <f>SUM('GŠ DR.FRA I.GLIBOTIĆ:GLAZBENA J.HATZE'!D850)</f>
        <v>0</v>
      </c>
      <c r="E850" s="57">
        <f>SUM('GŠ DR.FRA I.GLIBOTIĆ:GLAZBENA J.HATZE'!E850)</f>
        <v>0</v>
      </c>
      <c r="F850" s="105">
        <f>SUM('GŠ DR.FRA I.GLIBOTIĆ:GLAZBENA J.HATZE'!F850)</f>
        <v>0</v>
      </c>
      <c r="G850" s="177">
        <f>SUM('GŠ DR.FRA I.GLIBOTIĆ:GLAZBENA J.HATZE'!G850)</f>
        <v>30058.560000000001</v>
      </c>
      <c r="H850" s="47">
        <f>SUM('GŠ DR.FRA I.GLIBOTIĆ:GLAZBENA J.HATZE'!H850)</f>
        <v>0</v>
      </c>
      <c r="I850" s="25">
        <f t="shared" ref="I850:I852" si="231">+F850+H850</f>
        <v>0</v>
      </c>
      <c r="P850" s="57">
        <f>SUM('GŠ DR.FRA I.GLIBOTIĆ:GLAZBENA J.HATZE'!P813)</f>
        <v>0</v>
      </c>
      <c r="R850" s="53"/>
    </row>
    <row r="851" spans="1:18">
      <c r="A851" s="21"/>
      <c r="B851" s="22">
        <v>313</v>
      </c>
      <c r="C851" s="23" t="s">
        <v>36</v>
      </c>
      <c r="D851" s="57">
        <f>SUM('GŠ DR.FRA I.GLIBOTIĆ:GLAZBENA J.HATZE'!D851)</f>
        <v>0</v>
      </c>
      <c r="E851" s="57">
        <f>SUM('GŠ DR.FRA I.GLIBOTIĆ:GLAZBENA J.HATZE'!E851)</f>
        <v>0</v>
      </c>
      <c r="F851" s="105">
        <f>SUM('GŠ DR.FRA I.GLIBOTIĆ:GLAZBENA J.HATZE'!F851)</f>
        <v>0</v>
      </c>
      <c r="G851" s="177">
        <f>SUM('GŠ DR.FRA I.GLIBOTIĆ:GLAZBENA J.HATZE'!G851)</f>
        <v>2252.87</v>
      </c>
      <c r="H851" s="47">
        <f>SUM('GŠ DR.FRA I.GLIBOTIĆ:GLAZBENA J.HATZE'!H851)</f>
        <v>0</v>
      </c>
      <c r="I851" s="25">
        <f t="shared" si="231"/>
        <v>0</v>
      </c>
      <c r="P851" s="57">
        <f>SUM('GŠ DR.FRA I.GLIBOTIĆ:GLAZBENA J.HATZE'!P814)</f>
        <v>0</v>
      </c>
      <c r="R851" s="53"/>
    </row>
    <row r="852" spans="1:18" s="26" customFormat="1">
      <c r="A852" s="21"/>
      <c r="B852" s="22">
        <v>321</v>
      </c>
      <c r="C852" s="23" t="s">
        <v>33</v>
      </c>
      <c r="D852" s="57">
        <f>SUM('GŠ DR.FRA I.GLIBOTIĆ:GLAZBENA J.HATZE'!D852)</f>
        <v>0</v>
      </c>
      <c r="E852" s="57">
        <f>SUM('GŠ DR.FRA I.GLIBOTIĆ:GLAZBENA J.HATZE'!E852)</f>
        <v>0</v>
      </c>
      <c r="F852" s="105">
        <f>SUM('GŠ DR.FRA I.GLIBOTIĆ:GLAZBENA J.HATZE'!F852)</f>
        <v>0</v>
      </c>
      <c r="G852" s="177">
        <f>SUM('GŠ DR.FRA I.GLIBOTIĆ:GLAZBENA J.HATZE'!G852)</f>
        <v>803.26</v>
      </c>
      <c r="H852" s="47">
        <f>SUM('GŠ DR.FRA I.GLIBOTIĆ:GLAZBENA J.HATZE'!H852)</f>
        <v>0</v>
      </c>
      <c r="I852" s="25">
        <f t="shared" si="231"/>
        <v>0</v>
      </c>
      <c r="P852" s="57">
        <f>SUM('GŠ DR.FRA I.GLIBOTIĆ:GLAZBENA J.HATZE'!P815)</f>
        <v>0</v>
      </c>
      <c r="R852" s="53"/>
    </row>
    <row r="853" spans="1:18">
      <c r="A853" s="265" t="s">
        <v>11</v>
      </c>
      <c r="B853" s="266"/>
      <c r="C853" s="142" t="s">
        <v>114</v>
      </c>
      <c r="D853" s="143">
        <f>SUM(D854:D856)</f>
        <v>0</v>
      </c>
      <c r="E853" s="143">
        <f t="shared" ref="E853:I853" si="232">SUM(E854:E856)</f>
        <v>0</v>
      </c>
      <c r="F853" s="144">
        <f t="shared" si="232"/>
        <v>0</v>
      </c>
      <c r="G853" s="179">
        <f t="shared" si="232"/>
        <v>7621.51</v>
      </c>
      <c r="H853" s="145">
        <f t="shared" si="232"/>
        <v>0</v>
      </c>
      <c r="I853" s="20">
        <f t="shared" si="232"/>
        <v>0</v>
      </c>
      <c r="P853" s="143">
        <f>SUM(P854:P856)</f>
        <v>0</v>
      </c>
      <c r="R853" s="53"/>
    </row>
    <row r="854" spans="1:18">
      <c r="A854" s="21"/>
      <c r="B854" s="22">
        <v>311</v>
      </c>
      <c r="C854" s="23" t="s">
        <v>35</v>
      </c>
      <c r="D854" s="57">
        <f>SUM('GŠ DR.FRA I.GLIBOTIĆ:GLAZBENA J.HATZE'!D854)</f>
        <v>0</v>
      </c>
      <c r="E854" s="57">
        <f>SUM('GŠ DR.FRA I.GLIBOTIĆ:GLAZBENA J.HATZE'!E854)</f>
        <v>0</v>
      </c>
      <c r="F854" s="105">
        <f>SUM('GŠ DR.FRA I.GLIBOTIĆ:GLAZBENA J.HATZE'!F854)</f>
        <v>0</v>
      </c>
      <c r="G854" s="177">
        <f>SUM('GŠ DR.FRA I.GLIBOTIĆ:GLAZBENA J.HATZE'!G854)</f>
        <v>7621.51</v>
      </c>
      <c r="H854" s="47">
        <f>SUM('GŠ DR.FRA I.GLIBOTIĆ:GLAZBENA J.HATZE'!H854)</f>
        <v>0</v>
      </c>
      <c r="I854" s="25">
        <f t="shared" ref="I854:I856" si="233">+F854+H854</f>
        <v>0</v>
      </c>
      <c r="P854" s="57">
        <f>SUM('GŠ DR.FRA I.GLIBOTIĆ:GLAZBENA J.HATZE'!P817)</f>
        <v>0</v>
      </c>
      <c r="R854" s="53"/>
    </row>
    <row r="855" spans="1:18">
      <c r="A855" s="21"/>
      <c r="B855" s="22">
        <v>313</v>
      </c>
      <c r="C855" s="23" t="s">
        <v>36</v>
      </c>
      <c r="D855" s="57">
        <f>SUM('GŠ DR.FRA I.GLIBOTIĆ:GLAZBENA J.HATZE'!D855)</f>
        <v>0</v>
      </c>
      <c r="E855" s="57">
        <f>SUM('GŠ DR.FRA I.GLIBOTIĆ:GLAZBENA J.HATZE'!E855)</f>
        <v>0</v>
      </c>
      <c r="F855" s="105">
        <f>SUM('GŠ DR.FRA I.GLIBOTIĆ:GLAZBENA J.HATZE'!F855)</f>
        <v>0</v>
      </c>
      <c r="G855" s="177">
        <f>SUM('GŠ DR.FRA I.GLIBOTIĆ:GLAZBENA J.HATZE'!G855)</f>
        <v>0</v>
      </c>
      <c r="H855" s="47">
        <f>SUM('GŠ DR.FRA I.GLIBOTIĆ:GLAZBENA J.HATZE'!H855)</f>
        <v>0</v>
      </c>
      <c r="I855" s="25">
        <f t="shared" si="233"/>
        <v>0</v>
      </c>
      <c r="P855" s="57">
        <f>SUM('GŠ DR.FRA I.GLIBOTIĆ:GLAZBENA J.HATZE'!P818)</f>
        <v>0</v>
      </c>
      <c r="R855" s="53"/>
    </row>
    <row r="856" spans="1:18">
      <c r="A856" s="21"/>
      <c r="B856" s="22">
        <v>321</v>
      </c>
      <c r="C856" s="23" t="s">
        <v>33</v>
      </c>
      <c r="D856" s="57">
        <f>SUM('GŠ DR.FRA I.GLIBOTIĆ:GLAZBENA J.HATZE'!D856)</f>
        <v>0</v>
      </c>
      <c r="E856" s="57">
        <f>SUM('GŠ DR.FRA I.GLIBOTIĆ:GLAZBENA J.HATZE'!E856)</f>
        <v>0</v>
      </c>
      <c r="F856" s="105">
        <f>SUM('GŠ DR.FRA I.GLIBOTIĆ:GLAZBENA J.HATZE'!F856)</f>
        <v>0</v>
      </c>
      <c r="G856" s="177">
        <f>SUM('GŠ DR.FRA I.GLIBOTIĆ:GLAZBENA J.HATZE'!G856)</f>
        <v>0</v>
      </c>
      <c r="H856" s="47">
        <f>SUM('GŠ DR.FRA I.GLIBOTIĆ:GLAZBENA J.HATZE'!H856)</f>
        <v>0</v>
      </c>
      <c r="I856" s="25">
        <f t="shared" si="233"/>
        <v>0</v>
      </c>
      <c r="P856" s="57">
        <f>SUM('GŠ DR.FRA I.GLIBOTIĆ:GLAZBENA J.HATZE'!P819)</f>
        <v>0</v>
      </c>
      <c r="R856" s="53"/>
    </row>
    <row r="857" spans="1:18" ht="24.75">
      <c r="A857" s="265" t="s">
        <v>11</v>
      </c>
      <c r="B857" s="266"/>
      <c r="C857" s="142" t="s">
        <v>115</v>
      </c>
      <c r="D857" s="143">
        <f>SUM(D858:D860)</f>
        <v>0</v>
      </c>
      <c r="E857" s="143">
        <f t="shared" ref="E857:I857" si="234">SUM(E858:E860)</f>
        <v>0</v>
      </c>
      <c r="F857" s="144">
        <f t="shared" si="234"/>
        <v>0</v>
      </c>
      <c r="G857" s="179">
        <f t="shared" si="234"/>
        <v>172738.31999999998</v>
      </c>
      <c r="H857" s="145">
        <f t="shared" si="234"/>
        <v>0</v>
      </c>
      <c r="I857" s="20">
        <f t="shared" si="234"/>
        <v>0</v>
      </c>
      <c r="P857" s="143">
        <f>SUM(P858:P860)</f>
        <v>0</v>
      </c>
      <c r="R857" s="53"/>
    </row>
    <row r="858" spans="1:18">
      <c r="A858" s="21"/>
      <c r="B858" s="22">
        <v>311</v>
      </c>
      <c r="C858" s="23" t="s">
        <v>35</v>
      </c>
      <c r="D858" s="57">
        <f>SUM('GŠ DR.FRA I.GLIBOTIĆ:GLAZBENA J.HATZE'!D858)</f>
        <v>0</v>
      </c>
      <c r="E858" s="57">
        <f>SUM('GŠ DR.FRA I.GLIBOTIĆ:GLAZBENA J.HATZE'!E858)</f>
        <v>0</v>
      </c>
      <c r="F858" s="105">
        <f>SUM('GŠ DR.FRA I.GLIBOTIĆ:GLAZBENA J.HATZE'!F858)</f>
        <v>0</v>
      </c>
      <c r="G858" s="177">
        <f>SUM('GŠ DR.FRA I.GLIBOTIĆ:GLAZBENA J.HATZE'!G858)</f>
        <v>155420.19</v>
      </c>
      <c r="H858" s="47">
        <f>SUM('GŠ DR.FRA I.GLIBOTIĆ:GLAZBENA J.HATZE'!H858)</f>
        <v>0</v>
      </c>
      <c r="I858" s="25">
        <f t="shared" ref="I858:I860" si="235">+F858+H858</f>
        <v>0</v>
      </c>
      <c r="P858" s="57">
        <f>SUM('GŠ DR.FRA I.GLIBOTIĆ:GLAZBENA J.HATZE'!P821)</f>
        <v>0</v>
      </c>
      <c r="R858" s="53"/>
    </row>
    <row r="859" spans="1:18">
      <c r="A859" s="21"/>
      <c r="B859" s="22">
        <v>313</v>
      </c>
      <c r="C859" s="23" t="s">
        <v>36</v>
      </c>
      <c r="D859" s="57">
        <f>SUM('GŠ DR.FRA I.GLIBOTIĆ:GLAZBENA J.HATZE'!D859)</f>
        <v>0</v>
      </c>
      <c r="E859" s="57">
        <f>SUM('GŠ DR.FRA I.GLIBOTIĆ:GLAZBENA J.HATZE'!E859)</f>
        <v>0</v>
      </c>
      <c r="F859" s="105">
        <f>SUM('GŠ DR.FRA I.GLIBOTIĆ:GLAZBENA J.HATZE'!F859)</f>
        <v>0</v>
      </c>
      <c r="G859" s="177">
        <f>SUM('GŠ DR.FRA I.GLIBOTIĆ:GLAZBENA J.HATZE'!G859)</f>
        <v>12766.3</v>
      </c>
      <c r="H859" s="47">
        <f>SUM('GŠ DR.FRA I.GLIBOTIĆ:GLAZBENA J.HATZE'!H859)</f>
        <v>0</v>
      </c>
      <c r="I859" s="25">
        <f t="shared" si="235"/>
        <v>0</v>
      </c>
      <c r="P859" s="57">
        <f>SUM('GŠ DR.FRA I.GLIBOTIĆ:GLAZBENA J.HATZE'!P822)</f>
        <v>0</v>
      </c>
      <c r="R859" s="53"/>
    </row>
    <row r="860" spans="1:18">
      <c r="A860" s="21"/>
      <c r="B860" s="22">
        <v>321</v>
      </c>
      <c r="C860" s="23" t="s">
        <v>33</v>
      </c>
      <c r="D860" s="57">
        <f>SUM('GŠ DR.FRA I.GLIBOTIĆ:GLAZBENA J.HATZE'!D860)</f>
        <v>0</v>
      </c>
      <c r="E860" s="57">
        <f>SUM('GŠ DR.FRA I.GLIBOTIĆ:GLAZBENA J.HATZE'!E860)</f>
        <v>0</v>
      </c>
      <c r="F860" s="105">
        <f>SUM('GŠ DR.FRA I.GLIBOTIĆ:GLAZBENA J.HATZE'!F860)</f>
        <v>0</v>
      </c>
      <c r="G860" s="177">
        <f>SUM('GŠ DR.FRA I.GLIBOTIĆ:GLAZBENA J.HATZE'!G860)</f>
        <v>4551.83</v>
      </c>
      <c r="H860" s="47">
        <f>SUM('GŠ DR.FRA I.GLIBOTIĆ:GLAZBENA J.HATZE'!H860)</f>
        <v>0</v>
      </c>
      <c r="I860" s="25">
        <f t="shared" si="235"/>
        <v>0</v>
      </c>
      <c r="P860" s="57">
        <f>SUM('GŠ DR.FRA I.GLIBOTIĆ:GLAZBENA J.HATZE'!P823)</f>
        <v>0</v>
      </c>
      <c r="R860" s="53"/>
    </row>
    <row r="861" spans="1:18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236">SUM(E862,E872)</f>
        <v>0</v>
      </c>
      <c r="F861" s="136">
        <f t="shared" si="236"/>
        <v>0</v>
      </c>
      <c r="G861" s="176">
        <f t="shared" si="236"/>
        <v>0</v>
      </c>
      <c r="H861" s="137">
        <f t="shared" si="236"/>
        <v>0</v>
      </c>
      <c r="I861" s="138">
        <f t="shared" si="236"/>
        <v>0</v>
      </c>
      <c r="P861" s="135">
        <f>SUM(P862,P872)</f>
        <v>0</v>
      </c>
      <c r="R861" s="140"/>
    </row>
    <row r="862" spans="1:18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237">SUM(E863:E871)</f>
        <v>0</v>
      </c>
      <c r="F862" s="59">
        <f t="shared" si="237"/>
        <v>0</v>
      </c>
      <c r="G862" s="174">
        <f t="shared" si="237"/>
        <v>0</v>
      </c>
      <c r="H862" s="79">
        <f t="shared" si="237"/>
        <v>0</v>
      </c>
      <c r="I862" s="20">
        <f t="shared" si="237"/>
        <v>0</v>
      </c>
      <c r="P862" s="19">
        <f>SUM(P863:P871)</f>
        <v>0</v>
      </c>
      <c r="R862" s="53"/>
    </row>
    <row r="863" spans="1:18">
      <c r="A863" s="21"/>
      <c r="B863" s="22">
        <v>311</v>
      </c>
      <c r="C863" s="23" t="s">
        <v>35</v>
      </c>
      <c r="D863" s="57">
        <f>SUM('GŠ DR.FRA I.GLIBOTIĆ:GLAZBENA J.HATZE'!D863)</f>
        <v>0</v>
      </c>
      <c r="E863" s="57">
        <f>SUM('GŠ DR.FRA I.GLIBOTIĆ:GLAZBENA J.HATZE'!E863)</f>
        <v>0</v>
      </c>
      <c r="F863" s="105">
        <f>SUM('GŠ DR.FRA I.GLIBOTIĆ:GLAZBENA J.HATZE'!F863)</f>
        <v>0</v>
      </c>
      <c r="G863" s="177">
        <f>SUM('GŠ DR.FRA I.GLIBOTIĆ:GLAZBENA J.HATZE'!G863)</f>
        <v>0</v>
      </c>
      <c r="H863" s="47">
        <f>SUM('GŠ DR.FRA I.GLIBOTIĆ:GLAZBENA J.HATZE'!H863)</f>
        <v>0</v>
      </c>
      <c r="I863" s="25">
        <f t="shared" ref="I863:I871" si="238">+F863+H863</f>
        <v>0</v>
      </c>
      <c r="P863" s="57">
        <f>SUM('GŠ DR.FRA I.GLIBOTIĆ:GLAZBENA J.HATZE'!P826)</f>
        <v>0</v>
      </c>
      <c r="R863" s="53"/>
    </row>
    <row r="864" spans="1:18">
      <c r="A864" s="21"/>
      <c r="B864" s="22">
        <v>313</v>
      </c>
      <c r="C864" s="23" t="s">
        <v>36</v>
      </c>
      <c r="D864" s="57">
        <f>SUM('GŠ DR.FRA I.GLIBOTIĆ:GLAZBENA J.HATZE'!D864)</f>
        <v>0</v>
      </c>
      <c r="E864" s="57">
        <f>SUM('GŠ DR.FRA I.GLIBOTIĆ:GLAZBENA J.HATZE'!E864)</f>
        <v>0</v>
      </c>
      <c r="F864" s="105">
        <f>SUM('GŠ DR.FRA I.GLIBOTIĆ:GLAZBENA J.HATZE'!F864)</f>
        <v>0</v>
      </c>
      <c r="G864" s="177">
        <f>SUM('GŠ DR.FRA I.GLIBOTIĆ:GLAZBENA J.HATZE'!G864)</f>
        <v>0</v>
      </c>
      <c r="H864" s="47">
        <f>SUM('GŠ DR.FRA I.GLIBOTIĆ:GLAZBENA J.HATZE'!H864)</f>
        <v>0</v>
      </c>
      <c r="I864" s="25">
        <f t="shared" si="238"/>
        <v>0</v>
      </c>
      <c r="P864" s="57">
        <f>SUM('GŠ DR.FRA I.GLIBOTIĆ:GLAZBENA J.HATZE'!P827)</f>
        <v>0</v>
      </c>
      <c r="R864" s="53"/>
    </row>
    <row r="865" spans="1:18" s="26" customFormat="1">
      <c r="A865" s="21"/>
      <c r="B865" s="22">
        <v>321</v>
      </c>
      <c r="C865" s="23" t="s">
        <v>33</v>
      </c>
      <c r="D865" s="57">
        <f>SUM('GŠ DR.FRA I.GLIBOTIĆ:GLAZBENA J.HATZE'!D865)</f>
        <v>0</v>
      </c>
      <c r="E865" s="57">
        <f>SUM('GŠ DR.FRA I.GLIBOTIĆ:GLAZBENA J.HATZE'!E865)</f>
        <v>0</v>
      </c>
      <c r="F865" s="105">
        <f>SUM('GŠ DR.FRA I.GLIBOTIĆ:GLAZBENA J.HATZE'!F865)</f>
        <v>0</v>
      </c>
      <c r="G865" s="177">
        <f>SUM('GŠ DR.FRA I.GLIBOTIĆ:GLAZBENA J.HATZE'!G865)</f>
        <v>0</v>
      </c>
      <c r="H865" s="47">
        <f>SUM('GŠ DR.FRA I.GLIBOTIĆ:GLAZBENA J.HATZE'!H865)</f>
        <v>0</v>
      </c>
      <c r="I865" s="25">
        <f t="shared" si="238"/>
        <v>0</v>
      </c>
      <c r="P865" s="57">
        <f>SUM('GŠ DR.FRA I.GLIBOTIĆ:GLAZBENA J.HATZE'!P828)</f>
        <v>0</v>
      </c>
      <c r="R865" s="53"/>
    </row>
    <row r="866" spans="1:18" s="26" customFormat="1">
      <c r="A866" s="21"/>
      <c r="B866" s="22">
        <v>322</v>
      </c>
      <c r="C866" s="23" t="s">
        <v>34</v>
      </c>
      <c r="D866" s="57">
        <f>SUM('GŠ DR.FRA I.GLIBOTIĆ:GLAZBENA J.HATZE'!D866)</f>
        <v>0</v>
      </c>
      <c r="E866" s="57">
        <f>SUM('GŠ DR.FRA I.GLIBOTIĆ:GLAZBENA J.HATZE'!E866)</f>
        <v>0</v>
      </c>
      <c r="F866" s="105">
        <f>SUM('GŠ DR.FRA I.GLIBOTIĆ:GLAZBENA J.HATZE'!F866)</f>
        <v>0</v>
      </c>
      <c r="G866" s="177">
        <f>SUM('GŠ DR.FRA I.GLIBOTIĆ:GLAZBENA J.HATZE'!G866)</f>
        <v>0</v>
      </c>
      <c r="H866" s="47">
        <f>SUM('GŠ DR.FRA I.GLIBOTIĆ:GLAZBENA J.HATZE'!H866)</f>
        <v>0</v>
      </c>
      <c r="I866" s="25">
        <f t="shared" si="238"/>
        <v>0</v>
      </c>
      <c r="P866" s="57">
        <f>SUM('GŠ DR.FRA I.GLIBOTIĆ:GLAZBENA J.HATZE'!P829)</f>
        <v>0</v>
      </c>
      <c r="R866" s="53"/>
    </row>
    <row r="867" spans="1:18">
      <c r="A867" s="21"/>
      <c r="B867" s="22">
        <v>323</v>
      </c>
      <c r="C867" s="23" t="s">
        <v>28</v>
      </c>
      <c r="D867" s="57">
        <f>SUM('GŠ DR.FRA I.GLIBOTIĆ:GLAZBENA J.HATZE'!D867)</f>
        <v>0</v>
      </c>
      <c r="E867" s="57">
        <f>SUM('GŠ DR.FRA I.GLIBOTIĆ:GLAZBENA J.HATZE'!E867)</f>
        <v>0</v>
      </c>
      <c r="F867" s="105">
        <f>SUM('GŠ DR.FRA I.GLIBOTIĆ:GLAZBENA J.HATZE'!F867)</f>
        <v>0</v>
      </c>
      <c r="G867" s="177">
        <f>SUM('GŠ DR.FRA I.GLIBOTIĆ:GLAZBENA J.HATZE'!G867)</f>
        <v>0</v>
      </c>
      <c r="H867" s="47">
        <f>SUM('GŠ DR.FRA I.GLIBOTIĆ:GLAZBENA J.HATZE'!H867)</f>
        <v>0</v>
      </c>
      <c r="I867" s="25">
        <f t="shared" si="238"/>
        <v>0</v>
      </c>
      <c r="P867" s="57">
        <f>SUM('GŠ DR.FRA I.GLIBOTIĆ:GLAZBENA J.HATZE'!P830)</f>
        <v>0</v>
      </c>
      <c r="R867" s="53"/>
    </row>
    <row r="868" spans="1:18" ht="24.75">
      <c r="A868" s="21"/>
      <c r="B868" s="22">
        <v>324</v>
      </c>
      <c r="C868" s="23" t="s">
        <v>37</v>
      </c>
      <c r="D868" s="57">
        <f>SUM('GŠ DR.FRA I.GLIBOTIĆ:GLAZBENA J.HATZE'!D868)</f>
        <v>0</v>
      </c>
      <c r="E868" s="57">
        <f>SUM('GŠ DR.FRA I.GLIBOTIĆ:GLAZBENA J.HATZE'!E868)</f>
        <v>0</v>
      </c>
      <c r="F868" s="105">
        <f>SUM('GŠ DR.FRA I.GLIBOTIĆ:GLAZBENA J.HATZE'!F868)</f>
        <v>0</v>
      </c>
      <c r="G868" s="177">
        <f>SUM('GŠ DR.FRA I.GLIBOTIĆ:GLAZBENA J.HATZE'!G868)</f>
        <v>0</v>
      </c>
      <c r="H868" s="47">
        <f>SUM('GŠ DR.FRA I.GLIBOTIĆ:GLAZBENA J.HATZE'!H868)</f>
        <v>0</v>
      </c>
      <c r="I868" s="25">
        <f t="shared" si="238"/>
        <v>0</v>
      </c>
      <c r="P868" s="57">
        <f>SUM('GŠ DR.FRA I.GLIBOTIĆ:GLAZBENA J.HATZE'!P831)</f>
        <v>0</v>
      </c>
      <c r="R868" s="53"/>
    </row>
    <row r="869" spans="1:18" s="26" customFormat="1">
      <c r="A869" s="21"/>
      <c r="B869" s="22">
        <v>329</v>
      </c>
      <c r="C869" s="23" t="s">
        <v>38</v>
      </c>
      <c r="D869" s="57">
        <f>SUM('GŠ DR.FRA I.GLIBOTIĆ:GLAZBENA J.HATZE'!D869)</f>
        <v>0</v>
      </c>
      <c r="E869" s="57">
        <f>SUM('GŠ DR.FRA I.GLIBOTIĆ:GLAZBENA J.HATZE'!E869)</f>
        <v>0</v>
      </c>
      <c r="F869" s="105">
        <f>SUM('GŠ DR.FRA I.GLIBOTIĆ:GLAZBENA J.HATZE'!F869)</f>
        <v>0</v>
      </c>
      <c r="G869" s="177">
        <f>SUM('GŠ DR.FRA I.GLIBOTIĆ:GLAZBENA J.HATZE'!G869)</f>
        <v>0</v>
      </c>
      <c r="H869" s="47">
        <f>SUM('GŠ DR.FRA I.GLIBOTIĆ:GLAZBENA J.HATZE'!H869)</f>
        <v>0</v>
      </c>
      <c r="I869" s="25">
        <f t="shared" si="238"/>
        <v>0</v>
      </c>
      <c r="P869" s="57">
        <f>SUM('GŠ DR.FRA I.GLIBOTIĆ:GLAZBENA J.HATZE'!P832)</f>
        <v>0</v>
      </c>
      <c r="R869" s="53"/>
    </row>
    <row r="870" spans="1:18">
      <c r="A870" s="21"/>
      <c r="B870" s="22">
        <v>343</v>
      </c>
      <c r="C870" s="23" t="s">
        <v>39</v>
      </c>
      <c r="D870" s="57">
        <f>SUM('GŠ DR.FRA I.GLIBOTIĆ:GLAZBENA J.HATZE'!D870)</f>
        <v>0</v>
      </c>
      <c r="E870" s="57">
        <f>SUM('GŠ DR.FRA I.GLIBOTIĆ:GLAZBENA J.HATZE'!E870)</f>
        <v>0</v>
      </c>
      <c r="F870" s="105">
        <f>SUM('GŠ DR.FRA I.GLIBOTIĆ:GLAZBENA J.HATZE'!F870)</f>
        <v>0</v>
      </c>
      <c r="G870" s="177">
        <f>SUM('GŠ DR.FRA I.GLIBOTIĆ:GLAZBENA J.HATZE'!G870)</f>
        <v>0</v>
      </c>
      <c r="H870" s="47">
        <f>SUM('GŠ DR.FRA I.GLIBOTIĆ:GLAZBENA J.HATZE'!H870)</f>
        <v>0</v>
      </c>
      <c r="I870" s="25">
        <f t="shared" si="238"/>
        <v>0</v>
      </c>
      <c r="P870" s="57">
        <f>SUM('GŠ DR.FRA I.GLIBOTIĆ:GLAZBENA J.HATZE'!P833)</f>
        <v>0</v>
      </c>
      <c r="R870" s="53"/>
    </row>
    <row r="871" spans="1:18" ht="21" customHeight="1">
      <c r="A871" s="21"/>
      <c r="B871" s="22">
        <v>422</v>
      </c>
      <c r="C871" s="23" t="s">
        <v>29</v>
      </c>
      <c r="D871" s="57">
        <f>SUM('GŠ DR.FRA I.GLIBOTIĆ:GLAZBENA J.HATZE'!D871)</f>
        <v>0</v>
      </c>
      <c r="E871" s="57">
        <f>SUM('GŠ DR.FRA I.GLIBOTIĆ:GLAZBENA J.HATZE'!E871)</f>
        <v>0</v>
      </c>
      <c r="F871" s="105">
        <f>SUM('GŠ DR.FRA I.GLIBOTIĆ:GLAZBENA J.HATZE'!F871)</f>
        <v>0</v>
      </c>
      <c r="G871" s="177">
        <f>SUM('GŠ DR.FRA I.GLIBOTIĆ:GLAZBENA J.HATZE'!G871)</f>
        <v>0</v>
      </c>
      <c r="H871" s="47">
        <f>SUM('GŠ DR.FRA I.GLIBOTIĆ:GLAZBENA J.HATZE'!H871)</f>
        <v>0</v>
      </c>
      <c r="I871" s="25">
        <f t="shared" si="238"/>
        <v>0</v>
      </c>
      <c r="P871" s="57">
        <f>SUM('GŠ DR.FRA I.GLIBOTIĆ:GLAZBENA J.HATZE'!P834)</f>
        <v>0</v>
      </c>
      <c r="R871" s="53"/>
    </row>
    <row r="872" spans="1:18" ht="24.75">
      <c r="A872" s="265" t="s">
        <v>11</v>
      </c>
      <c r="B872" s="266"/>
      <c r="C872" s="142" t="s">
        <v>115</v>
      </c>
      <c r="D872" s="143">
        <f>SUM(D873:D882)</f>
        <v>0</v>
      </c>
      <c r="E872" s="143">
        <f t="shared" ref="E872:I872" si="239">SUM(E873:E882)</f>
        <v>0</v>
      </c>
      <c r="F872" s="144">
        <f t="shared" si="239"/>
        <v>0</v>
      </c>
      <c r="G872" s="179">
        <f t="shared" si="239"/>
        <v>0</v>
      </c>
      <c r="H872" s="145">
        <f t="shared" si="239"/>
        <v>0</v>
      </c>
      <c r="I872" s="20">
        <f t="shared" si="239"/>
        <v>0</v>
      </c>
      <c r="P872" s="143">
        <f>SUM(P873:P882)</f>
        <v>0</v>
      </c>
      <c r="R872" s="53"/>
    </row>
    <row r="873" spans="1:18">
      <c r="A873" s="21"/>
      <c r="B873" s="22">
        <v>311</v>
      </c>
      <c r="C873" s="23" t="s">
        <v>35</v>
      </c>
      <c r="D873" s="57">
        <f>SUM('GŠ DR.FRA I.GLIBOTIĆ:GLAZBENA J.HATZE'!D873)</f>
        <v>0</v>
      </c>
      <c r="E873" s="57">
        <f>SUM('GŠ DR.FRA I.GLIBOTIĆ:GLAZBENA J.HATZE'!E873)</f>
        <v>0</v>
      </c>
      <c r="F873" s="105">
        <f>SUM('GŠ DR.FRA I.GLIBOTIĆ:GLAZBENA J.HATZE'!F873)</f>
        <v>0</v>
      </c>
      <c r="G873" s="177">
        <f>SUM('GŠ DR.FRA I.GLIBOTIĆ:GLAZBENA J.HATZE'!G873)</f>
        <v>0</v>
      </c>
      <c r="H873" s="47">
        <f>SUM('GŠ DR.FRA I.GLIBOTIĆ:GLAZBENA J.HATZE'!H873)</f>
        <v>0</v>
      </c>
      <c r="I873" s="25">
        <f t="shared" ref="I873:I882" si="240">+F873+H873</f>
        <v>0</v>
      </c>
      <c r="P873" s="57">
        <f>SUM('GŠ DR.FRA I.GLIBOTIĆ:GLAZBENA J.HATZE'!P836)</f>
        <v>0</v>
      </c>
      <c r="R873" s="53"/>
    </row>
    <row r="874" spans="1:18">
      <c r="A874" s="21"/>
      <c r="B874" s="22">
        <v>313</v>
      </c>
      <c r="C874" s="23" t="s">
        <v>36</v>
      </c>
      <c r="D874" s="57">
        <f>SUM('GŠ DR.FRA I.GLIBOTIĆ:GLAZBENA J.HATZE'!D874)</f>
        <v>0</v>
      </c>
      <c r="E874" s="57">
        <f>SUM('GŠ DR.FRA I.GLIBOTIĆ:GLAZBENA J.HATZE'!E874)</f>
        <v>0</v>
      </c>
      <c r="F874" s="105">
        <f>SUM('GŠ DR.FRA I.GLIBOTIĆ:GLAZBENA J.HATZE'!F874)</f>
        <v>0</v>
      </c>
      <c r="G874" s="177">
        <f>SUM('GŠ DR.FRA I.GLIBOTIĆ:GLAZBENA J.HATZE'!G874)</f>
        <v>0</v>
      </c>
      <c r="H874" s="47">
        <f>SUM('GŠ DR.FRA I.GLIBOTIĆ:GLAZBENA J.HATZE'!H874)</f>
        <v>0</v>
      </c>
      <c r="I874" s="25">
        <f t="shared" si="240"/>
        <v>0</v>
      </c>
      <c r="P874" s="57">
        <f>SUM('GŠ DR.FRA I.GLIBOTIĆ:GLAZBENA J.HATZE'!P837)</f>
        <v>0</v>
      </c>
      <c r="R874" s="53"/>
    </row>
    <row r="875" spans="1:18">
      <c r="A875" s="21"/>
      <c r="B875" s="22">
        <v>321</v>
      </c>
      <c r="C875" s="23" t="s">
        <v>33</v>
      </c>
      <c r="D875" s="57">
        <f>SUM('GŠ DR.FRA I.GLIBOTIĆ:GLAZBENA J.HATZE'!D875)</f>
        <v>0</v>
      </c>
      <c r="E875" s="57">
        <f>SUM('GŠ DR.FRA I.GLIBOTIĆ:GLAZBENA J.HATZE'!E875)</f>
        <v>0</v>
      </c>
      <c r="F875" s="105">
        <f>SUM('GŠ DR.FRA I.GLIBOTIĆ:GLAZBENA J.HATZE'!F875)</f>
        <v>0</v>
      </c>
      <c r="G875" s="177">
        <f>SUM('GŠ DR.FRA I.GLIBOTIĆ:GLAZBENA J.HATZE'!G875)</f>
        <v>0</v>
      </c>
      <c r="H875" s="47">
        <f>SUM('GŠ DR.FRA I.GLIBOTIĆ:GLAZBENA J.HATZE'!H875)</f>
        <v>0</v>
      </c>
      <c r="I875" s="25">
        <f t="shared" si="240"/>
        <v>0</v>
      </c>
      <c r="P875" s="57">
        <f>SUM('GŠ DR.FRA I.GLIBOTIĆ:GLAZBENA J.HATZE'!P838)</f>
        <v>0</v>
      </c>
      <c r="R875" s="53"/>
    </row>
    <row r="876" spans="1:18">
      <c r="A876" s="21"/>
      <c r="B876" s="22">
        <v>322</v>
      </c>
      <c r="C876" s="23" t="s">
        <v>34</v>
      </c>
      <c r="D876" s="57">
        <f>SUM('GŠ DR.FRA I.GLIBOTIĆ:GLAZBENA J.HATZE'!D876)</f>
        <v>0</v>
      </c>
      <c r="E876" s="57">
        <f>SUM('GŠ DR.FRA I.GLIBOTIĆ:GLAZBENA J.HATZE'!E876)</f>
        <v>0</v>
      </c>
      <c r="F876" s="105">
        <f>SUM('GŠ DR.FRA I.GLIBOTIĆ:GLAZBENA J.HATZE'!F876)</f>
        <v>0</v>
      </c>
      <c r="G876" s="177">
        <f>SUM('GŠ DR.FRA I.GLIBOTIĆ:GLAZBENA J.HATZE'!G876)</f>
        <v>0</v>
      </c>
      <c r="H876" s="47">
        <f>SUM('GŠ DR.FRA I.GLIBOTIĆ:GLAZBENA J.HATZE'!H876)</f>
        <v>0</v>
      </c>
      <c r="I876" s="25">
        <f t="shared" si="240"/>
        <v>0</v>
      </c>
      <c r="P876" s="57">
        <f>SUM('GŠ DR.FRA I.GLIBOTIĆ:GLAZBENA J.HATZE'!P839)</f>
        <v>0</v>
      </c>
      <c r="R876" s="53"/>
    </row>
    <row r="877" spans="1:18">
      <c r="A877" s="21"/>
      <c r="B877" s="22">
        <v>323</v>
      </c>
      <c r="C877" s="23" t="s">
        <v>28</v>
      </c>
      <c r="D877" s="57">
        <f>SUM('GŠ DR.FRA I.GLIBOTIĆ:GLAZBENA J.HATZE'!D877)</f>
        <v>0</v>
      </c>
      <c r="E877" s="57">
        <f>SUM('GŠ DR.FRA I.GLIBOTIĆ:GLAZBENA J.HATZE'!E877)</f>
        <v>0</v>
      </c>
      <c r="F877" s="105">
        <f>SUM('GŠ DR.FRA I.GLIBOTIĆ:GLAZBENA J.HATZE'!F877)</f>
        <v>0</v>
      </c>
      <c r="G877" s="177">
        <f>SUM('GŠ DR.FRA I.GLIBOTIĆ:GLAZBENA J.HATZE'!G877)</f>
        <v>0</v>
      </c>
      <c r="H877" s="47">
        <f>SUM('GŠ DR.FRA I.GLIBOTIĆ:GLAZBENA J.HATZE'!H877)</f>
        <v>0</v>
      </c>
      <c r="I877" s="25">
        <f t="shared" si="240"/>
        <v>0</v>
      </c>
      <c r="P877" s="57">
        <f>SUM('GŠ DR.FRA I.GLIBOTIĆ:GLAZBENA J.HATZE'!P840)</f>
        <v>0</v>
      </c>
      <c r="R877" s="53"/>
    </row>
    <row r="878" spans="1:18" ht="24.75">
      <c r="A878" s="21"/>
      <c r="B878" s="22">
        <v>324</v>
      </c>
      <c r="C878" s="23" t="s">
        <v>37</v>
      </c>
      <c r="D878" s="57">
        <f>SUM('GŠ DR.FRA I.GLIBOTIĆ:GLAZBENA J.HATZE'!D878)</f>
        <v>0</v>
      </c>
      <c r="E878" s="57">
        <f>SUM('GŠ DR.FRA I.GLIBOTIĆ:GLAZBENA J.HATZE'!E878)</f>
        <v>0</v>
      </c>
      <c r="F878" s="105">
        <f>SUM('GŠ DR.FRA I.GLIBOTIĆ:GLAZBENA J.HATZE'!F878)</f>
        <v>0</v>
      </c>
      <c r="G878" s="177">
        <f>SUM('GŠ DR.FRA I.GLIBOTIĆ:GLAZBENA J.HATZE'!G878)</f>
        <v>0</v>
      </c>
      <c r="H878" s="47">
        <f>SUM('GŠ DR.FRA I.GLIBOTIĆ:GLAZBENA J.HATZE'!H878)</f>
        <v>0</v>
      </c>
      <c r="I878" s="25">
        <f t="shared" si="240"/>
        <v>0</v>
      </c>
      <c r="P878" s="57">
        <f>SUM('GŠ DR.FRA I.GLIBOTIĆ:GLAZBENA J.HATZE'!P841)</f>
        <v>0</v>
      </c>
      <c r="R878" s="53"/>
    </row>
    <row r="879" spans="1:18">
      <c r="A879" s="21"/>
      <c r="B879" s="22">
        <v>329</v>
      </c>
      <c r="C879" s="23" t="s">
        <v>38</v>
      </c>
      <c r="D879" s="57">
        <f>SUM('GŠ DR.FRA I.GLIBOTIĆ:GLAZBENA J.HATZE'!D879)</f>
        <v>0</v>
      </c>
      <c r="E879" s="57">
        <f>SUM('GŠ DR.FRA I.GLIBOTIĆ:GLAZBENA J.HATZE'!E879)</f>
        <v>0</v>
      </c>
      <c r="F879" s="105">
        <f>SUM('GŠ DR.FRA I.GLIBOTIĆ:GLAZBENA J.HATZE'!F879)</f>
        <v>0</v>
      </c>
      <c r="G879" s="177">
        <f>SUM('GŠ DR.FRA I.GLIBOTIĆ:GLAZBENA J.HATZE'!G879)</f>
        <v>0</v>
      </c>
      <c r="H879" s="47">
        <f>SUM('GŠ DR.FRA I.GLIBOTIĆ:GLAZBENA J.HATZE'!H879)</f>
        <v>0</v>
      </c>
      <c r="I879" s="25">
        <f t="shared" si="240"/>
        <v>0</v>
      </c>
      <c r="P879" s="57">
        <f>SUM('GŠ DR.FRA I.GLIBOTIĆ:GLAZBENA J.HATZE'!P842)</f>
        <v>0</v>
      </c>
      <c r="R879" s="53"/>
    </row>
    <row r="880" spans="1:18">
      <c r="A880" s="21"/>
      <c r="B880" s="22">
        <v>343</v>
      </c>
      <c r="C880" s="23" t="s">
        <v>39</v>
      </c>
      <c r="D880" s="57">
        <f>SUM('GŠ DR.FRA I.GLIBOTIĆ:GLAZBENA J.HATZE'!D880)</f>
        <v>0</v>
      </c>
      <c r="E880" s="57">
        <f>SUM('GŠ DR.FRA I.GLIBOTIĆ:GLAZBENA J.HATZE'!E880)</f>
        <v>0</v>
      </c>
      <c r="F880" s="105">
        <f>SUM('GŠ DR.FRA I.GLIBOTIĆ:GLAZBENA J.HATZE'!F880)</f>
        <v>0</v>
      </c>
      <c r="G880" s="177">
        <f>SUM('GŠ DR.FRA I.GLIBOTIĆ:GLAZBENA J.HATZE'!G880)</f>
        <v>0</v>
      </c>
      <c r="H880" s="47">
        <f>SUM('GŠ DR.FRA I.GLIBOTIĆ:GLAZBENA J.HATZE'!H880)</f>
        <v>0</v>
      </c>
      <c r="I880" s="25">
        <f t="shared" si="240"/>
        <v>0</v>
      </c>
      <c r="P880" s="57">
        <f>SUM('GŠ DR.FRA I.GLIBOTIĆ:GLAZBENA J.HATZE'!P843)</f>
        <v>0</v>
      </c>
      <c r="R880" s="53"/>
    </row>
    <row r="881" spans="1:18">
      <c r="A881" s="100"/>
      <c r="B881" s="101">
        <v>381</v>
      </c>
      <c r="C881" s="102" t="s">
        <v>58</v>
      </c>
      <c r="D881" s="57">
        <f>SUM('GŠ DR.FRA I.GLIBOTIĆ:GLAZBENA J.HATZE'!D881)</f>
        <v>0</v>
      </c>
      <c r="E881" s="57">
        <f>SUM('GŠ DR.FRA I.GLIBOTIĆ:GLAZBENA J.HATZE'!E881)</f>
        <v>0</v>
      </c>
      <c r="F881" s="105">
        <f>SUM('GŠ DR.FRA I.GLIBOTIĆ:GLAZBENA J.HATZE'!F881)</f>
        <v>0</v>
      </c>
      <c r="G881" s="177">
        <f>SUM('GŠ DR.FRA I.GLIBOTIĆ:GLAZBENA J.HATZE'!G881)</f>
        <v>0</v>
      </c>
      <c r="H881" s="47">
        <f>SUM('GŠ DR.FRA I.GLIBOTIĆ:GLAZBENA J.HATZE'!H881)</f>
        <v>0</v>
      </c>
      <c r="I881" s="25">
        <f t="shared" si="240"/>
        <v>0</v>
      </c>
      <c r="P881" s="57">
        <f>SUM('GŠ DR.FRA I.GLIBOTIĆ:GLAZBENA J.HATZE'!P844)</f>
        <v>0</v>
      </c>
      <c r="R881" s="53"/>
    </row>
    <row r="882" spans="1:18" ht="21" customHeight="1">
      <c r="A882" s="27"/>
      <c r="B882" s="28">
        <v>422</v>
      </c>
      <c r="C882" s="29" t="s">
        <v>29</v>
      </c>
      <c r="D882" s="57">
        <f>SUM('GŠ DR.FRA I.GLIBOTIĆ:GLAZBENA J.HATZE'!D882)</f>
        <v>0</v>
      </c>
      <c r="E882" s="57">
        <f>SUM('GŠ DR.FRA I.GLIBOTIĆ:GLAZBENA J.HATZE'!E882)</f>
        <v>0</v>
      </c>
      <c r="F882" s="105">
        <f>SUM('GŠ DR.FRA I.GLIBOTIĆ:GLAZBENA J.HATZE'!F882)</f>
        <v>0</v>
      </c>
      <c r="G882" s="177">
        <f>SUM('GŠ DR.FRA I.GLIBOTIĆ:GLAZBENA J.HATZE'!G882)</f>
        <v>0</v>
      </c>
      <c r="H882" s="47">
        <f>SUM('GŠ DR.FRA I.GLIBOTIĆ:GLAZBENA J.HATZE'!H882)</f>
        <v>0</v>
      </c>
      <c r="I882" s="25">
        <f t="shared" si="240"/>
        <v>0</v>
      </c>
      <c r="P882" s="57">
        <f>SUM('GŠ DR.FRA I.GLIBOTIĆ:GLAZBENA J.HATZE'!P845)</f>
        <v>0</v>
      </c>
      <c r="R882" s="53"/>
    </row>
    <row r="883" spans="1:18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241">SUM(E884,E894,E899)</f>
        <v>0</v>
      </c>
      <c r="F883" s="83">
        <f t="shared" si="241"/>
        <v>0</v>
      </c>
      <c r="G883" s="171">
        <f t="shared" si="241"/>
        <v>29795</v>
      </c>
      <c r="H883" s="88">
        <f t="shared" si="241"/>
        <v>0</v>
      </c>
      <c r="I883" s="41">
        <f t="shared" si="241"/>
        <v>0</v>
      </c>
      <c r="P883" s="40">
        <f>SUM(P884,P899)</f>
        <v>0</v>
      </c>
      <c r="R883" s="53"/>
    </row>
    <row r="884" spans="1:18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242">SUM(E885:E893)</f>
        <v>0</v>
      </c>
      <c r="F884" s="59">
        <f t="shared" si="242"/>
        <v>0</v>
      </c>
      <c r="G884" s="174">
        <f t="shared" si="242"/>
        <v>0</v>
      </c>
      <c r="H884" s="79">
        <f t="shared" si="242"/>
        <v>0</v>
      </c>
      <c r="I884" s="20">
        <f t="shared" si="242"/>
        <v>0</v>
      </c>
      <c r="P884" s="19">
        <f>SUM(P885:P893)</f>
        <v>0</v>
      </c>
      <c r="R884" s="53"/>
    </row>
    <row r="885" spans="1:18">
      <c r="A885" s="21"/>
      <c r="B885" s="22">
        <v>311</v>
      </c>
      <c r="C885" s="23" t="s">
        <v>35</v>
      </c>
      <c r="D885" s="57">
        <f>SUM('GŠ DR.FRA I.GLIBOTIĆ:GLAZBENA J.HATZE'!D885)</f>
        <v>0</v>
      </c>
      <c r="E885" s="57">
        <f>SUM('GŠ DR.FRA I.GLIBOTIĆ:GLAZBENA J.HATZE'!E885)</f>
        <v>0</v>
      </c>
      <c r="F885" s="105">
        <f>SUM('GŠ DR.FRA I.GLIBOTIĆ:GLAZBENA J.HATZE'!F885)</f>
        <v>0</v>
      </c>
      <c r="G885" s="177">
        <f>SUM('GŠ DR.FRA I.GLIBOTIĆ:GLAZBENA J.HATZE'!G885)</f>
        <v>0</v>
      </c>
      <c r="H885" s="47">
        <f>SUM('GŠ DR.FRA I.GLIBOTIĆ:GLAZBENA J.HATZE'!H885)</f>
        <v>0</v>
      </c>
      <c r="I885" s="25">
        <f t="shared" ref="I885:I893" si="243">+F885+H885</f>
        <v>0</v>
      </c>
      <c r="P885" s="57">
        <f>SUM('GŠ DR.FRA I.GLIBOTIĆ:GLAZBENA J.HATZE'!P848)</f>
        <v>0</v>
      </c>
      <c r="R885" s="53"/>
    </row>
    <row r="886" spans="1:18">
      <c r="A886" s="21"/>
      <c r="B886" s="22">
        <v>313</v>
      </c>
      <c r="C886" s="23" t="s">
        <v>36</v>
      </c>
      <c r="D886" s="57">
        <f>SUM('GŠ DR.FRA I.GLIBOTIĆ:GLAZBENA J.HATZE'!D886)</f>
        <v>0</v>
      </c>
      <c r="E886" s="57">
        <f>SUM('GŠ DR.FRA I.GLIBOTIĆ:GLAZBENA J.HATZE'!E886)</f>
        <v>0</v>
      </c>
      <c r="F886" s="105">
        <f>SUM('GŠ DR.FRA I.GLIBOTIĆ:GLAZBENA J.HATZE'!F886)</f>
        <v>0</v>
      </c>
      <c r="G886" s="177">
        <f>SUM('GŠ DR.FRA I.GLIBOTIĆ:GLAZBENA J.HATZE'!G886)</f>
        <v>0</v>
      </c>
      <c r="H886" s="47">
        <f>SUM('GŠ DR.FRA I.GLIBOTIĆ:GLAZBENA J.HATZE'!H886)</f>
        <v>0</v>
      </c>
      <c r="I886" s="25">
        <f t="shared" si="243"/>
        <v>0</v>
      </c>
      <c r="P886" s="57">
        <f>SUM('GŠ DR.FRA I.GLIBOTIĆ:GLAZBENA J.HATZE'!P849)</f>
        <v>0</v>
      </c>
      <c r="R886" s="53"/>
    </row>
    <row r="887" spans="1:18" s="26" customFormat="1">
      <c r="A887" s="21"/>
      <c r="B887" s="22">
        <v>321</v>
      </c>
      <c r="C887" s="23" t="s">
        <v>33</v>
      </c>
      <c r="D887" s="57">
        <f>SUM('GŠ DR.FRA I.GLIBOTIĆ:GLAZBENA J.HATZE'!D887)</f>
        <v>0</v>
      </c>
      <c r="E887" s="57">
        <f>SUM('GŠ DR.FRA I.GLIBOTIĆ:GLAZBENA J.HATZE'!E887)</f>
        <v>0</v>
      </c>
      <c r="F887" s="105">
        <f>SUM('GŠ DR.FRA I.GLIBOTIĆ:GLAZBENA J.HATZE'!F887)</f>
        <v>0</v>
      </c>
      <c r="G887" s="177">
        <f>SUM('GŠ DR.FRA I.GLIBOTIĆ:GLAZBENA J.HATZE'!G887)</f>
        <v>0</v>
      </c>
      <c r="H887" s="47">
        <f>SUM('GŠ DR.FRA I.GLIBOTIĆ:GLAZBENA J.HATZE'!H887)</f>
        <v>0</v>
      </c>
      <c r="I887" s="25">
        <f t="shared" si="243"/>
        <v>0</v>
      </c>
      <c r="P887" s="57">
        <f>SUM('GŠ DR.FRA I.GLIBOTIĆ:GLAZBENA J.HATZE'!P850)</f>
        <v>0</v>
      </c>
      <c r="R887" s="53"/>
    </row>
    <row r="888" spans="1:18" s="26" customFormat="1">
      <c r="A888" s="21"/>
      <c r="B888" s="22">
        <v>322</v>
      </c>
      <c r="C888" s="23" t="s">
        <v>34</v>
      </c>
      <c r="D888" s="57">
        <f>SUM('GŠ DR.FRA I.GLIBOTIĆ:GLAZBENA J.HATZE'!D888)</f>
        <v>0</v>
      </c>
      <c r="E888" s="57">
        <f>SUM('GŠ DR.FRA I.GLIBOTIĆ:GLAZBENA J.HATZE'!E888)</f>
        <v>0</v>
      </c>
      <c r="F888" s="105">
        <f>SUM('GŠ DR.FRA I.GLIBOTIĆ:GLAZBENA J.HATZE'!F888)</f>
        <v>0</v>
      </c>
      <c r="G888" s="177">
        <f>SUM('GŠ DR.FRA I.GLIBOTIĆ:GLAZBENA J.HATZE'!G888)</f>
        <v>0</v>
      </c>
      <c r="H888" s="47">
        <f>SUM('GŠ DR.FRA I.GLIBOTIĆ:GLAZBENA J.HATZE'!H888)</f>
        <v>0</v>
      </c>
      <c r="I888" s="25">
        <f t="shared" si="243"/>
        <v>0</v>
      </c>
      <c r="P888" s="57">
        <f>SUM('GŠ DR.FRA I.GLIBOTIĆ:GLAZBENA J.HATZE'!P851)</f>
        <v>0</v>
      </c>
      <c r="R888" s="53"/>
    </row>
    <row r="889" spans="1:18">
      <c r="A889" s="21"/>
      <c r="B889" s="22">
        <v>323</v>
      </c>
      <c r="C889" s="23" t="s">
        <v>28</v>
      </c>
      <c r="D889" s="57">
        <f>SUM('GŠ DR.FRA I.GLIBOTIĆ:GLAZBENA J.HATZE'!D889)</f>
        <v>0</v>
      </c>
      <c r="E889" s="57">
        <f>SUM('GŠ DR.FRA I.GLIBOTIĆ:GLAZBENA J.HATZE'!E889)</f>
        <v>0</v>
      </c>
      <c r="F889" s="105">
        <f>SUM('GŠ DR.FRA I.GLIBOTIĆ:GLAZBENA J.HATZE'!F889)</f>
        <v>0</v>
      </c>
      <c r="G889" s="177">
        <f>SUM('GŠ DR.FRA I.GLIBOTIĆ:GLAZBENA J.HATZE'!G889)</f>
        <v>0</v>
      </c>
      <c r="H889" s="47">
        <f>SUM('GŠ DR.FRA I.GLIBOTIĆ:GLAZBENA J.HATZE'!H889)</f>
        <v>0</v>
      </c>
      <c r="I889" s="25">
        <f t="shared" si="243"/>
        <v>0</v>
      </c>
      <c r="P889" s="57">
        <f>SUM('GŠ DR.FRA I.GLIBOTIĆ:GLAZBENA J.HATZE'!P852)</f>
        <v>0</v>
      </c>
      <c r="R889" s="53"/>
    </row>
    <row r="890" spans="1:18" ht="24.75">
      <c r="A890" s="21"/>
      <c r="B890" s="22">
        <v>324</v>
      </c>
      <c r="C890" s="23" t="s">
        <v>37</v>
      </c>
      <c r="D890" s="57">
        <f>SUM('GŠ DR.FRA I.GLIBOTIĆ:GLAZBENA J.HATZE'!D890)</f>
        <v>0</v>
      </c>
      <c r="E890" s="57">
        <f>SUM('GŠ DR.FRA I.GLIBOTIĆ:GLAZBENA J.HATZE'!E890)</f>
        <v>0</v>
      </c>
      <c r="F890" s="105">
        <f>SUM('GŠ DR.FRA I.GLIBOTIĆ:GLAZBENA J.HATZE'!F890)</f>
        <v>0</v>
      </c>
      <c r="G890" s="177">
        <f>SUM('GŠ DR.FRA I.GLIBOTIĆ:GLAZBENA J.HATZE'!G890)</f>
        <v>0</v>
      </c>
      <c r="H890" s="47">
        <f>SUM('GŠ DR.FRA I.GLIBOTIĆ:GLAZBENA J.HATZE'!H890)</f>
        <v>0</v>
      </c>
      <c r="I890" s="25">
        <f t="shared" si="243"/>
        <v>0</v>
      </c>
      <c r="P890" s="57">
        <f>SUM('GŠ DR.FRA I.GLIBOTIĆ:GLAZBENA J.HATZE'!P853)</f>
        <v>0</v>
      </c>
      <c r="R890" s="53"/>
    </row>
    <row r="891" spans="1:18" s="26" customFormat="1">
      <c r="A891" s="21"/>
      <c r="B891" s="22">
        <v>329</v>
      </c>
      <c r="C891" s="23" t="s">
        <v>38</v>
      </c>
      <c r="D891" s="57">
        <f>SUM('GŠ DR.FRA I.GLIBOTIĆ:GLAZBENA J.HATZE'!D891)</f>
        <v>0</v>
      </c>
      <c r="E891" s="57">
        <f>SUM('GŠ DR.FRA I.GLIBOTIĆ:GLAZBENA J.HATZE'!E891)</f>
        <v>0</v>
      </c>
      <c r="F891" s="105">
        <f>SUM('GŠ DR.FRA I.GLIBOTIĆ:GLAZBENA J.HATZE'!F891)</f>
        <v>0</v>
      </c>
      <c r="G891" s="177">
        <f>SUM('GŠ DR.FRA I.GLIBOTIĆ:GLAZBENA J.HATZE'!G891)</f>
        <v>0</v>
      </c>
      <c r="H891" s="47">
        <f>SUM('GŠ DR.FRA I.GLIBOTIĆ:GLAZBENA J.HATZE'!H891)</f>
        <v>0</v>
      </c>
      <c r="I891" s="25">
        <f t="shared" si="243"/>
        <v>0</v>
      </c>
      <c r="P891" s="57">
        <f>SUM('GŠ DR.FRA I.GLIBOTIĆ:GLAZBENA J.HATZE'!P854)</f>
        <v>0</v>
      </c>
      <c r="R891" s="53"/>
    </row>
    <row r="892" spans="1:18">
      <c r="A892" s="21"/>
      <c r="B892" s="22">
        <v>343</v>
      </c>
      <c r="C892" s="23" t="s">
        <v>39</v>
      </c>
      <c r="D892" s="57">
        <f>SUM('GŠ DR.FRA I.GLIBOTIĆ:GLAZBENA J.HATZE'!D892)</f>
        <v>0</v>
      </c>
      <c r="E892" s="57">
        <f>SUM('GŠ DR.FRA I.GLIBOTIĆ:GLAZBENA J.HATZE'!E892)</f>
        <v>0</v>
      </c>
      <c r="F892" s="105">
        <f>SUM('GŠ DR.FRA I.GLIBOTIĆ:GLAZBENA J.HATZE'!F892)</f>
        <v>0</v>
      </c>
      <c r="G892" s="177">
        <f>SUM('GŠ DR.FRA I.GLIBOTIĆ:GLAZBENA J.HATZE'!G892)</f>
        <v>0</v>
      </c>
      <c r="H892" s="47">
        <f>SUM('GŠ DR.FRA I.GLIBOTIĆ:GLAZBENA J.HATZE'!H892)</f>
        <v>0</v>
      </c>
      <c r="I892" s="25">
        <f t="shared" si="243"/>
        <v>0</v>
      </c>
      <c r="P892" s="57">
        <f>SUM('GŠ DR.FRA I.GLIBOTIĆ:GLAZBENA J.HATZE'!P855)</f>
        <v>0</v>
      </c>
      <c r="R892" s="53"/>
    </row>
    <row r="893" spans="1:18" ht="21" customHeight="1">
      <c r="A893" s="21"/>
      <c r="B893" s="22">
        <v>422</v>
      </c>
      <c r="C893" s="23" t="s">
        <v>29</v>
      </c>
      <c r="D893" s="57">
        <f>SUM('GŠ DR.FRA I.GLIBOTIĆ:GLAZBENA J.HATZE'!D893)</f>
        <v>0</v>
      </c>
      <c r="E893" s="57">
        <f>SUM('GŠ DR.FRA I.GLIBOTIĆ:GLAZBENA J.HATZE'!E893)</f>
        <v>0</v>
      </c>
      <c r="F893" s="105">
        <f>SUM('GŠ DR.FRA I.GLIBOTIĆ:GLAZBENA J.HATZE'!F893)</f>
        <v>0</v>
      </c>
      <c r="G893" s="177">
        <f>SUM('GŠ DR.FRA I.GLIBOTIĆ:GLAZBENA J.HATZE'!G893)</f>
        <v>0</v>
      </c>
      <c r="H893" s="47">
        <f>SUM('GŠ DR.FRA I.GLIBOTIĆ:GLAZBENA J.HATZE'!H893)</f>
        <v>0</v>
      </c>
      <c r="I893" s="25">
        <f t="shared" si="243"/>
        <v>0</v>
      </c>
      <c r="P893" s="57">
        <f>SUM('GŠ DR.FRA I.GLIBOTIĆ:GLAZBENA J.HATZE'!P856)</f>
        <v>0</v>
      </c>
      <c r="R893" s="53"/>
    </row>
    <row r="894" spans="1:18" ht="21" customHeight="1">
      <c r="A894" s="265" t="s">
        <v>11</v>
      </c>
      <c r="B894" s="266"/>
      <c r="C894" s="142" t="s">
        <v>114</v>
      </c>
      <c r="D894" s="143">
        <f>SUM(D895:D898)</f>
        <v>0</v>
      </c>
      <c r="E894" s="143">
        <f t="shared" ref="E894:I894" si="244">SUM(E895:E898)</f>
        <v>0</v>
      </c>
      <c r="F894" s="144">
        <f t="shared" si="244"/>
        <v>0</v>
      </c>
      <c r="G894" s="179">
        <f t="shared" si="244"/>
        <v>29795</v>
      </c>
      <c r="H894" s="145">
        <f t="shared" si="244"/>
        <v>0</v>
      </c>
      <c r="I894" s="20">
        <f t="shared" si="244"/>
        <v>0</v>
      </c>
      <c r="P894" s="57"/>
      <c r="R894" s="53"/>
    </row>
    <row r="895" spans="1:18" ht="21" customHeight="1">
      <c r="A895" s="21"/>
      <c r="B895" s="22">
        <v>311</v>
      </c>
      <c r="C895" s="23" t="s">
        <v>35</v>
      </c>
      <c r="D895" s="57">
        <f>SUM('GŠ DR.FRA I.GLIBOTIĆ:GLAZBENA J.HATZE'!D895)</f>
        <v>0</v>
      </c>
      <c r="E895" s="57">
        <f>SUM('GŠ DR.FRA I.GLIBOTIĆ:GLAZBENA J.HATZE'!E895)</f>
        <v>0</v>
      </c>
      <c r="F895" s="57">
        <f>SUM('GŠ DR.FRA I.GLIBOTIĆ:GLAZBENA J.HATZE'!F895)</f>
        <v>0</v>
      </c>
      <c r="G895" s="57">
        <f>SUM('GŠ DR.FRA I.GLIBOTIĆ:GLAZBENA J.HATZE'!G895)</f>
        <v>2145.92</v>
      </c>
      <c r="H895" s="57">
        <f>SUM('GŠ DR.FRA I.GLIBOTIĆ:GLAZBENA J.HATZE'!H895)</f>
        <v>0</v>
      </c>
      <c r="I895" s="57">
        <f t="shared" ref="I895:I898" si="245">+F895+H895</f>
        <v>0</v>
      </c>
      <c r="P895" s="57"/>
      <c r="R895" s="53"/>
    </row>
    <row r="896" spans="1:18" ht="21" customHeight="1">
      <c r="A896" s="21"/>
      <c r="B896" s="22">
        <v>313</v>
      </c>
      <c r="C896" s="23" t="s">
        <v>36</v>
      </c>
      <c r="D896" s="57">
        <f>SUM('GŠ DR.FRA I.GLIBOTIĆ:GLAZBENA J.HATZE'!D896)</f>
        <v>0</v>
      </c>
      <c r="E896" s="57">
        <f>SUM('GŠ DR.FRA I.GLIBOTIĆ:GLAZBENA J.HATZE'!E896)</f>
        <v>0</v>
      </c>
      <c r="F896" s="57">
        <f>SUM('GŠ DR.FRA I.GLIBOTIĆ:GLAZBENA J.HATZE'!F896)</f>
        <v>0</v>
      </c>
      <c r="G896" s="57">
        <f>SUM('GŠ DR.FRA I.GLIBOTIĆ:GLAZBENA J.HATZE'!G896)</f>
        <v>354.08</v>
      </c>
      <c r="H896" s="57">
        <f>SUM('GŠ DR.FRA I.GLIBOTIĆ:GLAZBENA J.HATZE'!H896)</f>
        <v>0</v>
      </c>
      <c r="I896" s="57">
        <f t="shared" si="245"/>
        <v>0</v>
      </c>
      <c r="P896" s="57"/>
      <c r="R896" s="53"/>
    </row>
    <row r="897" spans="1:18" ht="21" customHeight="1">
      <c r="A897" s="21"/>
      <c r="B897" s="22">
        <v>323</v>
      </c>
      <c r="C897" s="23" t="s">
        <v>28</v>
      </c>
      <c r="D897" s="57">
        <f>SUM('GŠ DR.FRA I.GLIBOTIĆ:GLAZBENA J.HATZE'!D897)</f>
        <v>0</v>
      </c>
      <c r="E897" s="57">
        <f>SUM('GŠ DR.FRA I.GLIBOTIĆ:GLAZBENA J.HATZE'!E897)</f>
        <v>0</v>
      </c>
      <c r="F897" s="57">
        <f>SUM('GŠ DR.FRA I.GLIBOTIĆ:GLAZBENA J.HATZE'!F897)</f>
        <v>0</v>
      </c>
      <c r="G897" s="57">
        <f>SUM('GŠ DR.FRA I.GLIBOTIĆ:GLAZBENA J.HATZE'!G897)</f>
        <v>2295</v>
      </c>
      <c r="H897" s="57">
        <f>SUM('GŠ DR.FRA I.GLIBOTIĆ:GLAZBENA J.HATZE'!H897)</f>
        <v>0</v>
      </c>
      <c r="I897" s="57">
        <f t="shared" si="245"/>
        <v>0</v>
      </c>
      <c r="P897" s="57"/>
      <c r="R897" s="53"/>
    </row>
    <row r="898" spans="1:18" ht="21" customHeight="1">
      <c r="A898" s="21"/>
      <c r="B898" s="22">
        <v>369</v>
      </c>
      <c r="C898" s="23"/>
      <c r="D898" s="57">
        <f>SUM('GŠ DR.FRA I.GLIBOTIĆ:GLAZBENA J.HATZE'!D898)</f>
        <v>0</v>
      </c>
      <c r="E898" s="57">
        <f>SUM('GŠ DR.FRA I.GLIBOTIĆ:GLAZBENA J.HATZE'!E898)</f>
        <v>0</v>
      </c>
      <c r="F898" s="57">
        <f>SUM('GŠ DR.FRA I.GLIBOTIĆ:GLAZBENA J.HATZE'!F898)</f>
        <v>0</v>
      </c>
      <c r="G898" s="57">
        <f>SUM('GŠ DR.FRA I.GLIBOTIĆ:GLAZBENA J.HATZE'!G898)</f>
        <v>25000</v>
      </c>
      <c r="H898" s="57">
        <f>SUM('GŠ DR.FRA I.GLIBOTIĆ:GLAZBENA J.HATZE'!H898)</f>
        <v>0</v>
      </c>
      <c r="I898" s="57">
        <f t="shared" si="245"/>
        <v>0</v>
      </c>
      <c r="P898" s="57"/>
      <c r="R898" s="53"/>
    </row>
    <row r="899" spans="1:18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246">SUM(E900:E908)</f>
        <v>0</v>
      </c>
      <c r="F899" s="59">
        <f t="shared" si="246"/>
        <v>0</v>
      </c>
      <c r="G899" s="174">
        <f t="shared" si="246"/>
        <v>0</v>
      </c>
      <c r="H899" s="79">
        <f t="shared" si="246"/>
        <v>0</v>
      </c>
      <c r="I899" s="20">
        <f t="shared" si="246"/>
        <v>0</v>
      </c>
      <c r="P899" s="19">
        <f>SUM(P900:P908)</f>
        <v>0</v>
      </c>
      <c r="R899" s="53"/>
    </row>
    <row r="900" spans="1:18">
      <c r="A900" s="21"/>
      <c r="B900" s="22">
        <v>311</v>
      </c>
      <c r="C900" s="23" t="s">
        <v>35</v>
      </c>
      <c r="D900" s="57">
        <f>SUM('GŠ DR.FRA I.GLIBOTIĆ:GLAZBENA J.HATZE'!D900)</f>
        <v>0</v>
      </c>
      <c r="E900" s="57">
        <f>SUM('GŠ DR.FRA I.GLIBOTIĆ:GLAZBENA J.HATZE'!E900)</f>
        <v>0</v>
      </c>
      <c r="F900" s="105">
        <f>SUM('GŠ DR.FRA I.GLIBOTIĆ:GLAZBENA J.HATZE'!F900)</f>
        <v>0</v>
      </c>
      <c r="G900" s="177">
        <f>SUM('GŠ DR.FRA I.GLIBOTIĆ:GLAZBENA J.HATZE'!G900)</f>
        <v>0</v>
      </c>
      <c r="H900" s="47">
        <f>SUM('GŠ DR.FRA I.GLIBOTIĆ:GLAZBENA J.HATZE'!H900)</f>
        <v>0</v>
      </c>
      <c r="I900" s="25">
        <f t="shared" ref="I900:I908" si="247">+F900+H900</f>
        <v>0</v>
      </c>
      <c r="P900" s="57">
        <f>SUM('GŠ DR.FRA I.GLIBOTIĆ:GLAZBENA J.HATZE'!P863)</f>
        <v>0</v>
      </c>
      <c r="R900" s="53"/>
    </row>
    <row r="901" spans="1:18">
      <c r="A901" s="21"/>
      <c r="B901" s="22">
        <v>313</v>
      </c>
      <c r="C901" s="23" t="s">
        <v>36</v>
      </c>
      <c r="D901" s="57">
        <f>SUM('GŠ DR.FRA I.GLIBOTIĆ:GLAZBENA J.HATZE'!D901)</f>
        <v>0</v>
      </c>
      <c r="E901" s="57">
        <f>SUM('GŠ DR.FRA I.GLIBOTIĆ:GLAZBENA J.HATZE'!E901)</f>
        <v>0</v>
      </c>
      <c r="F901" s="105">
        <f>SUM('GŠ DR.FRA I.GLIBOTIĆ:GLAZBENA J.HATZE'!F901)</f>
        <v>0</v>
      </c>
      <c r="G901" s="177">
        <f>SUM('GŠ DR.FRA I.GLIBOTIĆ:GLAZBENA J.HATZE'!G901)</f>
        <v>0</v>
      </c>
      <c r="H901" s="47">
        <f>SUM('GŠ DR.FRA I.GLIBOTIĆ:GLAZBENA J.HATZE'!H901)</f>
        <v>0</v>
      </c>
      <c r="I901" s="25">
        <f t="shared" si="247"/>
        <v>0</v>
      </c>
      <c r="P901" s="57">
        <f>SUM('GŠ DR.FRA I.GLIBOTIĆ:GLAZBENA J.HATZE'!P864)</f>
        <v>0</v>
      </c>
      <c r="R901" s="53"/>
    </row>
    <row r="902" spans="1:18">
      <c r="A902" s="21"/>
      <c r="B902" s="22">
        <v>321</v>
      </c>
      <c r="C902" s="23" t="s">
        <v>33</v>
      </c>
      <c r="D902" s="57">
        <f>SUM('GŠ DR.FRA I.GLIBOTIĆ:GLAZBENA J.HATZE'!D902)</f>
        <v>0</v>
      </c>
      <c r="E902" s="57">
        <f>SUM('GŠ DR.FRA I.GLIBOTIĆ:GLAZBENA J.HATZE'!E902)</f>
        <v>0</v>
      </c>
      <c r="F902" s="105">
        <f>SUM('GŠ DR.FRA I.GLIBOTIĆ:GLAZBENA J.HATZE'!F902)</f>
        <v>0</v>
      </c>
      <c r="G902" s="177">
        <f>SUM('GŠ DR.FRA I.GLIBOTIĆ:GLAZBENA J.HATZE'!G902)</f>
        <v>0</v>
      </c>
      <c r="H902" s="47">
        <f>SUM('GŠ DR.FRA I.GLIBOTIĆ:GLAZBENA J.HATZE'!H902)</f>
        <v>0</v>
      </c>
      <c r="I902" s="25">
        <f t="shared" si="247"/>
        <v>0</v>
      </c>
      <c r="P902" s="57">
        <f>SUM('GŠ DR.FRA I.GLIBOTIĆ:GLAZBENA J.HATZE'!P865)</f>
        <v>0</v>
      </c>
      <c r="R902" s="53"/>
    </row>
    <row r="903" spans="1:18">
      <c r="A903" s="21"/>
      <c r="B903" s="22">
        <v>322</v>
      </c>
      <c r="C903" s="23" t="s">
        <v>34</v>
      </c>
      <c r="D903" s="57">
        <f>SUM('GŠ DR.FRA I.GLIBOTIĆ:GLAZBENA J.HATZE'!D903)</f>
        <v>0</v>
      </c>
      <c r="E903" s="57">
        <f>SUM('GŠ DR.FRA I.GLIBOTIĆ:GLAZBENA J.HATZE'!E903)</f>
        <v>0</v>
      </c>
      <c r="F903" s="105">
        <f>SUM('GŠ DR.FRA I.GLIBOTIĆ:GLAZBENA J.HATZE'!F903)</f>
        <v>0</v>
      </c>
      <c r="G903" s="177">
        <f>SUM('GŠ DR.FRA I.GLIBOTIĆ:GLAZBENA J.HATZE'!G903)</f>
        <v>0</v>
      </c>
      <c r="H903" s="47">
        <f>SUM('GŠ DR.FRA I.GLIBOTIĆ:GLAZBENA J.HATZE'!H903)</f>
        <v>0</v>
      </c>
      <c r="I903" s="25">
        <f t="shared" si="247"/>
        <v>0</v>
      </c>
      <c r="P903" s="57">
        <f>SUM('GŠ DR.FRA I.GLIBOTIĆ:GLAZBENA J.HATZE'!P866)</f>
        <v>0</v>
      </c>
      <c r="R903" s="53"/>
    </row>
    <row r="904" spans="1:18">
      <c r="A904" s="21"/>
      <c r="B904" s="22">
        <v>323</v>
      </c>
      <c r="C904" s="23" t="s">
        <v>28</v>
      </c>
      <c r="D904" s="57">
        <f>SUM('GŠ DR.FRA I.GLIBOTIĆ:GLAZBENA J.HATZE'!D904)</f>
        <v>0</v>
      </c>
      <c r="E904" s="57">
        <f>SUM('GŠ DR.FRA I.GLIBOTIĆ:GLAZBENA J.HATZE'!E904)</f>
        <v>0</v>
      </c>
      <c r="F904" s="105">
        <f>SUM('GŠ DR.FRA I.GLIBOTIĆ:GLAZBENA J.HATZE'!F904)</f>
        <v>0</v>
      </c>
      <c r="G904" s="177">
        <f>SUM('GŠ DR.FRA I.GLIBOTIĆ:GLAZBENA J.HATZE'!G904)</f>
        <v>0</v>
      </c>
      <c r="H904" s="47">
        <f>SUM('GŠ DR.FRA I.GLIBOTIĆ:GLAZBENA J.HATZE'!H904)</f>
        <v>0</v>
      </c>
      <c r="I904" s="25">
        <f t="shared" si="247"/>
        <v>0</v>
      </c>
      <c r="P904" s="57">
        <f>SUM('GŠ DR.FRA I.GLIBOTIĆ:GLAZBENA J.HATZE'!P867)</f>
        <v>0</v>
      </c>
      <c r="R904" s="53"/>
    </row>
    <row r="905" spans="1:18" ht="24.75">
      <c r="A905" s="21"/>
      <c r="B905" s="22">
        <v>324</v>
      </c>
      <c r="C905" s="23" t="s">
        <v>37</v>
      </c>
      <c r="D905" s="57">
        <f>SUM('GŠ DR.FRA I.GLIBOTIĆ:GLAZBENA J.HATZE'!D905)</f>
        <v>0</v>
      </c>
      <c r="E905" s="57">
        <f>SUM('GŠ DR.FRA I.GLIBOTIĆ:GLAZBENA J.HATZE'!E905)</f>
        <v>0</v>
      </c>
      <c r="F905" s="105">
        <f>SUM('GŠ DR.FRA I.GLIBOTIĆ:GLAZBENA J.HATZE'!F905)</f>
        <v>0</v>
      </c>
      <c r="G905" s="177">
        <f>SUM('GŠ DR.FRA I.GLIBOTIĆ:GLAZBENA J.HATZE'!G905)</f>
        <v>0</v>
      </c>
      <c r="H905" s="47">
        <f>SUM('GŠ DR.FRA I.GLIBOTIĆ:GLAZBENA J.HATZE'!H905)</f>
        <v>0</v>
      </c>
      <c r="I905" s="25">
        <f t="shared" si="247"/>
        <v>0</v>
      </c>
      <c r="P905" s="57">
        <f>SUM('GŠ DR.FRA I.GLIBOTIĆ:GLAZBENA J.HATZE'!P868)</f>
        <v>0</v>
      </c>
      <c r="R905" s="53"/>
    </row>
    <row r="906" spans="1:18">
      <c r="A906" s="21"/>
      <c r="B906" s="22">
        <v>329</v>
      </c>
      <c r="C906" s="23" t="s">
        <v>38</v>
      </c>
      <c r="D906" s="57">
        <f>SUM('GŠ DR.FRA I.GLIBOTIĆ:GLAZBENA J.HATZE'!D906)</f>
        <v>0</v>
      </c>
      <c r="E906" s="57">
        <f>SUM('GŠ DR.FRA I.GLIBOTIĆ:GLAZBENA J.HATZE'!E906)</f>
        <v>0</v>
      </c>
      <c r="F906" s="105">
        <f>SUM('GŠ DR.FRA I.GLIBOTIĆ:GLAZBENA J.HATZE'!F906)</f>
        <v>0</v>
      </c>
      <c r="G906" s="177">
        <f>SUM('GŠ DR.FRA I.GLIBOTIĆ:GLAZBENA J.HATZE'!G906)</f>
        <v>0</v>
      </c>
      <c r="H906" s="47">
        <f>SUM('GŠ DR.FRA I.GLIBOTIĆ:GLAZBENA J.HATZE'!H906)</f>
        <v>0</v>
      </c>
      <c r="I906" s="25">
        <f t="shared" si="247"/>
        <v>0</v>
      </c>
      <c r="P906" s="57">
        <f>SUM('GŠ DR.FRA I.GLIBOTIĆ:GLAZBENA J.HATZE'!P869)</f>
        <v>0</v>
      </c>
      <c r="R906" s="53"/>
    </row>
    <row r="907" spans="1:18">
      <c r="A907" s="21"/>
      <c r="B907" s="22">
        <v>343</v>
      </c>
      <c r="C907" s="23" t="s">
        <v>39</v>
      </c>
      <c r="D907" s="57">
        <f>SUM('GŠ DR.FRA I.GLIBOTIĆ:GLAZBENA J.HATZE'!D907)</f>
        <v>0</v>
      </c>
      <c r="E907" s="57">
        <f>SUM('GŠ DR.FRA I.GLIBOTIĆ:GLAZBENA J.HATZE'!E907)</f>
        <v>0</v>
      </c>
      <c r="F907" s="105">
        <f>SUM('GŠ DR.FRA I.GLIBOTIĆ:GLAZBENA J.HATZE'!F907)</f>
        <v>0</v>
      </c>
      <c r="G907" s="177">
        <f>SUM('GŠ DR.FRA I.GLIBOTIĆ:GLAZBENA J.HATZE'!G907)</f>
        <v>0</v>
      </c>
      <c r="H907" s="47">
        <f>SUM('GŠ DR.FRA I.GLIBOTIĆ:GLAZBENA J.HATZE'!H907)</f>
        <v>0</v>
      </c>
      <c r="I907" s="25">
        <f t="shared" si="247"/>
        <v>0</v>
      </c>
      <c r="P907" s="57">
        <f>SUM('GŠ DR.FRA I.GLIBOTIĆ:GLAZBENA J.HATZE'!P870)</f>
        <v>0</v>
      </c>
      <c r="R907" s="53"/>
    </row>
    <row r="908" spans="1:18" ht="21" customHeight="1">
      <c r="A908" s="21"/>
      <c r="B908" s="22">
        <v>422</v>
      </c>
      <c r="C908" s="23" t="s">
        <v>29</v>
      </c>
      <c r="D908" s="57">
        <f>SUM('GŠ DR.FRA I.GLIBOTIĆ:GLAZBENA J.HATZE'!D908)</f>
        <v>0</v>
      </c>
      <c r="E908" s="57">
        <f>SUM('GŠ DR.FRA I.GLIBOTIĆ:GLAZBENA J.HATZE'!E908)</f>
        <v>0</v>
      </c>
      <c r="F908" s="105">
        <f>SUM('GŠ DR.FRA I.GLIBOTIĆ:GLAZBENA J.HATZE'!F908)</f>
        <v>0</v>
      </c>
      <c r="G908" s="177">
        <f>SUM('GŠ DR.FRA I.GLIBOTIĆ:GLAZBENA J.HATZE'!G908)</f>
        <v>0</v>
      </c>
      <c r="H908" s="47">
        <f>SUM('GŠ DR.FRA I.GLIBOTIĆ:GLAZBENA J.HATZE'!H908)</f>
        <v>0</v>
      </c>
      <c r="I908" s="25">
        <f t="shared" si="247"/>
        <v>0</v>
      </c>
      <c r="P908" s="57">
        <f>SUM('GŠ DR.FRA I.GLIBOTIĆ:GLAZBENA J.HATZE'!P871)</f>
        <v>0</v>
      </c>
      <c r="R908" s="53"/>
    </row>
    <row r="911" spans="1:18" ht="15.75">
      <c r="A911" s="250" t="s">
        <v>62</v>
      </c>
      <c r="B911" s="251"/>
      <c r="C911" s="251"/>
      <c r="D911" s="42">
        <f t="shared" ref="D911:I911" si="248">SUM(D912:D917)</f>
        <v>47421074.789999999</v>
      </c>
      <c r="E911" s="42">
        <f t="shared" si="248"/>
        <v>0</v>
      </c>
      <c r="F911" s="42">
        <f t="shared" si="248"/>
        <v>47421074.789999999</v>
      </c>
      <c r="G911" s="42">
        <f t="shared" si="248"/>
        <v>16441877.603</v>
      </c>
      <c r="H911" s="42">
        <f t="shared" si="248"/>
        <v>-15771.5</v>
      </c>
      <c r="I911" s="42">
        <f t="shared" si="248"/>
        <v>47405303.289999999</v>
      </c>
      <c r="P911" s="42">
        <f>SUM(P912:P917)</f>
        <v>0</v>
      </c>
    </row>
    <row r="912" spans="1:18">
      <c r="A912" s="246" t="s">
        <v>11</v>
      </c>
      <c r="B912" s="247"/>
      <c r="C912" s="55" t="s">
        <v>117</v>
      </c>
      <c r="D912" s="43">
        <f>SUM(D140,D243,D297,D318,D495,D498,D508,D521,D534)</f>
        <v>2431935.9299999997</v>
      </c>
      <c r="E912" s="43">
        <f t="shared" ref="E912:I912" si="249">SUM(E140,E243,E297,E318,E495,E498,E508,E521,E534)</f>
        <v>0</v>
      </c>
      <c r="F912" s="43">
        <f t="shared" si="249"/>
        <v>2431935.9299999997</v>
      </c>
      <c r="G912" s="43">
        <f t="shared" si="249"/>
        <v>1457529.1099999999</v>
      </c>
      <c r="H912" s="43">
        <f t="shared" si="249"/>
        <v>0</v>
      </c>
      <c r="I912" s="43">
        <f t="shared" si="249"/>
        <v>2431935.9299999997</v>
      </c>
      <c r="P912" s="43">
        <f>SUM(P140,P243,P297,P318,P495,P498,P508,P534)</f>
        <v>0</v>
      </c>
    </row>
    <row r="913" spans="1:16">
      <c r="A913" s="246" t="s">
        <v>11</v>
      </c>
      <c r="B913" s="247"/>
      <c r="C913" s="55" t="s">
        <v>118</v>
      </c>
      <c r="D913" s="43">
        <f>SUM(D148,D249,D323)</f>
        <v>2639841.29</v>
      </c>
      <c r="E913" s="43">
        <f t="shared" ref="E913:I913" si="250">SUM(E148,E249,E323)</f>
        <v>0</v>
      </c>
      <c r="F913" s="43">
        <f t="shared" si="250"/>
        <v>2639841.29</v>
      </c>
      <c r="G913" s="43">
        <f t="shared" si="250"/>
        <v>1092322</v>
      </c>
      <c r="H913" s="43">
        <f t="shared" si="250"/>
        <v>0</v>
      </c>
      <c r="I913" s="43">
        <f t="shared" si="250"/>
        <v>2639841.29</v>
      </c>
      <c r="P913" s="43">
        <f>SUM(P148,P323)</f>
        <v>0</v>
      </c>
    </row>
    <row r="914" spans="1:16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251">SUM(E312)</f>
        <v>0</v>
      </c>
      <c r="F914" s="43">
        <f t="shared" si="251"/>
        <v>0</v>
      </c>
      <c r="G914" s="43">
        <f t="shared" si="251"/>
        <v>0</v>
      </c>
      <c r="H914" s="43">
        <f t="shared" si="251"/>
        <v>0</v>
      </c>
      <c r="I914" s="43">
        <f t="shared" si="251"/>
        <v>0</v>
      </c>
      <c r="P914" s="43"/>
    </row>
    <row r="915" spans="1:16" ht="24.75" customHeight="1">
      <c r="A915" s="246" t="s">
        <v>11</v>
      </c>
      <c r="B915" s="247"/>
      <c r="C915" s="55" t="s">
        <v>111</v>
      </c>
      <c r="D915" s="43">
        <f>SUM(D57,D121,D167,D328,D538)</f>
        <v>41405404</v>
      </c>
      <c r="E915" s="43">
        <f t="shared" ref="E915:I915" si="252">SUM(E57,E121,E167,E328,E538)</f>
        <v>0</v>
      </c>
      <c r="F915" s="43">
        <f t="shared" si="252"/>
        <v>41405404</v>
      </c>
      <c r="G915" s="43">
        <f t="shared" si="252"/>
        <v>13345148.683</v>
      </c>
      <c r="H915" s="43">
        <f t="shared" si="252"/>
        <v>-15771.5</v>
      </c>
      <c r="I915" s="43">
        <f t="shared" si="252"/>
        <v>41389632.5</v>
      </c>
      <c r="P915" s="43">
        <f>SUM(P57,P121,P167,P328,P538)</f>
        <v>0</v>
      </c>
    </row>
    <row r="916" spans="1:16">
      <c r="A916" s="246" t="s">
        <v>11</v>
      </c>
      <c r="B916" s="247"/>
      <c r="C916" s="55" t="s">
        <v>120</v>
      </c>
      <c r="D916" s="43">
        <f>SUM(D204,D585)</f>
        <v>194817.8</v>
      </c>
      <c r="E916" s="43">
        <f t="shared" ref="E916:I916" si="253">SUM(E204,E585)</f>
        <v>0</v>
      </c>
      <c r="F916" s="43">
        <f t="shared" si="253"/>
        <v>194817.8</v>
      </c>
      <c r="G916" s="43">
        <f t="shared" si="253"/>
        <v>2813.88</v>
      </c>
      <c r="H916" s="43">
        <f t="shared" si="253"/>
        <v>0</v>
      </c>
      <c r="I916" s="43">
        <f t="shared" si="253"/>
        <v>194817.8</v>
      </c>
      <c r="P916" s="43">
        <f>SUM(P204,P585)</f>
        <v>0</v>
      </c>
    </row>
    <row r="917" spans="1:16">
      <c r="A917" s="246" t="s">
        <v>11</v>
      </c>
      <c r="B917" s="247"/>
      <c r="C917" s="55" t="s">
        <v>121</v>
      </c>
      <c r="D917" s="43">
        <f>SUM(D514,D527,D333,D587)</f>
        <v>749075.77</v>
      </c>
      <c r="E917" s="43">
        <f t="shared" ref="E917:I917" si="254">SUM(E514,E527,E333,E587)</f>
        <v>0</v>
      </c>
      <c r="F917" s="43">
        <f t="shared" si="254"/>
        <v>749075.77</v>
      </c>
      <c r="G917" s="43">
        <f t="shared" si="254"/>
        <v>544063.93000000005</v>
      </c>
      <c r="H917" s="43">
        <f t="shared" si="254"/>
        <v>0</v>
      </c>
      <c r="I917" s="43">
        <f t="shared" si="254"/>
        <v>749075.77</v>
      </c>
      <c r="P917" s="43">
        <f>SUM(P514,P333,P587)</f>
        <v>0</v>
      </c>
    </row>
    <row r="918" spans="1:16" ht="15.75">
      <c r="A918" s="254" t="s">
        <v>63</v>
      </c>
      <c r="B918" s="255"/>
      <c r="C918" s="255"/>
      <c r="D918" s="43">
        <f t="shared" ref="D918" si="255">SUM(D919:D925)</f>
        <v>415529050.45999992</v>
      </c>
      <c r="E918" s="43">
        <f t="shared" ref="E918:I918" si="256">SUM(E919:E925)</f>
        <v>0</v>
      </c>
      <c r="F918" s="43">
        <f t="shared" si="256"/>
        <v>415529050.45999992</v>
      </c>
      <c r="G918" s="43">
        <f t="shared" si="256"/>
        <v>185439969.72999999</v>
      </c>
      <c r="H918" s="43">
        <f t="shared" si="256"/>
        <v>413220.13</v>
      </c>
      <c r="I918" s="43">
        <f t="shared" si="256"/>
        <v>415942270.58999991</v>
      </c>
      <c r="P918" s="43">
        <f>SUM(P919:P925)</f>
        <v>453738.1</v>
      </c>
    </row>
    <row r="919" spans="1:16" ht="24.75">
      <c r="A919" s="236" t="s">
        <v>11</v>
      </c>
      <c r="B919" s="237"/>
      <c r="C919" s="18" t="s">
        <v>110</v>
      </c>
      <c r="D919" s="19">
        <f>SUM(D44,D115,D152,D253,D541)</f>
        <v>5439690</v>
      </c>
      <c r="E919" s="19">
        <f t="shared" ref="E919:I919" si="257">SUM(E44,E115,E152,E253,E541)</f>
        <v>0</v>
      </c>
      <c r="F919" s="19">
        <f t="shared" si="257"/>
        <v>5439690</v>
      </c>
      <c r="G919" s="19">
        <f t="shared" si="257"/>
        <v>1444062.35</v>
      </c>
      <c r="H919" s="19">
        <f t="shared" si="257"/>
        <v>5</v>
      </c>
      <c r="I919" s="19">
        <f t="shared" si="257"/>
        <v>5439695</v>
      </c>
      <c r="J919" s="53">
        <f>+F919-F10</f>
        <v>0</v>
      </c>
      <c r="K919" s="53">
        <f>+I919-I10</f>
        <v>0</v>
      </c>
      <c r="P919" s="19">
        <f>SUM(P44,P115,P152,P253,P541)</f>
        <v>453738.1</v>
      </c>
    </row>
    <row r="920" spans="1:16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258">SUM(E64,E177,E261,E299,E383,E421,E458,E552,E589,E596,E617,E637,E657,E680,E703,E725,E745,E765,E790,E812,E827,E849,E862,E884)</f>
        <v>0</v>
      </c>
      <c r="F920" s="19">
        <f t="shared" si="258"/>
        <v>0</v>
      </c>
      <c r="G920" s="19">
        <f t="shared" si="258"/>
        <v>1231520.31</v>
      </c>
      <c r="H920" s="19">
        <f t="shared" si="258"/>
        <v>189627.13</v>
      </c>
      <c r="I920" s="19">
        <f t="shared" si="258"/>
        <v>189627.13</v>
      </c>
      <c r="P920" s="19">
        <f>SUM(P64,P177,P261,P299,P350,P383,P421,P458,P552,P589,P596,P617,P637,P657,P680,P703,P725,P745,P765,P790,P812,P827,P849,P862,P884)</f>
        <v>0</v>
      </c>
    </row>
    <row r="921" spans="1:16" ht="24.75">
      <c r="A921" s="236" t="s">
        <v>11</v>
      </c>
      <c r="B921" s="237"/>
      <c r="C921" s="18" t="s">
        <v>113</v>
      </c>
      <c r="D921" s="19">
        <f>SUM(D77,D127,D191,D269,D306)</f>
        <v>8409130</v>
      </c>
      <c r="E921" s="19">
        <f t="shared" ref="E921:I921" si="259">SUM(E77,E127,E191,E269,E306)</f>
        <v>0</v>
      </c>
      <c r="F921" s="19">
        <f t="shared" si="259"/>
        <v>8409130</v>
      </c>
      <c r="G921" s="19">
        <f t="shared" si="259"/>
        <v>2595578.59</v>
      </c>
      <c r="H921" s="19">
        <f t="shared" si="259"/>
        <v>-1100</v>
      </c>
      <c r="I921" s="19">
        <f t="shared" si="259"/>
        <v>8408030</v>
      </c>
      <c r="P921" s="19">
        <f>SUM(P77,P127,P191,P269)</f>
        <v>0</v>
      </c>
    </row>
    <row r="922" spans="1:16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334684047.25999993</v>
      </c>
      <c r="E922" s="19">
        <f t="shared" ref="E922:I922" si="260">SUM(E90,E133,E206,E308,E277,E294,E591,E337,E350,E395,E853,E894,E433,E470)</f>
        <v>0</v>
      </c>
      <c r="F922" s="19">
        <f t="shared" si="260"/>
        <v>334684047.25999993</v>
      </c>
      <c r="G922" s="19">
        <f t="shared" si="260"/>
        <v>177877713.66</v>
      </c>
      <c r="H922" s="19">
        <f t="shared" si="260"/>
        <v>450488</v>
      </c>
      <c r="I922" s="19">
        <f t="shared" si="260"/>
        <v>335134535.25999993</v>
      </c>
      <c r="P922" s="19">
        <f>SUM(P90,P133,P206,P308,P277,P591,P337,P853)</f>
        <v>0</v>
      </c>
    </row>
    <row r="923" spans="1:16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65966420.200000003</v>
      </c>
      <c r="E923" s="19">
        <f t="shared" ref="E923:I923" si="261">SUM(E343,E367,E405,E445,E482,E563,E593,E606,E626,E646,E668,E691,E714,E734,E754,E777,E800,E819,E837,E857,E872,E899)</f>
        <v>0</v>
      </c>
      <c r="F923" s="19">
        <f t="shared" si="261"/>
        <v>65966420.200000003</v>
      </c>
      <c r="G923" s="19">
        <f t="shared" si="261"/>
        <v>2198703.9399999995</v>
      </c>
      <c r="H923" s="19">
        <f t="shared" si="261"/>
        <v>-225000</v>
      </c>
      <c r="I923" s="19">
        <f t="shared" si="261"/>
        <v>65741420.200000003</v>
      </c>
      <c r="P923" s="19">
        <f>SUM(P343,P367,P405,P445,P482,P563,P593,P606,P626,P646,P668,P691,P714,P734,P754,P777,P800,P819,P837,P857,P872,P899)</f>
        <v>0</v>
      </c>
    </row>
    <row r="924" spans="1:16">
      <c r="A924" s="236" t="s">
        <v>11</v>
      </c>
      <c r="B924" s="237"/>
      <c r="C924" s="18" t="s">
        <v>116</v>
      </c>
      <c r="D924" s="19">
        <f>SUM(D102,D220,D285,D574)</f>
        <v>1001280</v>
      </c>
      <c r="E924" s="19">
        <f t="shared" ref="E924:I924" si="262">SUM(E102,E220,E285,E574)</f>
        <v>0</v>
      </c>
      <c r="F924" s="19">
        <f t="shared" si="262"/>
        <v>1001280</v>
      </c>
      <c r="G924" s="19">
        <f t="shared" si="262"/>
        <v>78023.38</v>
      </c>
      <c r="H924" s="19">
        <f t="shared" si="262"/>
        <v>-800</v>
      </c>
      <c r="I924" s="19">
        <f t="shared" si="262"/>
        <v>1000480</v>
      </c>
      <c r="P924" s="19">
        <f>SUM(P102,P220,P285)</f>
        <v>0</v>
      </c>
    </row>
    <row r="925" spans="1:16" ht="24.75">
      <c r="A925" s="236" t="s">
        <v>11</v>
      </c>
      <c r="B925" s="237"/>
      <c r="C925" s="18" t="s">
        <v>119</v>
      </c>
      <c r="D925" s="19">
        <f>SUM(D233)</f>
        <v>28483</v>
      </c>
      <c r="E925" s="19">
        <f t="shared" ref="E925:I925" si="263">SUM(E233)</f>
        <v>0</v>
      </c>
      <c r="F925" s="19">
        <f t="shared" si="263"/>
        <v>28483</v>
      </c>
      <c r="G925" s="19">
        <f t="shared" si="263"/>
        <v>14367.5</v>
      </c>
      <c r="H925" s="19">
        <f t="shared" si="263"/>
        <v>0</v>
      </c>
      <c r="I925" s="19">
        <f t="shared" si="263"/>
        <v>28483</v>
      </c>
      <c r="P925" s="19">
        <f>SUM(P233)</f>
        <v>0</v>
      </c>
    </row>
    <row r="926" spans="1:16" ht="15.75">
      <c r="A926" s="252" t="s">
        <v>64</v>
      </c>
      <c r="B926" s="253"/>
      <c r="C926" s="253"/>
      <c r="D926" s="44">
        <f t="shared" ref="D926:I926" si="264">+D911+D918</f>
        <v>462950125.24999994</v>
      </c>
      <c r="E926" s="44">
        <f t="shared" si="264"/>
        <v>0</v>
      </c>
      <c r="F926" s="44">
        <f t="shared" si="264"/>
        <v>462950125.24999994</v>
      </c>
      <c r="G926" s="44">
        <f t="shared" si="264"/>
        <v>201881847.333</v>
      </c>
      <c r="H926" s="44">
        <f t="shared" si="264"/>
        <v>397448.63</v>
      </c>
      <c r="I926" s="44">
        <f t="shared" si="264"/>
        <v>463347573.87999994</v>
      </c>
      <c r="P926" s="44">
        <f>+P911+P918</f>
        <v>453738.1</v>
      </c>
    </row>
    <row r="927" spans="1:16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  <c r="P927" s="46">
        <f>+P926-P39</f>
        <v>0</v>
      </c>
    </row>
  </sheetData>
  <mergeCells count="165">
    <mergeCell ref="A43:B43"/>
    <mergeCell ref="A44:B44"/>
    <mergeCell ref="A64:B64"/>
    <mergeCell ref="A167:B167"/>
    <mergeCell ref="A152:B152"/>
    <mergeCell ref="A33:B33"/>
    <mergeCell ref="A42:B42"/>
    <mergeCell ref="A77:B77"/>
    <mergeCell ref="A90:B90"/>
    <mergeCell ref="A41:B41"/>
    <mergeCell ref="A57:B57"/>
    <mergeCell ref="A102:B102"/>
    <mergeCell ref="A115:B115"/>
    <mergeCell ref="A148:B148"/>
    <mergeCell ref="A127:B127"/>
    <mergeCell ref="A133:B133"/>
    <mergeCell ref="A139:B139"/>
    <mergeCell ref="A140:B140"/>
    <mergeCell ref="A114:B114"/>
    <mergeCell ref="A121:B121"/>
    <mergeCell ref="A1:C1"/>
    <mergeCell ref="B3:F3"/>
    <mergeCell ref="B39:C39"/>
    <mergeCell ref="A40:B40"/>
    <mergeCell ref="A10:B10"/>
    <mergeCell ref="A18:B18"/>
    <mergeCell ref="A22:B22"/>
    <mergeCell ref="A26:B26"/>
    <mergeCell ref="A30:B30"/>
    <mergeCell ref="B7:C7"/>
    <mergeCell ref="A8:B8"/>
    <mergeCell ref="A9:B9"/>
    <mergeCell ref="A177:B177"/>
    <mergeCell ref="A540:B540"/>
    <mergeCell ref="A534:B534"/>
    <mergeCell ref="A552:B552"/>
    <mergeCell ref="A541:B541"/>
    <mergeCell ref="A328:B328"/>
    <mergeCell ref="A333:B333"/>
    <mergeCell ref="A337:B337"/>
    <mergeCell ref="A220:B220"/>
    <mergeCell ref="A242:B242"/>
    <mergeCell ref="A269:B269"/>
    <mergeCell ref="A299:B299"/>
    <mergeCell ref="A297:B297"/>
    <mergeCell ref="A497:B497"/>
    <mergeCell ref="A204:B204"/>
    <mergeCell ref="A498:B498"/>
    <mergeCell ref="A508:B508"/>
    <mergeCell ref="A253:B253"/>
    <mergeCell ref="A243:B243"/>
    <mergeCell ref="A233:B233"/>
    <mergeCell ref="A285:B285"/>
    <mergeCell ref="A191:B191"/>
    <mergeCell ref="A538:B538"/>
    <mergeCell ref="A261:B261"/>
    <mergeCell ref="A206:B206"/>
    <mergeCell ref="A277:B277"/>
    <mergeCell ref="A305:B305"/>
    <mergeCell ref="A308:B308"/>
    <mergeCell ref="A926:C926"/>
    <mergeCell ref="A920:B920"/>
    <mergeCell ref="A921:B921"/>
    <mergeCell ref="A922:B922"/>
    <mergeCell ref="A923:B923"/>
    <mergeCell ref="A924:B924"/>
    <mergeCell ref="A919:B919"/>
    <mergeCell ref="A911:C911"/>
    <mergeCell ref="A912:B912"/>
    <mergeCell ref="A913:B913"/>
    <mergeCell ref="A918:C918"/>
    <mergeCell ref="A916:B916"/>
    <mergeCell ref="A925:B925"/>
    <mergeCell ref="A744:B744"/>
    <mergeCell ref="A589:B589"/>
    <mergeCell ref="A626:B626"/>
    <mergeCell ref="A734:B734"/>
    <mergeCell ref="A584:B584"/>
    <mergeCell ref="A596:B596"/>
    <mergeCell ref="A606:B606"/>
    <mergeCell ref="A917:B917"/>
    <mergeCell ref="A819:B819"/>
    <mergeCell ref="A764:B764"/>
    <mergeCell ref="A595:B595"/>
    <mergeCell ref="A777:B777"/>
    <mergeCell ref="A849:B849"/>
    <mergeCell ref="A857:B857"/>
    <mergeCell ref="A853:B853"/>
    <mergeCell ref="A861:B861"/>
    <mergeCell ref="A862:B862"/>
    <mergeCell ref="A679:B679"/>
    <mergeCell ref="A680:B680"/>
    <mergeCell ref="A691:B691"/>
    <mergeCell ref="A702:B702"/>
    <mergeCell ref="A789:B789"/>
    <mergeCell ref="A725:B725"/>
    <mergeCell ref="A765:B765"/>
    <mergeCell ref="A745:B745"/>
    <mergeCell ref="A754:B754"/>
    <mergeCell ref="A915:B915"/>
    <mergeCell ref="A617:B617"/>
    <mergeCell ref="A914:B914"/>
    <mergeCell ref="A812:B812"/>
    <mergeCell ref="A637:B637"/>
    <mergeCell ref="A899:B899"/>
    <mergeCell ref="A790:B790"/>
    <mergeCell ref="A800:B800"/>
    <mergeCell ref="A872:B872"/>
    <mergeCell ref="A826:B826"/>
    <mergeCell ref="A827:B827"/>
    <mergeCell ref="A837:B837"/>
    <mergeCell ref="A848:B848"/>
    <mergeCell ref="A668:B668"/>
    <mergeCell ref="A724:B724"/>
    <mergeCell ref="A894:B894"/>
    <mergeCell ref="A533:B533"/>
    <mergeCell ref="A507:B507"/>
    <mergeCell ref="A563:B563"/>
    <mergeCell ref="A317:B317"/>
    <mergeCell ref="A494:B494"/>
    <mergeCell ref="A495:B495"/>
    <mergeCell ref="A514:B514"/>
    <mergeCell ref="A318:B318"/>
    <mergeCell ref="A323:B323"/>
    <mergeCell ref="A343:B343"/>
    <mergeCell ref="A349:B349"/>
    <mergeCell ref="A367:B367"/>
    <mergeCell ref="A382:B382"/>
    <mergeCell ref="A405:B405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433:B433"/>
    <mergeCell ref="A470:B470"/>
    <mergeCell ref="A574:B574"/>
    <mergeCell ref="A585:B585"/>
    <mergeCell ref="A587:B587"/>
    <mergeCell ref="A883:B883"/>
    <mergeCell ref="A884:B884"/>
    <mergeCell ref="A714:B714"/>
    <mergeCell ref="A646:B646"/>
    <mergeCell ref="A811:B811"/>
    <mergeCell ref="A591:B591"/>
    <mergeCell ref="A593:B593"/>
    <mergeCell ref="A616:B616"/>
    <mergeCell ref="A636:B636"/>
    <mergeCell ref="A703:B703"/>
    <mergeCell ref="A656:B656"/>
    <mergeCell ref="A657:B657"/>
    <mergeCell ref="A520:B520"/>
    <mergeCell ref="A521:B521"/>
    <mergeCell ref="A527:B527"/>
    <mergeCell ref="A306:B306"/>
    <mergeCell ref="A249:B249"/>
    <mergeCell ref="A311:B311"/>
    <mergeCell ref="A312:B312"/>
    <mergeCell ref="A293:B293"/>
    <mergeCell ref="A294:B294"/>
    <mergeCell ref="A395:B395"/>
    <mergeCell ref="A296:B296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dimension ref="A1:R927"/>
  <sheetViews>
    <sheetView zoomScale="125" workbookViewId="0">
      <selection activeCell="A2" sqref="A2"/>
    </sheetView>
  </sheetViews>
  <sheetFormatPr defaultRowHeight="15"/>
  <cols>
    <col min="1" max="1" width="9.5703125" customWidth="1"/>
    <col min="2" max="2" width="5.42578125" customWidth="1"/>
    <col min="3" max="3" width="38" customWidth="1"/>
    <col min="4" max="4" width="15.28515625" customWidth="1"/>
    <col min="5" max="5" width="14" customWidth="1"/>
    <col min="6" max="6" width="14" bestFit="1" customWidth="1"/>
    <col min="7" max="7" width="14.5703125" customWidth="1"/>
    <col min="8" max="8" width="12.5703125" customWidth="1"/>
    <col min="9" max="9" width="14" bestFit="1" customWidth="1"/>
    <col min="10" max="11" width="10.85546875" bestFit="1" customWidth="1"/>
  </cols>
  <sheetData>
    <row r="1" spans="1:18" ht="20.25" thickBot="1">
      <c r="A1" s="258" t="s">
        <v>1836</v>
      </c>
      <c r="B1" s="258"/>
      <c r="C1" s="258"/>
    </row>
    <row r="2" spans="1:18" ht="19.5" thickTop="1">
      <c r="B2" s="1"/>
    </row>
    <row r="3" spans="1:18" ht="18.75">
      <c r="A3" s="2" t="s">
        <v>0</v>
      </c>
      <c r="B3" s="259"/>
      <c r="C3" s="259"/>
      <c r="D3" s="259"/>
      <c r="E3" s="259"/>
      <c r="F3" s="259"/>
      <c r="G3" s="74"/>
      <c r="H3" s="74"/>
      <c r="I3" s="74"/>
    </row>
    <row r="5" spans="1:18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6" t="s">
        <v>177</v>
      </c>
      <c r="G5" s="91" t="s">
        <v>1531</v>
      </c>
      <c r="H5" s="4" t="s">
        <v>4</v>
      </c>
      <c r="I5" s="6" t="s">
        <v>178</v>
      </c>
      <c r="Q5" s="98"/>
    </row>
    <row r="6" spans="1:18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0" t="s">
        <v>5</v>
      </c>
      <c r="G6" s="163">
        <v>7</v>
      </c>
      <c r="H6" s="9">
        <v>8</v>
      </c>
      <c r="I6" s="37" t="s">
        <v>1532</v>
      </c>
    </row>
    <row r="7" spans="1:18" ht="15.75" customHeight="1" thickTop="1">
      <c r="A7" s="12" t="s">
        <v>6</v>
      </c>
      <c r="B7" s="260">
        <f>+B3</f>
        <v>0</v>
      </c>
      <c r="C7" s="260"/>
      <c r="D7" s="13">
        <f t="shared" ref="D7:I8" si="0">SUM(D8)</f>
        <v>0</v>
      </c>
      <c r="E7" s="13">
        <f t="shared" si="0"/>
        <v>0</v>
      </c>
      <c r="F7" s="14">
        <f t="shared" si="0"/>
        <v>0</v>
      </c>
      <c r="G7" s="164">
        <f t="shared" si="0"/>
        <v>0</v>
      </c>
      <c r="H7" s="13">
        <f t="shared" si="0"/>
        <v>0</v>
      </c>
      <c r="I7" s="77">
        <f t="shared" si="0"/>
        <v>0</v>
      </c>
      <c r="R7" s="53"/>
    </row>
    <row r="8" spans="1:18">
      <c r="A8" s="261" t="s">
        <v>7</v>
      </c>
      <c r="B8" s="262"/>
      <c r="C8" s="15" t="s">
        <v>8</v>
      </c>
      <c r="D8" s="16">
        <f t="shared" si="0"/>
        <v>0</v>
      </c>
      <c r="E8" s="16">
        <f t="shared" si="0"/>
        <v>0</v>
      </c>
      <c r="F8" s="17">
        <f t="shared" si="0"/>
        <v>0</v>
      </c>
      <c r="G8" s="82">
        <f t="shared" si="0"/>
        <v>0</v>
      </c>
      <c r="H8" s="16">
        <f t="shared" si="0"/>
        <v>0</v>
      </c>
      <c r="I8" s="17">
        <f t="shared" si="0"/>
        <v>0</v>
      </c>
      <c r="R8" s="53"/>
    </row>
    <row r="9" spans="1:18">
      <c r="A9" s="261" t="s">
        <v>9</v>
      </c>
      <c r="B9" s="262"/>
      <c r="C9" s="15" t="s">
        <v>10</v>
      </c>
      <c r="D9" s="16">
        <f t="shared" ref="D9:I9" si="1">SUM(D10,D18,D22,D26,D30,D33)</f>
        <v>0</v>
      </c>
      <c r="E9" s="16">
        <f t="shared" si="1"/>
        <v>0</v>
      </c>
      <c r="F9" s="17">
        <f t="shared" si="1"/>
        <v>0</v>
      </c>
      <c r="G9" s="82">
        <f t="shared" si="1"/>
        <v>0</v>
      </c>
      <c r="H9" s="16">
        <f t="shared" si="1"/>
        <v>0</v>
      </c>
      <c r="I9" s="17">
        <f t="shared" si="1"/>
        <v>0</v>
      </c>
      <c r="R9" s="53"/>
    </row>
    <row r="10" spans="1:18" ht="24.75">
      <c r="A10" s="236" t="s">
        <v>11</v>
      </c>
      <c r="B10" s="237"/>
      <c r="C10" s="18" t="s">
        <v>110</v>
      </c>
      <c r="D10" s="19">
        <f>SUM(D11:D17)</f>
        <v>0</v>
      </c>
      <c r="E10" s="19">
        <f t="shared" ref="E10:I10" si="2">SUM(E11:E17)</f>
        <v>0</v>
      </c>
      <c r="F10" s="20">
        <f t="shared" si="2"/>
        <v>0</v>
      </c>
      <c r="G10" s="59">
        <f t="shared" ref="G10" si="3">SUM(G11:G17)</f>
        <v>0</v>
      </c>
      <c r="H10" s="19">
        <f t="shared" si="2"/>
        <v>0</v>
      </c>
      <c r="I10" s="20">
        <f t="shared" si="2"/>
        <v>0</v>
      </c>
      <c r="R10" s="53"/>
    </row>
    <row r="11" spans="1:18" ht="24.75">
      <c r="A11" s="21"/>
      <c r="B11" s="22">
        <v>636</v>
      </c>
      <c r="C11" s="23" t="s">
        <v>179</v>
      </c>
      <c r="D11" s="24"/>
      <c r="E11" s="47"/>
      <c r="F11" s="25">
        <f t="shared" ref="F11:F12" si="4">SUM(D11:E11)</f>
        <v>0</v>
      </c>
      <c r="G11" s="84"/>
      <c r="H11" s="47"/>
      <c r="I11" s="25">
        <f>+F11+H11</f>
        <v>0</v>
      </c>
      <c r="R11" s="53"/>
    </row>
    <row r="12" spans="1:18" ht="24.75">
      <c r="A12" s="21"/>
      <c r="B12" s="22">
        <v>639</v>
      </c>
      <c r="C12" s="23" t="s">
        <v>133</v>
      </c>
      <c r="D12" s="24"/>
      <c r="E12" s="47"/>
      <c r="F12" s="25">
        <f t="shared" si="4"/>
        <v>0</v>
      </c>
      <c r="G12" s="84"/>
      <c r="H12" s="47"/>
      <c r="I12" s="25">
        <f t="shared" ref="I12:I17" si="5">+F12+H12</f>
        <v>0</v>
      </c>
      <c r="R12" s="53"/>
    </row>
    <row r="13" spans="1:18" s="26" customFormat="1">
      <c r="A13" s="21"/>
      <c r="B13" s="22">
        <v>641</v>
      </c>
      <c r="C13" s="23" t="s">
        <v>12</v>
      </c>
      <c r="D13" s="24"/>
      <c r="E13" s="47"/>
      <c r="F13" s="25">
        <f>SUM(D13:E13)</f>
        <v>0</v>
      </c>
      <c r="G13" s="84"/>
      <c r="H13" s="47"/>
      <c r="I13" s="25">
        <f t="shared" si="5"/>
        <v>0</v>
      </c>
      <c r="R13" s="53"/>
    </row>
    <row r="14" spans="1:18" s="26" customFormat="1">
      <c r="A14" s="21"/>
      <c r="B14" s="22">
        <v>642</v>
      </c>
      <c r="C14" s="23" t="s">
        <v>13</v>
      </c>
      <c r="D14" s="24"/>
      <c r="E14" s="47"/>
      <c r="F14" s="25">
        <f>SUM(D14:E14)</f>
        <v>0</v>
      </c>
      <c r="G14" s="84"/>
      <c r="H14" s="47"/>
      <c r="I14" s="25">
        <f t="shared" si="5"/>
        <v>0</v>
      </c>
      <c r="R14" s="53"/>
    </row>
    <row r="15" spans="1:18" s="26" customFormat="1" ht="24.75">
      <c r="A15" s="21"/>
      <c r="B15" s="22">
        <v>661</v>
      </c>
      <c r="C15" s="23" t="s">
        <v>15</v>
      </c>
      <c r="D15" s="24"/>
      <c r="E15" s="47"/>
      <c r="F15" s="25">
        <f>SUM(D15:E15)</f>
        <v>0</v>
      </c>
      <c r="G15" s="84"/>
      <c r="H15" s="47"/>
      <c r="I15" s="25">
        <f t="shared" si="5"/>
        <v>0</v>
      </c>
      <c r="R15" s="53"/>
    </row>
    <row r="16" spans="1:18" s="26" customFormat="1">
      <c r="A16" s="21"/>
      <c r="B16" s="22">
        <v>681</v>
      </c>
      <c r="C16" s="23" t="s">
        <v>180</v>
      </c>
      <c r="D16" s="24"/>
      <c r="E16" s="47"/>
      <c r="F16" s="25"/>
      <c r="G16" s="84"/>
      <c r="H16" s="47"/>
      <c r="I16" s="25">
        <f t="shared" si="5"/>
        <v>0</v>
      </c>
      <c r="R16" s="53"/>
    </row>
    <row r="17" spans="1:18" s="26" customFormat="1">
      <c r="A17" s="21"/>
      <c r="B17" s="22">
        <v>683</v>
      </c>
      <c r="C17" s="23" t="s">
        <v>16</v>
      </c>
      <c r="D17" s="24"/>
      <c r="E17" s="47"/>
      <c r="F17" s="25">
        <f>SUM(D17:E17)</f>
        <v>0</v>
      </c>
      <c r="G17" s="84"/>
      <c r="H17" s="47"/>
      <c r="I17" s="25">
        <f t="shared" si="5"/>
        <v>0</v>
      </c>
      <c r="R17" s="53"/>
    </row>
    <row r="18" spans="1:18" ht="24.75">
      <c r="A18" s="236" t="s">
        <v>11</v>
      </c>
      <c r="B18" s="237"/>
      <c r="C18" s="18" t="s">
        <v>113</v>
      </c>
      <c r="D18" s="19">
        <f t="shared" ref="D18:I18" si="6">SUM(D20:D21)</f>
        <v>0</v>
      </c>
      <c r="E18" s="19">
        <f t="shared" si="6"/>
        <v>0</v>
      </c>
      <c r="F18" s="20">
        <f t="shared" si="6"/>
        <v>0</v>
      </c>
      <c r="G18" s="59">
        <f t="shared" si="6"/>
        <v>0</v>
      </c>
      <c r="H18" s="19">
        <f t="shared" si="6"/>
        <v>0</v>
      </c>
      <c r="I18" s="20">
        <f t="shared" si="6"/>
        <v>0</v>
      </c>
      <c r="R18" s="53"/>
    </row>
    <row r="19" spans="1:18" s="192" customFormat="1">
      <c r="A19" s="186"/>
      <c r="B19" s="187"/>
      <c r="C19" s="188"/>
      <c r="D19" s="189"/>
      <c r="E19" s="189"/>
      <c r="F19" s="190"/>
      <c r="G19" s="191"/>
      <c r="H19" s="189"/>
      <c r="I19" s="190"/>
      <c r="R19" s="193"/>
    </row>
    <row r="20" spans="1:18" s="26" customFormat="1">
      <c r="A20" s="21"/>
      <c r="B20" s="22">
        <v>652</v>
      </c>
      <c r="C20" s="23" t="s">
        <v>14</v>
      </c>
      <c r="D20" s="24"/>
      <c r="E20" s="47"/>
      <c r="F20" s="25">
        <f>SUM(D20:E20)</f>
        <v>0</v>
      </c>
      <c r="G20" s="84"/>
      <c r="H20" s="47"/>
      <c r="I20" s="25">
        <f>+F20+H20</f>
        <v>0</v>
      </c>
      <c r="R20" s="53"/>
    </row>
    <row r="21" spans="1:18" s="26" customFormat="1">
      <c r="A21" s="21"/>
      <c r="B21" s="22">
        <v>683</v>
      </c>
      <c r="C21" s="23" t="s">
        <v>16</v>
      </c>
      <c r="D21" s="24"/>
      <c r="E21" s="47"/>
      <c r="F21" s="25">
        <f>SUM(D21:E21)</f>
        <v>0</v>
      </c>
      <c r="G21" s="84"/>
      <c r="H21" s="47"/>
      <c r="I21" s="25">
        <f>+F21+H21</f>
        <v>0</v>
      </c>
      <c r="R21" s="53"/>
    </row>
    <row r="22" spans="1:18">
      <c r="A22" s="236" t="s">
        <v>11</v>
      </c>
      <c r="B22" s="237"/>
      <c r="C22" s="18" t="s">
        <v>114</v>
      </c>
      <c r="D22" s="19">
        <f>SUM(D23:D25)</f>
        <v>0</v>
      </c>
      <c r="E22" s="19">
        <f t="shared" ref="E22:I22" si="7">SUM(E23:E25)</f>
        <v>0</v>
      </c>
      <c r="F22" s="20">
        <f t="shared" si="7"/>
        <v>0</v>
      </c>
      <c r="G22" s="59">
        <f t="shared" ref="G22" si="8">SUM(G23:G25)</f>
        <v>0</v>
      </c>
      <c r="H22" s="19">
        <f t="shared" si="7"/>
        <v>0</v>
      </c>
      <c r="I22" s="20">
        <f t="shared" si="7"/>
        <v>0</v>
      </c>
      <c r="R22" s="53"/>
    </row>
    <row r="23" spans="1:18" s="26" customFormat="1">
      <c r="A23" s="21"/>
      <c r="B23" s="22">
        <v>634</v>
      </c>
      <c r="C23" s="23" t="s">
        <v>17</v>
      </c>
      <c r="D23" s="24"/>
      <c r="E23" s="47"/>
      <c r="F23" s="25">
        <f>SUM(D23:E23)</f>
        <v>0</v>
      </c>
      <c r="G23" s="84"/>
      <c r="H23" s="47"/>
      <c r="I23" s="25">
        <f>+F23+H23</f>
        <v>0</v>
      </c>
      <c r="R23" s="53"/>
    </row>
    <row r="24" spans="1:18" s="26" customFormat="1" ht="24.75">
      <c r="A24" s="21"/>
      <c r="B24" s="22">
        <v>636</v>
      </c>
      <c r="C24" s="23" t="s">
        <v>18</v>
      </c>
      <c r="D24" s="24"/>
      <c r="E24" s="47"/>
      <c r="F24" s="25">
        <f>SUM(D24:E24)</f>
        <v>0</v>
      </c>
      <c r="G24" s="84"/>
      <c r="H24" s="47"/>
      <c r="I24" s="25">
        <f>+F24+H24</f>
        <v>0</v>
      </c>
      <c r="R24" s="53"/>
    </row>
    <row r="25" spans="1:18" s="26" customFormat="1" ht="24.75">
      <c r="A25" s="21"/>
      <c r="B25" s="22">
        <v>639</v>
      </c>
      <c r="C25" s="23" t="s">
        <v>133</v>
      </c>
      <c r="D25" s="24"/>
      <c r="E25" s="47"/>
      <c r="F25" s="25">
        <f>SUM(D25:E25)</f>
        <v>0</v>
      </c>
      <c r="G25" s="84"/>
      <c r="H25" s="47"/>
      <c r="I25" s="25">
        <f>+F25+H25</f>
        <v>0</v>
      </c>
      <c r="R25" s="53"/>
    </row>
    <row r="26" spans="1:18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9">SUM(E27:E29)</f>
        <v>0</v>
      </c>
      <c r="F26" s="20">
        <f t="shared" si="9"/>
        <v>0</v>
      </c>
      <c r="G26" s="59">
        <f t="shared" ref="G26" si="10">SUM(G27:G29)</f>
        <v>0</v>
      </c>
      <c r="H26" s="19">
        <f t="shared" si="9"/>
        <v>0</v>
      </c>
      <c r="I26" s="20">
        <f t="shared" si="9"/>
        <v>0</v>
      </c>
      <c r="R26" s="53"/>
    </row>
    <row r="27" spans="1:18" s="26" customFormat="1" ht="24.75">
      <c r="A27" s="21"/>
      <c r="B27" s="22">
        <v>632</v>
      </c>
      <c r="C27" s="23" t="s">
        <v>19</v>
      </c>
      <c r="D27" s="24"/>
      <c r="E27" s="47"/>
      <c r="F27" s="25">
        <f>SUM(D27:E27)</f>
        <v>0</v>
      </c>
      <c r="G27" s="84"/>
      <c r="H27" s="47"/>
      <c r="I27" s="25">
        <f>+F27+H27</f>
        <v>0</v>
      </c>
      <c r="R27" s="53"/>
    </row>
    <row r="28" spans="1:18" s="26" customFormat="1" ht="24.75">
      <c r="A28" s="21"/>
      <c r="B28" s="22">
        <v>638</v>
      </c>
      <c r="C28" s="23" t="s">
        <v>20</v>
      </c>
      <c r="D28" s="24"/>
      <c r="E28" s="47"/>
      <c r="F28" s="25">
        <f>SUM(D28:E28)</f>
        <v>0</v>
      </c>
      <c r="G28" s="84"/>
      <c r="H28" s="47"/>
      <c r="I28" s="25">
        <f>+F28+H28</f>
        <v>0</v>
      </c>
      <c r="R28" s="53"/>
    </row>
    <row r="29" spans="1:18" s="26" customFormat="1" ht="24.75">
      <c r="A29" s="21"/>
      <c r="B29" s="22">
        <v>639</v>
      </c>
      <c r="C29" s="23" t="s">
        <v>133</v>
      </c>
      <c r="D29" s="24"/>
      <c r="E29" s="47"/>
      <c r="F29" s="25">
        <f>SUM(D29:E29)</f>
        <v>0</v>
      </c>
      <c r="G29" s="84"/>
      <c r="H29" s="47"/>
      <c r="I29" s="25">
        <f>+F29+H29</f>
        <v>0</v>
      </c>
      <c r="R29" s="53"/>
    </row>
    <row r="30" spans="1:18">
      <c r="A30" s="236" t="s">
        <v>11</v>
      </c>
      <c r="B30" s="237"/>
      <c r="C30" s="18" t="s">
        <v>116</v>
      </c>
      <c r="D30" s="19">
        <f t="shared" ref="D30:I30" si="11">SUM(D31:D32)</f>
        <v>0</v>
      </c>
      <c r="E30" s="19">
        <f t="shared" si="11"/>
        <v>0</v>
      </c>
      <c r="F30" s="20">
        <f t="shared" si="11"/>
        <v>0</v>
      </c>
      <c r="G30" s="59">
        <f t="shared" si="11"/>
        <v>0</v>
      </c>
      <c r="H30" s="19">
        <f t="shared" si="11"/>
        <v>0</v>
      </c>
      <c r="I30" s="20">
        <f t="shared" si="11"/>
        <v>0</v>
      </c>
      <c r="R30" s="53"/>
    </row>
    <row r="31" spans="1:18" s="26" customFormat="1" ht="24.75">
      <c r="A31" s="21"/>
      <c r="B31" s="22">
        <v>663</v>
      </c>
      <c r="C31" s="23" t="s">
        <v>21</v>
      </c>
      <c r="D31" s="24"/>
      <c r="E31" s="47"/>
      <c r="F31" s="25">
        <f>SUM(D31:E31)</f>
        <v>0</v>
      </c>
      <c r="G31" s="84"/>
      <c r="H31" s="47"/>
      <c r="I31" s="25">
        <f>+F31+H31</f>
        <v>0</v>
      </c>
      <c r="R31" s="53"/>
    </row>
    <row r="32" spans="1:18" s="26" customFormat="1">
      <c r="A32" s="21"/>
      <c r="B32" s="22">
        <v>683</v>
      </c>
      <c r="C32" s="23" t="s">
        <v>16</v>
      </c>
      <c r="D32" s="24"/>
      <c r="E32" s="47"/>
      <c r="F32" s="25">
        <f>SUM(D32:E32)</f>
        <v>0</v>
      </c>
      <c r="G32" s="84"/>
      <c r="H32" s="47"/>
      <c r="I32" s="25">
        <f>+F32+H32</f>
        <v>0</v>
      </c>
      <c r="R32" s="53"/>
    </row>
    <row r="33" spans="1:18" ht="24.75">
      <c r="A33" s="236" t="s">
        <v>11</v>
      </c>
      <c r="B33" s="237"/>
      <c r="C33" s="18" t="s">
        <v>119</v>
      </c>
      <c r="D33" s="19">
        <f t="shared" ref="D33:I33" si="12">SUM(D34:D35)</f>
        <v>0</v>
      </c>
      <c r="E33" s="19">
        <f t="shared" si="12"/>
        <v>0</v>
      </c>
      <c r="F33" s="20">
        <f t="shared" si="12"/>
        <v>0</v>
      </c>
      <c r="G33" s="59">
        <f t="shared" si="12"/>
        <v>0</v>
      </c>
      <c r="H33" s="19">
        <f t="shared" si="12"/>
        <v>0</v>
      </c>
      <c r="I33" s="20">
        <f t="shared" si="12"/>
        <v>0</v>
      </c>
      <c r="R33" s="53"/>
    </row>
    <row r="34" spans="1:18" s="26" customFormat="1">
      <c r="A34" s="21"/>
      <c r="B34" s="22">
        <v>721</v>
      </c>
      <c r="C34" s="23" t="s">
        <v>22</v>
      </c>
      <c r="D34" s="24"/>
      <c r="E34" s="47"/>
      <c r="F34" s="25">
        <f>SUM(D34:E34)</f>
        <v>0</v>
      </c>
      <c r="G34" s="84"/>
      <c r="H34" s="47"/>
      <c r="I34" s="25">
        <f>+F34+H34</f>
        <v>0</v>
      </c>
      <c r="R34" s="53"/>
    </row>
    <row r="35" spans="1:18" s="26" customFormat="1">
      <c r="A35" s="27"/>
      <c r="B35" s="28">
        <v>722</v>
      </c>
      <c r="C35" s="29" t="s">
        <v>23</v>
      </c>
      <c r="D35" s="30"/>
      <c r="E35" s="48"/>
      <c r="F35" s="31">
        <f>SUM(D35:E35)</f>
        <v>0</v>
      </c>
      <c r="G35" s="165"/>
      <c r="H35" s="48"/>
      <c r="I35" s="31">
        <f>+F35+H35</f>
        <v>0</v>
      </c>
      <c r="R35" s="53"/>
    </row>
    <row r="36" spans="1:18" s="26" customFormat="1">
      <c r="A36" s="32"/>
      <c r="B36" s="33"/>
      <c r="C36" s="32"/>
      <c r="D36" s="34"/>
      <c r="E36" s="34"/>
      <c r="F36" s="34"/>
      <c r="G36" s="34"/>
      <c r="H36" s="34"/>
      <c r="I36" s="75"/>
      <c r="R36" s="53"/>
    </row>
    <row r="37" spans="1:18" s="7" customFormat="1" ht="36">
      <c r="A37" s="3" t="s">
        <v>1</v>
      </c>
      <c r="B37" s="4" t="s">
        <v>2</v>
      </c>
      <c r="C37" s="5" t="s">
        <v>24</v>
      </c>
      <c r="D37" s="4" t="str">
        <f>+D5</f>
        <v>PLAN 2021.</v>
      </c>
      <c r="E37" s="4" t="s">
        <v>4</v>
      </c>
      <c r="F37" s="91" t="str">
        <f>+F5</f>
        <v>1. REBALANS 2021.</v>
      </c>
      <c r="G37" s="91" t="s">
        <v>1531</v>
      </c>
      <c r="H37" s="76" t="str">
        <f>+H5</f>
        <v>Iznos promjene</v>
      </c>
      <c r="I37" s="6" t="str">
        <f>+I5</f>
        <v>2. REBALANS 2021.</v>
      </c>
      <c r="R37" s="53"/>
    </row>
    <row r="38" spans="1:18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  <c r="R38" s="53"/>
    </row>
    <row r="39" spans="1:18">
      <c r="A39" s="54" t="s">
        <v>6</v>
      </c>
      <c r="B39" s="260">
        <f>+B3</f>
        <v>0</v>
      </c>
      <c r="C39" s="260"/>
      <c r="D39" s="38">
        <f>SUM(D40)</f>
        <v>4678160.07</v>
      </c>
      <c r="E39" s="38">
        <f t="shared" ref="E39:I39" si="13">SUM(E40)</f>
        <v>0</v>
      </c>
      <c r="F39" s="38">
        <f t="shared" si="13"/>
        <v>4678160.07</v>
      </c>
      <c r="G39" s="168">
        <f t="shared" si="13"/>
        <v>326260.07999999996</v>
      </c>
      <c r="H39" s="93">
        <f t="shared" si="13"/>
        <v>0</v>
      </c>
      <c r="I39" s="147">
        <f t="shared" si="13"/>
        <v>4678160.07</v>
      </c>
      <c r="R39" s="53"/>
    </row>
    <row r="40" spans="1:18" ht="24.75">
      <c r="A40" s="261" t="s">
        <v>108</v>
      </c>
      <c r="B40" s="262"/>
      <c r="C40" s="15" t="s">
        <v>109</v>
      </c>
      <c r="D40" s="16">
        <f t="shared" ref="D40:I41" si="14">SUM(D41)</f>
        <v>4678160.07</v>
      </c>
      <c r="E40" s="16">
        <f t="shared" si="14"/>
        <v>0</v>
      </c>
      <c r="F40" s="16">
        <f t="shared" si="14"/>
        <v>4678160.07</v>
      </c>
      <c r="G40" s="169">
        <f t="shared" si="14"/>
        <v>326260.07999999996</v>
      </c>
      <c r="H40" s="78">
        <f t="shared" si="14"/>
        <v>0</v>
      </c>
      <c r="I40" s="17">
        <f t="shared" si="14"/>
        <v>4678160.07</v>
      </c>
      <c r="R40" s="53"/>
    </row>
    <row r="41" spans="1:18">
      <c r="A41" s="261" t="s">
        <v>25</v>
      </c>
      <c r="B41" s="262"/>
      <c r="C41" s="15" t="s">
        <v>26</v>
      </c>
      <c r="D41" s="16">
        <f>SUM(D42)</f>
        <v>4678160.07</v>
      </c>
      <c r="E41" s="16">
        <f t="shared" si="14"/>
        <v>0</v>
      </c>
      <c r="F41" s="16">
        <f t="shared" si="14"/>
        <v>4678160.07</v>
      </c>
      <c r="G41" s="170">
        <f t="shared" si="14"/>
        <v>326260.07999999996</v>
      </c>
      <c r="H41" s="78">
        <f t="shared" si="14"/>
        <v>0</v>
      </c>
      <c r="I41" s="17">
        <f t="shared" si="14"/>
        <v>4678160.07</v>
      </c>
      <c r="R41" s="53"/>
    </row>
    <row r="42" spans="1:18" ht="15" customHeight="1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4678160.07</v>
      </c>
      <c r="E42" s="104">
        <f t="shared" ref="E42:I42" si="15">SUM(E43,E114,E139,E305,E242,E296,E317,E349,E382,E420,E457,E494,E497,E507,E520,E533,E540,E584,E595,E616,E636,E656,E679,E702,E724,E744,E764,E789,E811,E826,E848,E861,E883,E293,E311)</f>
        <v>0</v>
      </c>
      <c r="F42" s="104">
        <f t="shared" si="15"/>
        <v>4678160.07</v>
      </c>
      <c r="G42" s="104">
        <f t="shared" si="15"/>
        <v>326260.07999999996</v>
      </c>
      <c r="H42" s="104">
        <f t="shared" si="15"/>
        <v>0</v>
      </c>
      <c r="I42" s="104">
        <f t="shared" si="15"/>
        <v>4678160.07</v>
      </c>
      <c r="R42" s="53"/>
    </row>
    <row r="43" spans="1:18" ht="15" customHeight="1">
      <c r="A43" s="238" t="s">
        <v>42</v>
      </c>
      <c r="B43" s="239"/>
      <c r="C43" s="39" t="s">
        <v>43</v>
      </c>
      <c r="D43" s="40">
        <f>SUM(D44,D57,D64,D77,D90,D102)</f>
        <v>0</v>
      </c>
      <c r="E43" s="40">
        <f t="shared" ref="E43:I43" si="16">SUM(E44,E57,E64,E77,E90,E102)</f>
        <v>0</v>
      </c>
      <c r="F43" s="83">
        <f t="shared" si="16"/>
        <v>0</v>
      </c>
      <c r="G43" s="171">
        <f t="shared" si="16"/>
        <v>0</v>
      </c>
      <c r="H43" s="88">
        <f t="shared" si="16"/>
        <v>0</v>
      </c>
      <c r="I43" s="41">
        <f t="shared" si="16"/>
        <v>0</v>
      </c>
      <c r="R43" s="53"/>
    </row>
    <row r="44" spans="1:18" ht="15" customHeight="1">
      <c r="A44" s="236" t="s">
        <v>11</v>
      </c>
      <c r="B44" s="237"/>
      <c r="C44" s="18" t="s">
        <v>110</v>
      </c>
      <c r="D44" s="19">
        <f>SUM(D45:D56)</f>
        <v>0</v>
      </c>
      <c r="E44" s="19">
        <f t="shared" ref="E44:I44" si="17">SUM(E45:E56)</f>
        <v>0</v>
      </c>
      <c r="F44" s="59">
        <f t="shared" si="17"/>
        <v>0</v>
      </c>
      <c r="G44" s="174">
        <f t="shared" si="17"/>
        <v>0</v>
      </c>
      <c r="H44" s="79">
        <f t="shared" si="17"/>
        <v>0</v>
      </c>
      <c r="I44" s="20">
        <f t="shared" si="17"/>
        <v>0</v>
      </c>
      <c r="R44" s="53"/>
    </row>
    <row r="45" spans="1:18">
      <c r="A45" s="21"/>
      <c r="B45" s="22">
        <v>311</v>
      </c>
      <c r="C45" s="23" t="s">
        <v>35</v>
      </c>
      <c r="D45" s="24"/>
      <c r="E45" s="47"/>
      <c r="F45" s="84">
        <f t="shared" ref="F45:F56" si="18">SUM(D45:E45)</f>
        <v>0</v>
      </c>
      <c r="G45" s="172"/>
      <c r="H45" s="94"/>
      <c r="I45" s="25">
        <f>+F45+H45</f>
        <v>0</v>
      </c>
      <c r="R45" s="53"/>
    </row>
    <row r="46" spans="1:18">
      <c r="A46" s="21"/>
      <c r="B46" s="22">
        <v>312</v>
      </c>
      <c r="C46" s="23" t="s">
        <v>44</v>
      </c>
      <c r="D46" s="24"/>
      <c r="E46" s="47"/>
      <c r="F46" s="84">
        <f t="shared" si="18"/>
        <v>0</v>
      </c>
      <c r="G46" s="172"/>
      <c r="H46" s="94"/>
      <c r="I46" s="25">
        <f t="shared" ref="I46:I56" si="19">+F46+H46</f>
        <v>0</v>
      </c>
      <c r="R46" s="53"/>
    </row>
    <row r="47" spans="1:18">
      <c r="A47" s="21"/>
      <c r="B47" s="22">
        <v>313</v>
      </c>
      <c r="C47" s="23" t="s">
        <v>36</v>
      </c>
      <c r="D47" s="24"/>
      <c r="E47" s="47"/>
      <c r="F47" s="84">
        <f t="shared" si="18"/>
        <v>0</v>
      </c>
      <c r="G47" s="172"/>
      <c r="H47" s="94"/>
      <c r="I47" s="25">
        <f t="shared" si="19"/>
        <v>0</v>
      </c>
      <c r="R47" s="53"/>
    </row>
    <row r="48" spans="1:18">
      <c r="A48" s="21"/>
      <c r="B48" s="22">
        <v>321</v>
      </c>
      <c r="C48" s="23" t="s">
        <v>33</v>
      </c>
      <c r="D48" s="24"/>
      <c r="E48" s="47"/>
      <c r="F48" s="84">
        <f t="shared" si="18"/>
        <v>0</v>
      </c>
      <c r="G48" s="172"/>
      <c r="H48" s="94"/>
      <c r="I48" s="25">
        <f t="shared" si="19"/>
        <v>0</v>
      </c>
      <c r="R48" s="53"/>
    </row>
    <row r="49" spans="1:18" s="26" customFormat="1">
      <c r="A49" s="21"/>
      <c r="B49" s="22">
        <v>322</v>
      </c>
      <c r="C49" s="23" t="s">
        <v>34</v>
      </c>
      <c r="D49" s="24"/>
      <c r="E49" s="47"/>
      <c r="F49" s="84">
        <f t="shared" si="18"/>
        <v>0</v>
      </c>
      <c r="G49" s="172"/>
      <c r="H49" s="94"/>
      <c r="I49" s="25">
        <f t="shared" si="19"/>
        <v>0</v>
      </c>
      <c r="R49" s="53"/>
    </row>
    <row r="50" spans="1:18" s="26" customFormat="1">
      <c r="A50" s="21"/>
      <c r="B50" s="22">
        <v>323</v>
      </c>
      <c r="C50" s="23" t="s">
        <v>28</v>
      </c>
      <c r="D50" s="24"/>
      <c r="E50" s="47"/>
      <c r="F50" s="84">
        <f t="shared" si="18"/>
        <v>0</v>
      </c>
      <c r="G50" s="172"/>
      <c r="H50" s="94"/>
      <c r="I50" s="25">
        <f t="shared" si="19"/>
        <v>0</v>
      </c>
      <c r="R50" s="53"/>
    </row>
    <row r="51" spans="1:18" s="26" customFormat="1" ht="24.75">
      <c r="A51" s="21"/>
      <c r="B51" s="22">
        <v>324</v>
      </c>
      <c r="C51" s="23" t="s">
        <v>37</v>
      </c>
      <c r="D51" s="24"/>
      <c r="E51" s="47"/>
      <c r="F51" s="84">
        <f t="shared" si="18"/>
        <v>0</v>
      </c>
      <c r="G51" s="172"/>
      <c r="H51" s="94"/>
      <c r="I51" s="25">
        <f t="shared" si="19"/>
        <v>0</v>
      </c>
      <c r="R51" s="53"/>
    </row>
    <row r="52" spans="1:18" s="26" customFormat="1">
      <c r="A52" s="21"/>
      <c r="B52" s="22">
        <v>329</v>
      </c>
      <c r="C52" s="23" t="s">
        <v>38</v>
      </c>
      <c r="D52" s="24"/>
      <c r="E52" s="47"/>
      <c r="F52" s="84">
        <f t="shared" si="18"/>
        <v>0</v>
      </c>
      <c r="G52" s="172"/>
      <c r="H52" s="94"/>
      <c r="I52" s="25">
        <f t="shared" si="19"/>
        <v>0</v>
      </c>
      <c r="R52" s="53"/>
    </row>
    <row r="53" spans="1:18" s="26" customFormat="1">
      <c r="A53" s="21"/>
      <c r="B53" s="22">
        <v>343</v>
      </c>
      <c r="C53" s="23" t="s">
        <v>39</v>
      </c>
      <c r="D53" s="24"/>
      <c r="E53" s="47"/>
      <c r="F53" s="84">
        <f t="shared" si="18"/>
        <v>0</v>
      </c>
      <c r="G53" s="172"/>
      <c r="H53" s="94"/>
      <c r="I53" s="25">
        <f t="shared" si="19"/>
        <v>0</v>
      </c>
      <c r="R53" s="53"/>
    </row>
    <row r="54" spans="1:18" s="26" customFormat="1" ht="24.75">
      <c r="A54" s="21"/>
      <c r="B54" s="22">
        <v>372</v>
      </c>
      <c r="C54" s="23" t="s">
        <v>46</v>
      </c>
      <c r="D54" s="24"/>
      <c r="E54" s="47"/>
      <c r="F54" s="84">
        <f t="shared" si="18"/>
        <v>0</v>
      </c>
      <c r="G54" s="172"/>
      <c r="H54" s="94"/>
      <c r="I54" s="25">
        <f t="shared" si="19"/>
        <v>0</v>
      </c>
      <c r="R54" s="53"/>
    </row>
    <row r="55" spans="1:18" s="26" customFormat="1">
      <c r="A55" s="21"/>
      <c r="B55" s="22">
        <v>381</v>
      </c>
      <c r="C55" s="23" t="s">
        <v>58</v>
      </c>
      <c r="D55" s="24"/>
      <c r="E55" s="47"/>
      <c r="F55" s="84">
        <f t="shared" si="18"/>
        <v>0</v>
      </c>
      <c r="G55" s="172"/>
      <c r="H55" s="94"/>
      <c r="I55" s="25">
        <f t="shared" si="19"/>
        <v>0</v>
      </c>
      <c r="R55" s="53"/>
    </row>
    <row r="56" spans="1:18" s="26" customFormat="1">
      <c r="A56" s="21"/>
      <c r="B56" s="22">
        <v>383</v>
      </c>
      <c r="C56" s="23" t="s">
        <v>61</v>
      </c>
      <c r="D56" s="24"/>
      <c r="E56" s="47"/>
      <c r="F56" s="84">
        <f t="shared" si="18"/>
        <v>0</v>
      </c>
      <c r="G56" s="172"/>
      <c r="H56" s="94"/>
      <c r="I56" s="25">
        <f t="shared" si="19"/>
        <v>0</v>
      </c>
      <c r="R56" s="53"/>
    </row>
    <row r="57" spans="1:18" s="26" customFormat="1" ht="24.75">
      <c r="A57" s="246" t="s">
        <v>11</v>
      </c>
      <c r="B57" s="247"/>
      <c r="C57" s="55" t="s">
        <v>111</v>
      </c>
      <c r="D57" s="43">
        <f>SUM(D58:D63)</f>
        <v>0</v>
      </c>
      <c r="E57" s="43">
        <f t="shared" ref="E57:I57" si="20">SUM(E58:E63)</f>
        <v>0</v>
      </c>
      <c r="F57" s="58">
        <f t="shared" si="20"/>
        <v>0</v>
      </c>
      <c r="G57" s="173">
        <f t="shared" si="20"/>
        <v>0</v>
      </c>
      <c r="H57" s="89">
        <f t="shared" si="20"/>
        <v>0</v>
      </c>
      <c r="I57" s="56">
        <f t="shared" si="20"/>
        <v>0</v>
      </c>
      <c r="R57" s="53"/>
    </row>
    <row r="58" spans="1:18" ht="22.5" customHeight="1">
      <c r="A58" s="21"/>
      <c r="B58" s="22">
        <v>321</v>
      </c>
      <c r="C58" s="23" t="s">
        <v>33</v>
      </c>
      <c r="D58" s="24"/>
      <c r="E58" s="47"/>
      <c r="F58" s="84">
        <f t="shared" ref="F58:F63" si="21">SUM(D58:E58)</f>
        <v>0</v>
      </c>
      <c r="G58" s="172"/>
      <c r="H58" s="94"/>
      <c r="I58" s="25">
        <f>+F58+H58</f>
        <v>0</v>
      </c>
      <c r="J58" s="49"/>
      <c r="R58" s="53"/>
    </row>
    <row r="59" spans="1:18" s="26" customFormat="1">
      <c r="A59" s="21"/>
      <c r="B59" s="22">
        <v>322</v>
      </c>
      <c r="C59" s="23" t="s">
        <v>34</v>
      </c>
      <c r="D59" s="24"/>
      <c r="E59" s="47"/>
      <c r="F59" s="84">
        <f t="shared" si="21"/>
        <v>0</v>
      </c>
      <c r="G59" s="172"/>
      <c r="H59" s="94"/>
      <c r="I59" s="25">
        <f t="shared" ref="I59:I63" si="22">+F59+H59</f>
        <v>0</v>
      </c>
      <c r="R59" s="53"/>
    </row>
    <row r="60" spans="1:18" s="26" customFormat="1">
      <c r="A60" s="21"/>
      <c r="B60" s="22">
        <v>323</v>
      </c>
      <c r="C60" s="23" t="s">
        <v>28</v>
      </c>
      <c r="D60" s="24"/>
      <c r="E60" s="47"/>
      <c r="F60" s="84">
        <f t="shared" si="21"/>
        <v>0</v>
      </c>
      <c r="G60" s="172"/>
      <c r="H60" s="94"/>
      <c r="I60" s="25">
        <f t="shared" si="22"/>
        <v>0</v>
      </c>
      <c r="R60" s="53"/>
    </row>
    <row r="61" spans="1:18" s="26" customFormat="1" ht="24.75">
      <c r="A61" s="21"/>
      <c r="B61" s="22">
        <v>324</v>
      </c>
      <c r="C61" s="23" t="s">
        <v>37</v>
      </c>
      <c r="D61" s="24"/>
      <c r="E61" s="47"/>
      <c r="F61" s="84">
        <f t="shared" si="21"/>
        <v>0</v>
      </c>
      <c r="G61" s="172"/>
      <c r="H61" s="94"/>
      <c r="I61" s="25">
        <f t="shared" si="22"/>
        <v>0</v>
      </c>
      <c r="R61" s="53"/>
    </row>
    <row r="62" spans="1:18" s="26" customFormat="1">
      <c r="A62" s="21"/>
      <c r="B62" s="22">
        <v>329</v>
      </c>
      <c r="C62" s="23" t="s">
        <v>38</v>
      </c>
      <c r="D62" s="24"/>
      <c r="E62" s="47"/>
      <c r="F62" s="84">
        <f t="shared" si="21"/>
        <v>0</v>
      </c>
      <c r="G62" s="172"/>
      <c r="H62" s="94"/>
      <c r="I62" s="25">
        <f t="shared" si="22"/>
        <v>0</v>
      </c>
      <c r="R62" s="53"/>
    </row>
    <row r="63" spans="1:18" s="26" customFormat="1">
      <c r="A63" s="21"/>
      <c r="B63" s="22">
        <v>343</v>
      </c>
      <c r="C63" s="23" t="s">
        <v>39</v>
      </c>
      <c r="D63" s="24"/>
      <c r="E63" s="47"/>
      <c r="F63" s="84">
        <f t="shared" si="21"/>
        <v>0</v>
      </c>
      <c r="G63" s="172"/>
      <c r="H63" s="94"/>
      <c r="I63" s="25">
        <f t="shared" si="22"/>
        <v>0</v>
      </c>
      <c r="R63" s="53"/>
    </row>
    <row r="64" spans="1:18" s="26" customFormat="1" ht="24.75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3">SUM(E65:E76)</f>
        <v>0</v>
      </c>
      <c r="F64" s="59">
        <f t="shared" si="23"/>
        <v>0</v>
      </c>
      <c r="G64" s="174">
        <f t="shared" si="23"/>
        <v>0</v>
      </c>
      <c r="H64" s="79">
        <f t="shared" si="23"/>
        <v>0</v>
      </c>
      <c r="I64" s="20">
        <f t="shared" si="23"/>
        <v>0</v>
      </c>
      <c r="R64" s="53"/>
    </row>
    <row r="65" spans="1:18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4">SUM(D65:E65)</f>
        <v>0</v>
      </c>
      <c r="G65" s="172"/>
      <c r="H65" s="94"/>
      <c r="I65" s="25">
        <f>+F65+H65</f>
        <v>0</v>
      </c>
      <c r="K65" s="26"/>
      <c r="R65" s="53"/>
    </row>
    <row r="66" spans="1:18" s="26" customFormat="1">
      <c r="A66" s="21"/>
      <c r="B66" s="22">
        <v>312</v>
      </c>
      <c r="C66" s="23" t="s">
        <v>44</v>
      </c>
      <c r="D66" s="24"/>
      <c r="E66" s="47"/>
      <c r="F66" s="84">
        <f t="shared" si="24"/>
        <v>0</v>
      </c>
      <c r="G66" s="172"/>
      <c r="H66" s="94"/>
      <c r="I66" s="25">
        <f t="shared" ref="I66:I76" si="25">+F66+H66</f>
        <v>0</v>
      </c>
      <c r="R66" s="53"/>
    </row>
    <row r="67" spans="1:18" s="26" customFormat="1">
      <c r="A67" s="21"/>
      <c r="B67" s="22">
        <v>313</v>
      </c>
      <c r="C67" s="23" t="s">
        <v>36</v>
      </c>
      <c r="D67" s="24"/>
      <c r="E67" s="47"/>
      <c r="F67" s="84">
        <f t="shared" si="24"/>
        <v>0</v>
      </c>
      <c r="G67" s="172"/>
      <c r="H67" s="94"/>
      <c r="I67" s="25">
        <f t="shared" si="25"/>
        <v>0</v>
      </c>
      <c r="R67" s="53"/>
    </row>
    <row r="68" spans="1:18" s="26" customFormat="1">
      <c r="A68" s="21"/>
      <c r="B68" s="22">
        <v>321</v>
      </c>
      <c r="C68" s="23" t="s">
        <v>33</v>
      </c>
      <c r="D68" s="24"/>
      <c r="E68" s="47"/>
      <c r="F68" s="84">
        <f t="shared" si="24"/>
        <v>0</v>
      </c>
      <c r="G68" s="172"/>
      <c r="H68" s="94"/>
      <c r="I68" s="25">
        <f t="shared" si="25"/>
        <v>0</v>
      </c>
      <c r="R68" s="53"/>
    </row>
    <row r="69" spans="1:18" s="26" customFormat="1">
      <c r="A69" s="21"/>
      <c r="B69" s="22">
        <v>322</v>
      </c>
      <c r="C69" s="23" t="s">
        <v>34</v>
      </c>
      <c r="D69" s="24"/>
      <c r="E69" s="47"/>
      <c r="F69" s="84">
        <f t="shared" si="24"/>
        <v>0</v>
      </c>
      <c r="G69" s="172"/>
      <c r="H69" s="94"/>
      <c r="I69" s="25">
        <f t="shared" si="25"/>
        <v>0</v>
      </c>
      <c r="R69" s="53"/>
    </row>
    <row r="70" spans="1:18" s="26" customFormat="1">
      <c r="A70" s="21"/>
      <c r="B70" s="22">
        <v>323</v>
      </c>
      <c r="C70" s="23" t="s">
        <v>28</v>
      </c>
      <c r="D70" s="24"/>
      <c r="E70" s="47"/>
      <c r="F70" s="84">
        <f t="shared" si="24"/>
        <v>0</v>
      </c>
      <c r="G70" s="172"/>
      <c r="H70" s="94"/>
      <c r="I70" s="25">
        <f t="shared" si="25"/>
        <v>0</v>
      </c>
      <c r="R70" s="53"/>
    </row>
    <row r="71" spans="1:18" s="26" customFormat="1" ht="24.75">
      <c r="A71" s="21"/>
      <c r="B71" s="22">
        <v>324</v>
      </c>
      <c r="C71" s="23" t="s">
        <v>37</v>
      </c>
      <c r="D71" s="24"/>
      <c r="E71" s="47"/>
      <c r="F71" s="84">
        <f t="shared" si="24"/>
        <v>0</v>
      </c>
      <c r="G71" s="172"/>
      <c r="H71" s="94"/>
      <c r="I71" s="25">
        <f t="shared" si="25"/>
        <v>0</v>
      </c>
      <c r="R71" s="53"/>
    </row>
    <row r="72" spans="1:18" s="26" customFormat="1">
      <c r="A72" s="21"/>
      <c r="B72" s="22">
        <v>329</v>
      </c>
      <c r="C72" s="23" t="s">
        <v>38</v>
      </c>
      <c r="D72" s="24"/>
      <c r="E72" s="47"/>
      <c r="F72" s="84">
        <f t="shared" si="24"/>
        <v>0</v>
      </c>
      <c r="G72" s="172"/>
      <c r="H72" s="94"/>
      <c r="I72" s="25">
        <f t="shared" si="25"/>
        <v>0</v>
      </c>
      <c r="R72" s="53"/>
    </row>
    <row r="73" spans="1:18" s="26" customFormat="1">
      <c r="A73" s="21"/>
      <c r="B73" s="22">
        <v>343</v>
      </c>
      <c r="C73" s="23" t="s">
        <v>39</v>
      </c>
      <c r="D73" s="24"/>
      <c r="E73" s="47"/>
      <c r="F73" s="84">
        <f t="shared" si="24"/>
        <v>0</v>
      </c>
      <c r="G73" s="172"/>
      <c r="H73" s="94"/>
      <c r="I73" s="25">
        <f t="shared" si="25"/>
        <v>0</v>
      </c>
      <c r="R73" s="53"/>
    </row>
    <row r="74" spans="1:18" s="26" customFormat="1" ht="24.75">
      <c r="A74" s="21"/>
      <c r="B74" s="22">
        <v>372</v>
      </c>
      <c r="C74" s="23" t="s">
        <v>46</v>
      </c>
      <c r="D74" s="24"/>
      <c r="E74" s="47"/>
      <c r="F74" s="84">
        <f t="shared" si="24"/>
        <v>0</v>
      </c>
      <c r="G74" s="172"/>
      <c r="H74" s="94"/>
      <c r="I74" s="25">
        <f t="shared" si="25"/>
        <v>0</v>
      </c>
      <c r="R74" s="53"/>
    </row>
    <row r="75" spans="1:18" s="26" customFormat="1">
      <c r="A75" s="21"/>
      <c r="B75" s="22">
        <v>381</v>
      </c>
      <c r="C75" s="23" t="s">
        <v>58</v>
      </c>
      <c r="D75" s="24"/>
      <c r="E75" s="47"/>
      <c r="F75" s="84">
        <f t="shared" si="24"/>
        <v>0</v>
      </c>
      <c r="G75" s="172"/>
      <c r="H75" s="94"/>
      <c r="I75" s="25">
        <f t="shared" si="25"/>
        <v>0</v>
      </c>
      <c r="R75" s="53"/>
    </row>
    <row r="76" spans="1:18" s="26" customFormat="1">
      <c r="A76" s="21"/>
      <c r="B76" s="22">
        <v>383</v>
      </c>
      <c r="C76" s="23" t="s">
        <v>61</v>
      </c>
      <c r="D76" s="24"/>
      <c r="E76" s="47"/>
      <c r="F76" s="84">
        <f t="shared" si="24"/>
        <v>0</v>
      </c>
      <c r="G76" s="172"/>
      <c r="H76" s="94"/>
      <c r="I76" s="25">
        <f t="shared" si="25"/>
        <v>0</v>
      </c>
      <c r="R76" s="53"/>
    </row>
    <row r="77" spans="1:18" s="26" customFormat="1" ht="24.75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6">SUM(E78:E89)</f>
        <v>0</v>
      </c>
      <c r="F77" s="59">
        <f t="shared" si="26"/>
        <v>0</v>
      </c>
      <c r="G77" s="174">
        <f t="shared" si="26"/>
        <v>0</v>
      </c>
      <c r="H77" s="79">
        <f t="shared" si="26"/>
        <v>0</v>
      </c>
      <c r="I77" s="20">
        <f t="shared" si="26"/>
        <v>0</v>
      </c>
      <c r="R77" s="53"/>
    </row>
    <row r="78" spans="1:18">
      <c r="A78" s="21"/>
      <c r="B78" s="22">
        <v>311</v>
      </c>
      <c r="C78" s="23" t="s">
        <v>35</v>
      </c>
      <c r="D78" s="24"/>
      <c r="E78" s="47"/>
      <c r="F78" s="84">
        <f t="shared" ref="F78:F88" si="27">SUM(D78:E78)</f>
        <v>0</v>
      </c>
      <c r="G78" s="172"/>
      <c r="H78" s="94"/>
      <c r="I78" s="25">
        <f>+F78+H78</f>
        <v>0</v>
      </c>
      <c r="R78" s="53"/>
    </row>
    <row r="79" spans="1:18" s="26" customFormat="1">
      <c r="A79" s="21"/>
      <c r="B79" s="22">
        <v>312</v>
      </c>
      <c r="C79" s="23" t="s">
        <v>44</v>
      </c>
      <c r="D79" s="24"/>
      <c r="E79" s="47"/>
      <c r="F79" s="84">
        <f t="shared" si="27"/>
        <v>0</v>
      </c>
      <c r="G79" s="172"/>
      <c r="H79" s="94"/>
      <c r="I79" s="25">
        <f t="shared" ref="I79:I88" si="28">+F79+H79</f>
        <v>0</v>
      </c>
      <c r="R79" s="53"/>
    </row>
    <row r="80" spans="1:18" s="26" customFormat="1">
      <c r="A80" s="21"/>
      <c r="B80" s="22">
        <v>313</v>
      </c>
      <c r="C80" s="23" t="s">
        <v>36</v>
      </c>
      <c r="D80" s="24"/>
      <c r="E80" s="47"/>
      <c r="F80" s="84">
        <f t="shared" si="27"/>
        <v>0</v>
      </c>
      <c r="G80" s="172"/>
      <c r="H80" s="94"/>
      <c r="I80" s="25">
        <f t="shared" si="28"/>
        <v>0</v>
      </c>
      <c r="R80" s="53"/>
    </row>
    <row r="81" spans="1:18" s="26" customFormat="1">
      <c r="A81" s="21"/>
      <c r="B81" s="22">
        <v>321</v>
      </c>
      <c r="C81" s="23" t="s">
        <v>33</v>
      </c>
      <c r="D81" s="24"/>
      <c r="E81" s="47"/>
      <c r="F81" s="84">
        <f t="shared" si="27"/>
        <v>0</v>
      </c>
      <c r="G81" s="172"/>
      <c r="H81" s="94"/>
      <c r="I81" s="25">
        <f t="shared" si="28"/>
        <v>0</v>
      </c>
      <c r="R81" s="53"/>
    </row>
    <row r="82" spans="1:18" s="26" customFormat="1">
      <c r="A82" s="21"/>
      <c r="B82" s="22">
        <v>322</v>
      </c>
      <c r="C82" s="23" t="s">
        <v>34</v>
      </c>
      <c r="D82" s="24"/>
      <c r="E82" s="47"/>
      <c r="F82" s="84">
        <f t="shared" si="27"/>
        <v>0</v>
      </c>
      <c r="G82" s="172"/>
      <c r="H82" s="94"/>
      <c r="I82" s="25">
        <f t="shared" si="28"/>
        <v>0</v>
      </c>
      <c r="R82" s="53"/>
    </row>
    <row r="83" spans="1:18" s="26" customFormat="1">
      <c r="A83" s="21"/>
      <c r="B83" s="22">
        <v>323</v>
      </c>
      <c r="C83" s="23" t="s">
        <v>28</v>
      </c>
      <c r="D83" s="24"/>
      <c r="E83" s="47"/>
      <c r="F83" s="84">
        <f t="shared" si="27"/>
        <v>0</v>
      </c>
      <c r="G83" s="172"/>
      <c r="H83" s="94"/>
      <c r="I83" s="25">
        <f t="shared" si="28"/>
        <v>0</v>
      </c>
      <c r="R83" s="53"/>
    </row>
    <row r="84" spans="1:18" s="26" customFormat="1" ht="24.75">
      <c r="A84" s="21"/>
      <c r="B84" s="22">
        <v>324</v>
      </c>
      <c r="C84" s="23" t="s">
        <v>37</v>
      </c>
      <c r="D84" s="24"/>
      <c r="E84" s="47"/>
      <c r="F84" s="84">
        <f t="shared" si="27"/>
        <v>0</v>
      </c>
      <c r="G84" s="172"/>
      <c r="H84" s="94"/>
      <c r="I84" s="25">
        <f t="shared" si="28"/>
        <v>0</v>
      </c>
      <c r="R84" s="53"/>
    </row>
    <row r="85" spans="1:18" s="26" customFormat="1">
      <c r="A85" s="21"/>
      <c r="B85" s="22">
        <v>329</v>
      </c>
      <c r="C85" s="23" t="s">
        <v>38</v>
      </c>
      <c r="D85" s="24"/>
      <c r="E85" s="47"/>
      <c r="F85" s="84">
        <f t="shared" si="27"/>
        <v>0</v>
      </c>
      <c r="G85" s="172"/>
      <c r="H85" s="94"/>
      <c r="I85" s="25">
        <f t="shared" si="28"/>
        <v>0</v>
      </c>
      <c r="R85" s="53"/>
    </row>
    <row r="86" spans="1:18" s="26" customFormat="1">
      <c r="A86" s="21"/>
      <c r="B86" s="22">
        <v>343</v>
      </c>
      <c r="C86" s="23" t="s">
        <v>39</v>
      </c>
      <c r="D86" s="24"/>
      <c r="E86" s="47"/>
      <c r="F86" s="84">
        <f t="shared" si="27"/>
        <v>0</v>
      </c>
      <c r="G86" s="172"/>
      <c r="H86" s="94"/>
      <c r="I86" s="25">
        <f t="shared" si="28"/>
        <v>0</v>
      </c>
      <c r="R86" s="53"/>
    </row>
    <row r="87" spans="1:18" s="26" customFormat="1" ht="24.75">
      <c r="A87" s="21"/>
      <c r="B87" s="22">
        <v>372</v>
      </c>
      <c r="C87" s="23" t="s">
        <v>46</v>
      </c>
      <c r="D87" s="24"/>
      <c r="E87" s="47"/>
      <c r="F87" s="84">
        <f t="shared" si="27"/>
        <v>0</v>
      </c>
      <c r="G87" s="172"/>
      <c r="H87" s="94"/>
      <c r="I87" s="25">
        <f t="shared" si="28"/>
        <v>0</v>
      </c>
      <c r="R87" s="53"/>
    </row>
    <row r="88" spans="1:18" s="26" customFormat="1">
      <c r="A88" s="21"/>
      <c r="B88" s="22">
        <v>381</v>
      </c>
      <c r="C88" s="23" t="s">
        <v>58</v>
      </c>
      <c r="D88" s="24"/>
      <c r="E88" s="47"/>
      <c r="F88" s="84">
        <f t="shared" si="27"/>
        <v>0</v>
      </c>
      <c r="G88" s="172"/>
      <c r="H88" s="94"/>
      <c r="I88" s="25">
        <f t="shared" si="28"/>
        <v>0</v>
      </c>
      <c r="R88" s="53"/>
    </row>
    <row r="89" spans="1:18" s="26" customFormat="1">
      <c r="A89" s="21"/>
      <c r="B89" s="22">
        <v>383</v>
      </c>
      <c r="C89" s="23"/>
      <c r="D89" s="24"/>
      <c r="E89" s="47"/>
      <c r="F89" s="84"/>
      <c r="G89" s="172"/>
      <c r="H89" s="94"/>
      <c r="I89" s="25"/>
      <c r="R89" s="53"/>
    </row>
    <row r="90" spans="1:18" s="26" customFormat="1">
      <c r="A90" s="236" t="s">
        <v>11</v>
      </c>
      <c r="B90" s="237"/>
      <c r="C90" s="18" t="s">
        <v>114</v>
      </c>
      <c r="D90" s="19">
        <f>SUM(D91:D101)</f>
        <v>0</v>
      </c>
      <c r="E90" s="19">
        <f t="shared" ref="E90:I90" si="29">SUM(E91:E101)</f>
        <v>0</v>
      </c>
      <c r="F90" s="59">
        <f t="shared" si="29"/>
        <v>0</v>
      </c>
      <c r="G90" s="174">
        <f t="shared" si="29"/>
        <v>0</v>
      </c>
      <c r="H90" s="79">
        <f t="shared" si="29"/>
        <v>0</v>
      </c>
      <c r="I90" s="20">
        <f t="shared" si="29"/>
        <v>0</v>
      </c>
      <c r="R90" s="53"/>
    </row>
    <row r="91" spans="1:18">
      <c r="A91" s="21"/>
      <c r="B91" s="22">
        <v>311</v>
      </c>
      <c r="C91" s="23" t="s">
        <v>35</v>
      </c>
      <c r="D91" s="24"/>
      <c r="E91" s="47"/>
      <c r="F91" s="84">
        <f t="shared" ref="F91:F101" si="30">SUM(D91:E91)</f>
        <v>0</v>
      </c>
      <c r="G91" s="172"/>
      <c r="H91" s="94"/>
      <c r="I91" s="25">
        <f>+F91+H91</f>
        <v>0</v>
      </c>
      <c r="R91" s="53"/>
    </row>
    <row r="92" spans="1:18" s="26" customFormat="1">
      <c r="A92" s="21"/>
      <c r="B92" s="22">
        <v>312</v>
      </c>
      <c r="C92" s="23" t="s">
        <v>44</v>
      </c>
      <c r="D92" s="24"/>
      <c r="E92" s="47"/>
      <c r="F92" s="84">
        <f t="shared" si="30"/>
        <v>0</v>
      </c>
      <c r="G92" s="172"/>
      <c r="H92" s="94"/>
      <c r="I92" s="25">
        <f t="shared" ref="I92:I101" si="31">+F92+H92</f>
        <v>0</v>
      </c>
      <c r="R92" s="53"/>
    </row>
    <row r="93" spans="1:18" s="26" customFormat="1">
      <c r="A93" s="21"/>
      <c r="B93" s="22">
        <v>313</v>
      </c>
      <c r="C93" s="23" t="s">
        <v>36</v>
      </c>
      <c r="D93" s="24"/>
      <c r="E93" s="47"/>
      <c r="F93" s="84">
        <f t="shared" si="30"/>
        <v>0</v>
      </c>
      <c r="G93" s="172"/>
      <c r="H93" s="94"/>
      <c r="I93" s="25">
        <f t="shared" si="31"/>
        <v>0</v>
      </c>
      <c r="R93" s="53"/>
    </row>
    <row r="94" spans="1:18" s="26" customFormat="1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  <c r="R94" s="53"/>
    </row>
    <row r="95" spans="1:18" s="26" customFormat="1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  <c r="R95" s="53"/>
    </row>
    <row r="96" spans="1:18" s="26" customFormat="1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  <c r="R96" s="53"/>
    </row>
    <row r="97" spans="1:18" s="26" customFormat="1" ht="24.75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  <c r="R97" s="53"/>
    </row>
    <row r="98" spans="1:18" s="26" customFormat="1">
      <c r="A98" s="21"/>
      <c r="B98" s="22">
        <v>329</v>
      </c>
      <c r="C98" s="23" t="s">
        <v>38</v>
      </c>
      <c r="D98" s="24"/>
      <c r="E98" s="47"/>
      <c r="F98" s="84">
        <f t="shared" si="30"/>
        <v>0</v>
      </c>
      <c r="G98" s="172"/>
      <c r="H98" s="94"/>
      <c r="I98" s="25">
        <f t="shared" si="31"/>
        <v>0</v>
      </c>
      <c r="J98" s="130"/>
      <c r="R98" s="53"/>
    </row>
    <row r="99" spans="1:18" s="26" customFormat="1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  <c r="R99" s="53"/>
    </row>
    <row r="100" spans="1:18" s="26" customFormat="1" ht="24.75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  <c r="R100" s="53"/>
    </row>
    <row r="101" spans="1:18" s="26" customFormat="1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  <c r="R101" s="53"/>
    </row>
    <row r="102" spans="1:18" s="26" customFormat="1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  <c r="R102" s="53"/>
    </row>
    <row r="103" spans="1:18">
      <c r="A103" s="21"/>
      <c r="B103" s="22">
        <v>311</v>
      </c>
      <c r="C103" s="23" t="s">
        <v>35</v>
      </c>
      <c r="D103" s="24"/>
      <c r="E103" s="47"/>
      <c r="F103" s="84">
        <f t="shared" ref="F103:F112" si="33">SUM(D103:E103)</f>
        <v>0</v>
      </c>
      <c r="G103" s="172"/>
      <c r="H103" s="94"/>
      <c r="I103" s="25">
        <f>+F103+H103</f>
        <v>0</v>
      </c>
      <c r="R103" s="53"/>
    </row>
    <row r="104" spans="1:18" s="26" customFormat="1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  <c r="R104" s="53"/>
    </row>
    <row r="105" spans="1:18" s="26" customFormat="1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  <c r="R105" s="53"/>
    </row>
    <row r="106" spans="1:18" s="26" customFormat="1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  <c r="R106" s="53"/>
    </row>
    <row r="107" spans="1:18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  <c r="R107" s="53"/>
    </row>
    <row r="108" spans="1:18" s="26" customFormat="1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  <c r="R108" s="53"/>
    </row>
    <row r="109" spans="1:18" s="26" customFormat="1" ht="24.75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  <c r="R109" s="53"/>
    </row>
    <row r="110" spans="1:18" s="26" customFormat="1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  <c r="R110" s="53"/>
    </row>
    <row r="111" spans="1:18" s="26" customFormat="1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  <c r="R111" s="53"/>
    </row>
    <row r="112" spans="1:18" s="26" customFormat="1" ht="24.75">
      <c r="A112" s="21"/>
      <c r="B112" s="22">
        <v>372</v>
      </c>
      <c r="C112" s="23" t="s">
        <v>46</v>
      </c>
      <c r="D112" s="24"/>
      <c r="E112" s="47"/>
      <c r="F112" s="84">
        <f t="shared" si="33"/>
        <v>0</v>
      </c>
      <c r="G112" s="172"/>
      <c r="H112" s="94"/>
      <c r="I112" s="25">
        <f t="shared" si="34"/>
        <v>0</v>
      </c>
      <c r="R112" s="53"/>
    </row>
    <row r="113" spans="1:18" s="26" customFormat="1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  <c r="R113" s="53"/>
    </row>
    <row r="114" spans="1:18" s="26" customFormat="1" ht="24.75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5">SUM(E115,E121,E127,E133)</f>
        <v>0</v>
      </c>
      <c r="F114" s="83">
        <f t="shared" si="35"/>
        <v>0</v>
      </c>
      <c r="G114" s="171">
        <f t="shared" si="35"/>
        <v>0</v>
      </c>
      <c r="H114" s="88">
        <f t="shared" si="35"/>
        <v>0</v>
      </c>
      <c r="I114" s="41">
        <f t="shared" si="35"/>
        <v>0</v>
      </c>
      <c r="R114" s="53"/>
    </row>
    <row r="115" spans="1:18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6">SUM(E116:E120)</f>
        <v>0</v>
      </c>
      <c r="F115" s="59">
        <f t="shared" si="36"/>
        <v>0</v>
      </c>
      <c r="G115" s="174">
        <f t="shared" si="36"/>
        <v>0</v>
      </c>
      <c r="H115" s="79">
        <f t="shared" si="36"/>
        <v>0</v>
      </c>
      <c r="I115" s="20">
        <f t="shared" si="36"/>
        <v>0</v>
      </c>
      <c r="R115" s="53"/>
    </row>
    <row r="116" spans="1:18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  <c r="R116" s="53"/>
    </row>
    <row r="117" spans="1:18" s="26" customFormat="1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7">+F117+H117</f>
        <v>0</v>
      </c>
      <c r="R117" s="53"/>
    </row>
    <row r="118" spans="1:18" s="26" customFormat="1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7"/>
        <v>0</v>
      </c>
      <c r="R118" s="53"/>
    </row>
    <row r="119" spans="1:18" s="26" customFormat="1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7"/>
        <v>0</v>
      </c>
      <c r="R119" s="53"/>
    </row>
    <row r="120" spans="1:18" s="26" customFormat="1" ht="13.5" customHeight="1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7"/>
        <v>0</v>
      </c>
      <c r="R120" s="53"/>
    </row>
    <row r="121" spans="1:18" s="26" customFormat="1" ht="25.5" customHeight="1">
      <c r="A121" s="246" t="s">
        <v>11</v>
      </c>
      <c r="B121" s="247"/>
      <c r="C121" s="55" t="s">
        <v>111</v>
      </c>
      <c r="D121" s="43">
        <f t="shared" ref="D121:I121" si="38">SUM(D122:D126)</f>
        <v>0</v>
      </c>
      <c r="E121" s="43">
        <f t="shared" si="38"/>
        <v>0</v>
      </c>
      <c r="F121" s="58">
        <f t="shared" si="38"/>
        <v>0</v>
      </c>
      <c r="G121" s="173">
        <f t="shared" si="38"/>
        <v>0</v>
      </c>
      <c r="H121" s="89">
        <f t="shared" si="38"/>
        <v>0</v>
      </c>
      <c r="I121" s="56">
        <f t="shared" si="38"/>
        <v>0</v>
      </c>
      <c r="R121" s="53"/>
    </row>
    <row r="122" spans="1:18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  <c r="R122" s="53"/>
    </row>
    <row r="123" spans="1:18" s="26" customFormat="1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39">+F123+H123</f>
        <v>0</v>
      </c>
      <c r="R123" s="53"/>
    </row>
    <row r="124" spans="1:18" s="26" customFormat="1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39"/>
        <v>0</v>
      </c>
      <c r="R124" s="53"/>
    </row>
    <row r="125" spans="1:18" s="26" customFormat="1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39"/>
        <v>0</v>
      </c>
      <c r="R125" s="53"/>
    </row>
    <row r="126" spans="1:18" s="26" customFormat="1" ht="13.5" customHeight="1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39"/>
        <v>0</v>
      </c>
      <c r="R126" s="53"/>
    </row>
    <row r="127" spans="1:18" s="26" customFormat="1" ht="24.75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0">SUM(E128:E132)</f>
        <v>0</v>
      </c>
      <c r="F127" s="59">
        <f t="shared" si="40"/>
        <v>0</v>
      </c>
      <c r="G127" s="174">
        <f t="shared" si="40"/>
        <v>0</v>
      </c>
      <c r="H127" s="79">
        <f t="shared" si="40"/>
        <v>0</v>
      </c>
      <c r="I127" s="20">
        <f t="shared" si="40"/>
        <v>0</v>
      </c>
      <c r="R127" s="53"/>
    </row>
    <row r="128" spans="1:18" s="26" customFormat="1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  <c r="R128" s="53"/>
    </row>
    <row r="129" spans="1:18" s="26" customFormat="1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1">+F129+H129</f>
        <v>0</v>
      </c>
      <c r="R129" s="53"/>
    </row>
    <row r="130" spans="1:18" s="26" customFormat="1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1"/>
        <v>0</v>
      </c>
      <c r="R130" s="53"/>
    </row>
    <row r="131" spans="1:18" s="26" customFormat="1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1"/>
        <v>0</v>
      </c>
      <c r="R131" s="53"/>
    </row>
    <row r="132" spans="1:18" s="26" customFormat="1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1"/>
        <v>0</v>
      </c>
      <c r="R132" s="53"/>
    </row>
    <row r="133" spans="1:18" s="26" customFormat="1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2">SUM(E134:E138)</f>
        <v>0</v>
      </c>
      <c r="F133" s="59">
        <f t="shared" si="42"/>
        <v>0</v>
      </c>
      <c r="G133" s="174">
        <f t="shared" si="42"/>
        <v>0</v>
      </c>
      <c r="H133" s="79">
        <f t="shared" si="42"/>
        <v>0</v>
      </c>
      <c r="I133" s="20">
        <f t="shared" si="42"/>
        <v>0</v>
      </c>
      <c r="R133" s="53"/>
    </row>
    <row r="134" spans="1:18" s="26" customFormat="1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  <c r="R134" s="53"/>
    </row>
    <row r="135" spans="1:18" s="26" customFormat="1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3">+F135+H135</f>
        <v>0</v>
      </c>
      <c r="R135" s="53"/>
    </row>
    <row r="136" spans="1:18" s="26" customFormat="1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3"/>
        <v>0</v>
      </c>
      <c r="R136" s="53"/>
    </row>
    <row r="137" spans="1:18" s="26" customFormat="1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3"/>
        <v>0</v>
      </c>
      <c r="R137" s="53"/>
    </row>
    <row r="138" spans="1:18" s="26" customFormat="1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3"/>
        <v>0</v>
      </c>
      <c r="R138" s="53"/>
    </row>
    <row r="139" spans="1:18" s="26" customFormat="1" ht="24.75">
      <c r="A139" s="238" t="s">
        <v>49</v>
      </c>
      <c r="B139" s="239"/>
      <c r="C139" s="39" t="s">
        <v>50</v>
      </c>
      <c r="D139" s="40">
        <f>SUM(D140,D148,D152,D167,D177,D191,D204,D206,D220,D233)</f>
        <v>3500000</v>
      </c>
      <c r="E139" s="40">
        <f t="shared" ref="E139:I139" si="44">SUM(E140,E148,E152,E167,E177,E191,E204,E206,E220,E233)</f>
        <v>0</v>
      </c>
      <c r="F139" s="40">
        <f t="shared" si="44"/>
        <v>3500000</v>
      </c>
      <c r="G139" s="40">
        <f t="shared" si="44"/>
        <v>323859.98</v>
      </c>
      <c r="H139" s="40">
        <f t="shared" si="44"/>
        <v>0</v>
      </c>
      <c r="I139" s="41">
        <f t="shared" si="44"/>
        <v>3500000</v>
      </c>
      <c r="R139" s="53"/>
    </row>
    <row r="140" spans="1:18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5">SUM(E141:E147)</f>
        <v>0</v>
      </c>
      <c r="F140" s="58">
        <f t="shared" si="45"/>
        <v>0</v>
      </c>
      <c r="G140" s="173">
        <f t="shared" si="45"/>
        <v>0</v>
      </c>
      <c r="H140" s="89">
        <f t="shared" si="45"/>
        <v>0</v>
      </c>
      <c r="I140" s="56">
        <f t="shared" si="45"/>
        <v>0</v>
      </c>
      <c r="R140" s="53"/>
    </row>
    <row r="141" spans="1:18">
      <c r="A141" s="21"/>
      <c r="B141" s="22">
        <v>322</v>
      </c>
      <c r="C141" s="23" t="s">
        <v>34</v>
      </c>
      <c r="D141" s="24"/>
      <c r="E141" s="47"/>
      <c r="F141" s="84">
        <f t="shared" ref="F141:F147" si="46">SUM(D141:E141)</f>
        <v>0</v>
      </c>
      <c r="G141" s="172"/>
      <c r="H141" s="94"/>
      <c r="I141" s="25">
        <f>+F141+H141</f>
        <v>0</v>
      </c>
      <c r="R141" s="53"/>
    </row>
    <row r="142" spans="1:18" s="26" customFormat="1">
      <c r="A142" s="21"/>
      <c r="B142" s="22">
        <v>323</v>
      </c>
      <c r="C142" s="23" t="s">
        <v>28</v>
      </c>
      <c r="D142" s="24"/>
      <c r="E142" s="47"/>
      <c r="F142" s="84">
        <f t="shared" si="46"/>
        <v>0</v>
      </c>
      <c r="G142" s="172"/>
      <c r="H142" s="94"/>
      <c r="I142" s="25">
        <f t="shared" ref="I142:I147" si="47">+F142+H142</f>
        <v>0</v>
      </c>
      <c r="R142" s="53"/>
    </row>
    <row r="143" spans="1:18" s="26" customFormat="1">
      <c r="A143" s="21"/>
      <c r="B143" s="22">
        <v>329</v>
      </c>
      <c r="C143" s="23" t="s">
        <v>38</v>
      </c>
      <c r="D143" s="24"/>
      <c r="E143" s="47"/>
      <c r="F143" s="84">
        <f t="shared" si="46"/>
        <v>0</v>
      </c>
      <c r="G143" s="172"/>
      <c r="H143" s="94"/>
      <c r="I143" s="25">
        <f t="shared" si="47"/>
        <v>0</v>
      </c>
      <c r="R143" s="53"/>
    </row>
    <row r="144" spans="1:18" s="26" customFormat="1" ht="18" customHeight="1">
      <c r="A144" s="21"/>
      <c r="B144" s="22">
        <v>422</v>
      </c>
      <c r="C144" s="23" t="s">
        <v>29</v>
      </c>
      <c r="D144" s="24"/>
      <c r="E144" s="47"/>
      <c r="F144" s="84">
        <f t="shared" si="46"/>
        <v>0</v>
      </c>
      <c r="G144" s="172"/>
      <c r="H144" s="94"/>
      <c r="I144" s="25">
        <f t="shared" si="47"/>
        <v>0</v>
      </c>
      <c r="R144" s="53"/>
    </row>
    <row r="145" spans="1:18" s="26" customFormat="1" ht="24.75">
      <c r="A145" s="21"/>
      <c r="B145" s="22">
        <v>424</v>
      </c>
      <c r="C145" s="23" t="s">
        <v>45</v>
      </c>
      <c r="D145" s="24"/>
      <c r="E145" s="47"/>
      <c r="F145" s="84">
        <f t="shared" si="46"/>
        <v>0</v>
      </c>
      <c r="G145" s="172"/>
      <c r="H145" s="94"/>
      <c r="I145" s="25">
        <f t="shared" si="47"/>
        <v>0</v>
      </c>
      <c r="R145" s="53"/>
    </row>
    <row r="146" spans="1:18" s="26" customFormat="1">
      <c r="A146" s="21"/>
      <c r="B146" s="22">
        <v>451</v>
      </c>
      <c r="C146" s="23" t="s">
        <v>31</v>
      </c>
      <c r="D146" s="24"/>
      <c r="E146" s="47"/>
      <c r="F146" s="84">
        <f t="shared" si="46"/>
        <v>0</v>
      </c>
      <c r="G146" s="172"/>
      <c r="H146" s="94"/>
      <c r="I146" s="25">
        <f t="shared" si="47"/>
        <v>0</v>
      </c>
      <c r="R146" s="53"/>
    </row>
    <row r="147" spans="1:18" s="26" customFormat="1">
      <c r="A147" s="21"/>
      <c r="B147" s="22">
        <v>452</v>
      </c>
      <c r="C147" s="23" t="s">
        <v>51</v>
      </c>
      <c r="D147" s="24"/>
      <c r="E147" s="47"/>
      <c r="F147" s="84">
        <f t="shared" si="46"/>
        <v>0</v>
      </c>
      <c r="G147" s="172"/>
      <c r="H147" s="94"/>
      <c r="I147" s="25">
        <f t="shared" si="47"/>
        <v>0</v>
      </c>
      <c r="R147" s="53"/>
    </row>
    <row r="148" spans="1:18" s="26" customFormat="1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8">SUM(E149:E151)</f>
        <v>0</v>
      </c>
      <c r="F148" s="58">
        <f t="shared" si="48"/>
        <v>0</v>
      </c>
      <c r="G148" s="173">
        <f t="shared" si="48"/>
        <v>0</v>
      </c>
      <c r="H148" s="89">
        <f t="shared" si="48"/>
        <v>0</v>
      </c>
      <c r="I148" s="56">
        <f t="shared" si="48"/>
        <v>0</v>
      </c>
      <c r="R148" s="53"/>
    </row>
    <row r="149" spans="1:18" s="26" customFormat="1" ht="18" customHeight="1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  <c r="R149" s="53"/>
    </row>
    <row r="150" spans="1:18" s="26" customFormat="1" ht="18" customHeight="1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49">+F150+H150</f>
        <v>0</v>
      </c>
      <c r="R150" s="53"/>
    </row>
    <row r="151" spans="1:18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49"/>
        <v>0</v>
      </c>
      <c r="R151" s="53"/>
    </row>
    <row r="152" spans="1:18" s="26" customFormat="1" ht="24.75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0">SUM(E153:E166)</f>
        <v>0</v>
      </c>
      <c r="F152" s="59">
        <f t="shared" si="50"/>
        <v>0</v>
      </c>
      <c r="G152" s="174">
        <f t="shared" si="50"/>
        <v>0</v>
      </c>
      <c r="H152" s="79">
        <f t="shared" si="50"/>
        <v>0</v>
      </c>
      <c r="I152" s="20">
        <f t="shared" si="50"/>
        <v>0</v>
      </c>
      <c r="R152" s="53"/>
    </row>
    <row r="153" spans="1:18">
      <c r="A153" s="21"/>
      <c r="B153" s="22">
        <v>322</v>
      </c>
      <c r="C153" s="23" t="s">
        <v>34</v>
      </c>
      <c r="D153" s="24"/>
      <c r="E153" s="47"/>
      <c r="F153" s="84">
        <f t="shared" ref="F153:F166" si="51">SUM(D153:E153)</f>
        <v>0</v>
      </c>
      <c r="G153" s="172"/>
      <c r="H153" s="94"/>
      <c r="I153" s="25">
        <f>+F153+H153</f>
        <v>0</v>
      </c>
      <c r="R153" s="53"/>
    </row>
    <row r="154" spans="1:18" s="26" customFormat="1">
      <c r="A154" s="21"/>
      <c r="B154" s="22">
        <v>323</v>
      </c>
      <c r="C154" s="23" t="s">
        <v>28</v>
      </c>
      <c r="D154" s="24"/>
      <c r="E154" s="47"/>
      <c r="F154" s="84">
        <f t="shared" si="51"/>
        <v>0</v>
      </c>
      <c r="G154" s="172"/>
      <c r="H154" s="94"/>
      <c r="I154" s="25">
        <f t="shared" ref="I154:I166" si="52">+F154+H154</f>
        <v>0</v>
      </c>
      <c r="R154" s="53"/>
    </row>
    <row r="155" spans="1:18" s="26" customFormat="1">
      <c r="A155" s="21"/>
      <c r="B155" s="22">
        <v>329</v>
      </c>
      <c r="C155" s="23" t="s">
        <v>38</v>
      </c>
      <c r="D155" s="24"/>
      <c r="E155" s="47"/>
      <c r="F155" s="84">
        <f t="shared" si="51"/>
        <v>0</v>
      </c>
      <c r="G155" s="172"/>
      <c r="H155" s="94"/>
      <c r="I155" s="25">
        <f t="shared" si="52"/>
        <v>0</v>
      </c>
      <c r="R155" s="53"/>
    </row>
    <row r="156" spans="1:18" s="26" customFormat="1">
      <c r="A156" s="21"/>
      <c r="B156" s="22">
        <v>342</v>
      </c>
      <c r="C156" s="23" t="s">
        <v>181</v>
      </c>
      <c r="D156" s="24"/>
      <c r="E156" s="47"/>
      <c r="F156" s="84">
        <f t="shared" si="51"/>
        <v>0</v>
      </c>
      <c r="G156" s="172"/>
      <c r="H156" s="94"/>
      <c r="I156" s="25">
        <f t="shared" si="52"/>
        <v>0</v>
      </c>
      <c r="R156" s="53"/>
    </row>
    <row r="157" spans="1:18" s="26" customFormat="1">
      <c r="A157" s="21"/>
      <c r="B157" s="22">
        <v>421</v>
      </c>
      <c r="C157" s="23" t="s">
        <v>52</v>
      </c>
      <c r="D157" s="24"/>
      <c r="E157" s="47"/>
      <c r="F157" s="84">
        <f t="shared" si="51"/>
        <v>0</v>
      </c>
      <c r="G157" s="172"/>
      <c r="H157" s="94"/>
      <c r="I157" s="25">
        <f t="shared" si="52"/>
        <v>0</v>
      </c>
      <c r="R157" s="53"/>
    </row>
    <row r="158" spans="1:18" s="26" customFormat="1">
      <c r="A158" s="21"/>
      <c r="B158" s="22">
        <v>422</v>
      </c>
      <c r="C158" s="23" t="s">
        <v>29</v>
      </c>
      <c r="D158" s="24"/>
      <c r="E158" s="47"/>
      <c r="F158" s="84">
        <f t="shared" si="51"/>
        <v>0</v>
      </c>
      <c r="G158" s="172"/>
      <c r="H158" s="94"/>
      <c r="I158" s="25">
        <f t="shared" si="52"/>
        <v>0</v>
      </c>
      <c r="R158" s="53"/>
    </row>
    <row r="159" spans="1:18" s="26" customFormat="1">
      <c r="A159" s="21"/>
      <c r="B159" s="22">
        <v>423</v>
      </c>
      <c r="C159" s="23" t="s">
        <v>53</v>
      </c>
      <c r="D159" s="24"/>
      <c r="E159" s="47"/>
      <c r="F159" s="84">
        <f t="shared" si="51"/>
        <v>0</v>
      </c>
      <c r="G159" s="172"/>
      <c r="H159" s="94"/>
      <c r="I159" s="25">
        <f t="shared" si="52"/>
        <v>0</v>
      </c>
      <c r="R159" s="53"/>
    </row>
    <row r="160" spans="1:18" s="26" customFormat="1" ht="24.75">
      <c r="A160" s="21"/>
      <c r="B160" s="22">
        <v>424</v>
      </c>
      <c r="C160" s="23" t="s">
        <v>45</v>
      </c>
      <c r="D160" s="24"/>
      <c r="E160" s="47"/>
      <c r="F160" s="84">
        <f t="shared" si="51"/>
        <v>0</v>
      </c>
      <c r="G160" s="172"/>
      <c r="H160" s="94"/>
      <c r="I160" s="25">
        <f t="shared" si="52"/>
        <v>0</v>
      </c>
      <c r="R160" s="53"/>
    </row>
    <row r="161" spans="1:18" s="26" customFormat="1">
      <c r="A161" s="21"/>
      <c r="B161" s="22">
        <v>426</v>
      </c>
      <c r="C161" s="23" t="s">
        <v>30</v>
      </c>
      <c r="D161" s="24"/>
      <c r="E161" s="47"/>
      <c r="F161" s="84">
        <f t="shared" si="51"/>
        <v>0</v>
      </c>
      <c r="G161" s="172"/>
      <c r="H161" s="94"/>
      <c r="I161" s="25">
        <f t="shared" si="52"/>
        <v>0</v>
      </c>
      <c r="R161" s="53"/>
    </row>
    <row r="162" spans="1:18" s="26" customFormat="1">
      <c r="A162" s="21"/>
      <c r="B162" s="22">
        <v>451</v>
      </c>
      <c r="C162" s="23" t="s">
        <v>31</v>
      </c>
      <c r="D162" s="24"/>
      <c r="E162" s="47"/>
      <c r="F162" s="84">
        <f t="shared" si="51"/>
        <v>0</v>
      </c>
      <c r="G162" s="172"/>
      <c r="H162" s="94"/>
      <c r="I162" s="25">
        <f t="shared" si="52"/>
        <v>0</v>
      </c>
      <c r="R162" s="53"/>
    </row>
    <row r="163" spans="1:18" s="26" customFormat="1">
      <c r="A163" s="21"/>
      <c r="B163" s="22">
        <v>452</v>
      </c>
      <c r="C163" s="23" t="s">
        <v>51</v>
      </c>
      <c r="D163" s="24"/>
      <c r="E163" s="47"/>
      <c r="F163" s="84">
        <f t="shared" si="51"/>
        <v>0</v>
      </c>
      <c r="G163" s="172"/>
      <c r="H163" s="94"/>
      <c r="I163" s="25">
        <f t="shared" si="52"/>
        <v>0</v>
      </c>
      <c r="R163" s="53"/>
    </row>
    <row r="164" spans="1:18" s="26" customFormat="1">
      <c r="A164" s="21"/>
      <c r="B164" s="22">
        <v>453</v>
      </c>
      <c r="C164" s="23" t="s">
        <v>54</v>
      </c>
      <c r="D164" s="24"/>
      <c r="E164" s="47"/>
      <c r="F164" s="84">
        <f t="shared" si="51"/>
        <v>0</v>
      </c>
      <c r="G164" s="172"/>
      <c r="H164" s="94"/>
      <c r="I164" s="25">
        <f t="shared" si="52"/>
        <v>0</v>
      </c>
      <c r="R164" s="53"/>
    </row>
    <row r="165" spans="1:18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1"/>
        <v>0</v>
      </c>
      <c r="G165" s="172"/>
      <c r="H165" s="94"/>
      <c r="I165" s="25">
        <f t="shared" si="52"/>
        <v>0</v>
      </c>
      <c r="R165" s="53"/>
    </row>
    <row r="166" spans="1:18" s="26" customFormat="1" ht="24.75">
      <c r="A166" s="21"/>
      <c r="B166" s="22">
        <v>544</v>
      </c>
      <c r="C166" s="23" t="s">
        <v>182</v>
      </c>
      <c r="D166" s="24"/>
      <c r="E166" s="47"/>
      <c r="F166" s="84">
        <f t="shared" si="51"/>
        <v>0</v>
      </c>
      <c r="G166" s="172"/>
      <c r="H166" s="94"/>
      <c r="I166" s="25">
        <f t="shared" si="52"/>
        <v>0</v>
      </c>
      <c r="R166" s="53"/>
    </row>
    <row r="167" spans="1:18" s="26" customFormat="1" ht="24.75">
      <c r="A167" s="246" t="s">
        <v>11</v>
      </c>
      <c r="B167" s="247"/>
      <c r="C167" s="55" t="s">
        <v>111</v>
      </c>
      <c r="D167" s="43">
        <f>SUM(D168:D176)</f>
        <v>3500000</v>
      </c>
      <c r="E167" s="43">
        <f t="shared" ref="E167:I167" si="53">SUM(E168:E176)</f>
        <v>0</v>
      </c>
      <c r="F167" s="58">
        <f t="shared" si="53"/>
        <v>3500000</v>
      </c>
      <c r="G167" s="173">
        <f t="shared" si="53"/>
        <v>323859.98</v>
      </c>
      <c r="H167" s="89">
        <f t="shared" si="53"/>
        <v>0</v>
      </c>
      <c r="I167" s="56">
        <f t="shared" si="53"/>
        <v>3500000</v>
      </c>
      <c r="R167" s="53"/>
    </row>
    <row r="168" spans="1:18" s="73" customFormat="1">
      <c r="A168" s="66"/>
      <c r="B168" s="22">
        <v>322</v>
      </c>
      <c r="C168" s="23" t="s">
        <v>34</v>
      </c>
      <c r="D168" s="69">
        <v>200000</v>
      </c>
      <c r="E168" s="69"/>
      <c r="F168" s="84">
        <f>SUM(D168:E168)</f>
        <v>200000</v>
      </c>
      <c r="G168" s="172"/>
      <c r="H168" s="90"/>
      <c r="I168" s="25">
        <f>+F168+H168</f>
        <v>200000</v>
      </c>
      <c r="R168" s="70"/>
    </row>
    <row r="169" spans="1:18">
      <c r="A169" s="21"/>
      <c r="B169" s="22">
        <v>323</v>
      </c>
      <c r="C169" s="23" t="s">
        <v>28</v>
      </c>
      <c r="D169" s="24">
        <v>1500000</v>
      </c>
      <c r="E169" s="47"/>
      <c r="F169" s="84">
        <f>SUM(D169:E169)</f>
        <v>1500000</v>
      </c>
      <c r="G169" s="172">
        <v>48785</v>
      </c>
      <c r="H169" s="94"/>
      <c r="I169" s="25">
        <f t="shared" ref="I169:I176" si="54">+F169+H169</f>
        <v>1500000</v>
      </c>
      <c r="R169" s="53"/>
    </row>
    <row r="170" spans="1:18" s="26" customFormat="1">
      <c r="A170" s="21"/>
      <c r="B170" s="22">
        <v>421</v>
      </c>
      <c r="C170" s="23" t="s">
        <v>52</v>
      </c>
      <c r="D170" s="24">
        <v>1000000</v>
      </c>
      <c r="E170" s="47"/>
      <c r="F170" s="84">
        <f>SUM(D170:E170)</f>
        <v>1000000</v>
      </c>
      <c r="G170" s="172"/>
      <c r="H170" s="94"/>
      <c r="I170" s="25">
        <f t="shared" si="54"/>
        <v>1000000</v>
      </c>
      <c r="R170" s="53"/>
    </row>
    <row r="171" spans="1:18" s="26" customFormat="1">
      <c r="A171" s="21"/>
      <c r="B171" s="22">
        <v>422</v>
      </c>
      <c r="C171" s="23" t="s">
        <v>29</v>
      </c>
      <c r="D171" s="24">
        <v>400000</v>
      </c>
      <c r="E171" s="47"/>
      <c r="F171" s="84">
        <f t="shared" ref="F171:F176" si="55">SUM(D171:E171)</f>
        <v>400000</v>
      </c>
      <c r="G171" s="172"/>
      <c r="H171" s="94"/>
      <c r="I171" s="25">
        <f t="shared" si="54"/>
        <v>400000</v>
      </c>
      <c r="R171" s="53"/>
    </row>
    <row r="172" spans="1:18" s="26" customFormat="1">
      <c r="A172" s="21"/>
      <c r="B172" s="22">
        <v>423</v>
      </c>
      <c r="C172" s="23" t="s">
        <v>53</v>
      </c>
      <c r="D172" s="24"/>
      <c r="E172" s="47"/>
      <c r="F172" s="84">
        <f t="shared" si="55"/>
        <v>0</v>
      </c>
      <c r="G172" s="172"/>
      <c r="H172" s="94"/>
      <c r="I172" s="25">
        <f t="shared" si="54"/>
        <v>0</v>
      </c>
      <c r="R172" s="53"/>
    </row>
    <row r="173" spans="1:18" s="26" customFormat="1" ht="24.75">
      <c r="A173" s="21"/>
      <c r="B173" s="22">
        <v>424</v>
      </c>
      <c r="C173" s="23" t="s">
        <v>45</v>
      </c>
      <c r="D173" s="24"/>
      <c r="E173" s="47"/>
      <c r="F173" s="84">
        <f t="shared" si="55"/>
        <v>0</v>
      </c>
      <c r="G173" s="172"/>
      <c r="H173" s="94"/>
      <c r="I173" s="25">
        <f t="shared" si="54"/>
        <v>0</v>
      </c>
      <c r="R173" s="53"/>
    </row>
    <row r="174" spans="1:18" s="26" customFormat="1">
      <c r="A174" s="21"/>
      <c r="B174" s="22">
        <v>426</v>
      </c>
      <c r="C174" s="23" t="s">
        <v>30</v>
      </c>
      <c r="D174" s="24"/>
      <c r="E174" s="47"/>
      <c r="F174" s="84">
        <f t="shared" si="55"/>
        <v>0</v>
      </c>
      <c r="G174" s="172"/>
      <c r="H174" s="94"/>
      <c r="I174" s="25">
        <f t="shared" si="54"/>
        <v>0</v>
      </c>
      <c r="R174" s="53"/>
    </row>
    <row r="175" spans="1:18" s="26" customFormat="1">
      <c r="A175" s="21"/>
      <c r="B175" s="22">
        <v>451</v>
      </c>
      <c r="C175" s="23" t="s">
        <v>31</v>
      </c>
      <c r="D175" s="24">
        <v>300000</v>
      </c>
      <c r="E175" s="47"/>
      <c r="F175" s="84">
        <f t="shared" si="55"/>
        <v>300000</v>
      </c>
      <c r="G175" s="172">
        <v>275074.98</v>
      </c>
      <c r="H175" s="94"/>
      <c r="I175" s="25">
        <f t="shared" si="54"/>
        <v>300000</v>
      </c>
      <c r="R175" s="53"/>
    </row>
    <row r="176" spans="1:18" s="26" customFormat="1">
      <c r="A176" s="21"/>
      <c r="B176" s="22">
        <v>452</v>
      </c>
      <c r="C176" s="23" t="s">
        <v>51</v>
      </c>
      <c r="D176" s="24">
        <v>100000</v>
      </c>
      <c r="E176" s="47"/>
      <c r="F176" s="84">
        <f t="shared" si="55"/>
        <v>100000</v>
      </c>
      <c r="G176" s="172"/>
      <c r="H176" s="94"/>
      <c r="I176" s="25">
        <f t="shared" si="54"/>
        <v>100000</v>
      </c>
      <c r="R176" s="53"/>
    </row>
    <row r="177" spans="1:18" s="26" customFormat="1" ht="24.75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56">SUM(E178:E190)</f>
        <v>0</v>
      </c>
      <c r="F177" s="59">
        <f t="shared" si="56"/>
        <v>0</v>
      </c>
      <c r="G177" s="174">
        <f t="shared" si="56"/>
        <v>0</v>
      </c>
      <c r="H177" s="79">
        <f t="shared" si="56"/>
        <v>0</v>
      </c>
      <c r="I177" s="20">
        <f t="shared" si="56"/>
        <v>0</v>
      </c>
      <c r="R177" s="53"/>
    </row>
    <row r="178" spans="1:18">
      <c r="A178" s="21"/>
      <c r="B178" s="22">
        <v>322</v>
      </c>
      <c r="C178" s="23" t="s">
        <v>34</v>
      </c>
      <c r="D178" s="24"/>
      <c r="E178" s="47"/>
      <c r="F178" s="84">
        <f t="shared" ref="F178:F190" si="57">SUM(D178:E178)</f>
        <v>0</v>
      </c>
      <c r="G178" s="172"/>
      <c r="H178" s="94"/>
      <c r="I178" s="25">
        <f>+F178+H178</f>
        <v>0</v>
      </c>
      <c r="R178" s="53"/>
    </row>
    <row r="179" spans="1:18" s="26" customFormat="1">
      <c r="A179" s="21"/>
      <c r="B179" s="22">
        <v>323</v>
      </c>
      <c r="C179" s="23" t="s">
        <v>28</v>
      </c>
      <c r="D179" s="24"/>
      <c r="E179" s="47"/>
      <c r="F179" s="84">
        <f t="shared" si="57"/>
        <v>0</v>
      </c>
      <c r="G179" s="172"/>
      <c r="H179" s="94"/>
      <c r="I179" s="25">
        <f t="shared" ref="I179:I190" si="58">+F179+H179</f>
        <v>0</v>
      </c>
      <c r="R179" s="53"/>
    </row>
    <row r="180" spans="1:18" s="26" customFormat="1">
      <c r="A180" s="21"/>
      <c r="B180" s="22">
        <v>329</v>
      </c>
      <c r="C180" s="23" t="s">
        <v>38</v>
      </c>
      <c r="D180" s="24"/>
      <c r="E180" s="47"/>
      <c r="F180" s="84">
        <f t="shared" si="57"/>
        <v>0</v>
      </c>
      <c r="G180" s="172"/>
      <c r="H180" s="94"/>
      <c r="I180" s="25">
        <f t="shared" si="58"/>
        <v>0</v>
      </c>
      <c r="R180" s="53"/>
    </row>
    <row r="181" spans="1:18" s="26" customFormat="1">
      <c r="A181" s="21"/>
      <c r="B181" s="22">
        <v>412</v>
      </c>
      <c r="C181" s="23" t="s">
        <v>140</v>
      </c>
      <c r="D181" s="24"/>
      <c r="E181" s="47"/>
      <c r="F181" s="84">
        <f t="shared" si="57"/>
        <v>0</v>
      </c>
      <c r="G181" s="172"/>
      <c r="H181" s="94"/>
      <c r="I181" s="25">
        <f t="shared" si="58"/>
        <v>0</v>
      </c>
      <c r="R181" s="53"/>
    </row>
    <row r="182" spans="1:18" s="26" customFormat="1">
      <c r="A182" s="21"/>
      <c r="B182" s="22">
        <v>421</v>
      </c>
      <c r="C182" s="23" t="s">
        <v>52</v>
      </c>
      <c r="D182" s="24"/>
      <c r="E182" s="47"/>
      <c r="F182" s="84">
        <f t="shared" si="57"/>
        <v>0</v>
      </c>
      <c r="G182" s="172"/>
      <c r="H182" s="94"/>
      <c r="I182" s="25">
        <f t="shared" si="58"/>
        <v>0</v>
      </c>
      <c r="R182" s="53"/>
    </row>
    <row r="183" spans="1:18" s="26" customFormat="1">
      <c r="A183" s="21"/>
      <c r="B183" s="22">
        <v>422</v>
      </c>
      <c r="C183" s="23" t="s">
        <v>29</v>
      </c>
      <c r="D183" s="24"/>
      <c r="E183" s="47"/>
      <c r="F183" s="84">
        <f t="shared" si="57"/>
        <v>0</v>
      </c>
      <c r="G183" s="172"/>
      <c r="H183" s="94"/>
      <c r="I183" s="25">
        <f t="shared" si="58"/>
        <v>0</v>
      </c>
      <c r="R183" s="53"/>
    </row>
    <row r="184" spans="1:18" s="26" customFormat="1">
      <c r="A184" s="21"/>
      <c r="B184" s="22">
        <v>423</v>
      </c>
      <c r="C184" s="23" t="s">
        <v>53</v>
      </c>
      <c r="D184" s="24"/>
      <c r="E184" s="47"/>
      <c r="F184" s="84">
        <f t="shared" si="57"/>
        <v>0</v>
      </c>
      <c r="G184" s="172"/>
      <c r="H184" s="94"/>
      <c r="I184" s="25">
        <f t="shared" si="58"/>
        <v>0</v>
      </c>
      <c r="R184" s="53"/>
    </row>
    <row r="185" spans="1:18" s="26" customFormat="1" ht="24.75">
      <c r="A185" s="21"/>
      <c r="B185" s="22">
        <v>424</v>
      </c>
      <c r="C185" s="23" t="s">
        <v>45</v>
      </c>
      <c r="D185" s="24"/>
      <c r="E185" s="47"/>
      <c r="F185" s="84">
        <f t="shared" si="57"/>
        <v>0</v>
      </c>
      <c r="G185" s="172"/>
      <c r="H185" s="94"/>
      <c r="I185" s="25">
        <f t="shared" si="58"/>
        <v>0</v>
      </c>
      <c r="R185" s="53"/>
    </row>
    <row r="186" spans="1:18" s="26" customFormat="1">
      <c r="A186" s="21"/>
      <c r="B186" s="22">
        <v>426</v>
      </c>
      <c r="C186" s="23" t="s">
        <v>30</v>
      </c>
      <c r="D186" s="24"/>
      <c r="E186" s="47"/>
      <c r="F186" s="84">
        <f t="shared" si="57"/>
        <v>0</v>
      </c>
      <c r="G186" s="172"/>
      <c r="H186" s="94"/>
      <c r="I186" s="25">
        <f t="shared" si="58"/>
        <v>0</v>
      </c>
      <c r="R186" s="53"/>
    </row>
    <row r="187" spans="1:18" s="26" customFormat="1">
      <c r="A187" s="21"/>
      <c r="B187" s="22">
        <v>451</v>
      </c>
      <c r="C187" s="23" t="s">
        <v>31</v>
      </c>
      <c r="D187" s="24"/>
      <c r="E187" s="47"/>
      <c r="F187" s="84">
        <f t="shared" si="57"/>
        <v>0</v>
      </c>
      <c r="G187" s="172"/>
      <c r="H187" s="94"/>
      <c r="I187" s="25">
        <f t="shared" si="58"/>
        <v>0</v>
      </c>
      <c r="R187" s="53"/>
    </row>
    <row r="188" spans="1:18" s="26" customFormat="1">
      <c r="A188" s="21"/>
      <c r="B188" s="22">
        <v>452</v>
      </c>
      <c r="C188" s="23" t="s">
        <v>51</v>
      </c>
      <c r="D188" s="24"/>
      <c r="E188" s="47"/>
      <c r="F188" s="84">
        <f t="shared" si="57"/>
        <v>0</v>
      </c>
      <c r="G188" s="172"/>
      <c r="H188" s="94"/>
      <c r="I188" s="25">
        <f t="shared" si="58"/>
        <v>0</v>
      </c>
      <c r="R188" s="53"/>
    </row>
    <row r="189" spans="1:18" s="26" customFormat="1">
      <c r="A189" s="21"/>
      <c r="B189" s="22">
        <v>453</v>
      </c>
      <c r="C189" s="23" t="s">
        <v>54</v>
      </c>
      <c r="D189" s="24"/>
      <c r="E189" s="47"/>
      <c r="F189" s="84">
        <f t="shared" si="57"/>
        <v>0</v>
      </c>
      <c r="G189" s="172"/>
      <c r="H189" s="94"/>
      <c r="I189" s="25">
        <f t="shared" si="58"/>
        <v>0</v>
      </c>
      <c r="R189" s="53"/>
    </row>
    <row r="190" spans="1:18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57"/>
        <v>0</v>
      </c>
      <c r="G190" s="172"/>
      <c r="H190" s="94"/>
      <c r="I190" s="25">
        <f t="shared" si="58"/>
        <v>0</v>
      </c>
      <c r="R190" s="53"/>
    </row>
    <row r="191" spans="1:18" s="26" customFormat="1" ht="24.75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59">SUM(E192:E203)</f>
        <v>0</v>
      </c>
      <c r="F191" s="59">
        <f t="shared" si="59"/>
        <v>0</v>
      </c>
      <c r="G191" s="174">
        <f t="shared" si="59"/>
        <v>0</v>
      </c>
      <c r="H191" s="79">
        <f t="shared" si="59"/>
        <v>0</v>
      </c>
      <c r="I191" s="20">
        <f t="shared" si="59"/>
        <v>0</v>
      </c>
      <c r="R191" s="53"/>
    </row>
    <row r="192" spans="1:18">
      <c r="A192" s="21"/>
      <c r="B192" s="22">
        <v>322</v>
      </c>
      <c r="C192" s="23" t="s">
        <v>34</v>
      </c>
      <c r="D192" s="24"/>
      <c r="E192" s="47"/>
      <c r="F192" s="84">
        <f t="shared" ref="F192:F203" si="60">SUM(D192:E192)</f>
        <v>0</v>
      </c>
      <c r="G192" s="172"/>
      <c r="H192" s="94"/>
      <c r="I192" s="25">
        <f>+F192+H192</f>
        <v>0</v>
      </c>
      <c r="R192" s="53"/>
    </row>
    <row r="193" spans="1:18" s="26" customFormat="1">
      <c r="A193" s="21"/>
      <c r="B193" s="22">
        <v>323</v>
      </c>
      <c r="C193" s="23" t="s">
        <v>28</v>
      </c>
      <c r="D193" s="24"/>
      <c r="E193" s="47"/>
      <c r="F193" s="84">
        <f t="shared" si="60"/>
        <v>0</v>
      </c>
      <c r="G193" s="172"/>
      <c r="H193" s="94"/>
      <c r="I193" s="25">
        <f t="shared" ref="I193:I203" si="61">+F193+H193</f>
        <v>0</v>
      </c>
      <c r="R193" s="53"/>
    </row>
    <row r="194" spans="1:18" s="26" customFormat="1">
      <c r="A194" s="21"/>
      <c r="B194" s="22">
        <v>329</v>
      </c>
      <c r="C194" s="23" t="s">
        <v>38</v>
      </c>
      <c r="D194" s="24"/>
      <c r="E194" s="47"/>
      <c r="F194" s="84">
        <f t="shared" si="60"/>
        <v>0</v>
      </c>
      <c r="G194" s="172"/>
      <c r="H194" s="94"/>
      <c r="I194" s="25">
        <f t="shared" si="61"/>
        <v>0</v>
      </c>
      <c r="R194" s="53"/>
    </row>
    <row r="195" spans="1:18" s="26" customFormat="1">
      <c r="A195" s="21"/>
      <c r="B195" s="22">
        <v>421</v>
      </c>
      <c r="C195" s="23" t="s">
        <v>52</v>
      </c>
      <c r="D195" s="24"/>
      <c r="E195" s="47"/>
      <c r="F195" s="84">
        <f t="shared" si="60"/>
        <v>0</v>
      </c>
      <c r="G195" s="172"/>
      <c r="H195" s="94"/>
      <c r="I195" s="25">
        <f t="shared" si="61"/>
        <v>0</v>
      </c>
      <c r="R195" s="53"/>
    </row>
    <row r="196" spans="1:18" s="26" customFormat="1">
      <c r="A196" s="21"/>
      <c r="B196" s="22">
        <v>422</v>
      </c>
      <c r="C196" s="23" t="s">
        <v>29</v>
      </c>
      <c r="D196" s="24"/>
      <c r="E196" s="47"/>
      <c r="F196" s="84">
        <f t="shared" si="60"/>
        <v>0</v>
      </c>
      <c r="G196" s="172"/>
      <c r="H196" s="94"/>
      <c r="I196" s="25">
        <f t="shared" si="61"/>
        <v>0</v>
      </c>
      <c r="R196" s="53"/>
    </row>
    <row r="197" spans="1:18" s="26" customFormat="1">
      <c r="A197" s="21"/>
      <c r="B197" s="22">
        <v>423</v>
      </c>
      <c r="C197" s="23" t="s">
        <v>53</v>
      </c>
      <c r="D197" s="24"/>
      <c r="E197" s="47"/>
      <c r="F197" s="84">
        <f t="shared" si="60"/>
        <v>0</v>
      </c>
      <c r="G197" s="172"/>
      <c r="H197" s="94"/>
      <c r="I197" s="25">
        <f t="shared" si="61"/>
        <v>0</v>
      </c>
      <c r="R197" s="53"/>
    </row>
    <row r="198" spans="1:18" s="26" customFormat="1" ht="24.75">
      <c r="A198" s="21"/>
      <c r="B198" s="22">
        <v>424</v>
      </c>
      <c r="C198" s="23" t="s">
        <v>45</v>
      </c>
      <c r="D198" s="24"/>
      <c r="E198" s="47"/>
      <c r="F198" s="84">
        <f t="shared" si="60"/>
        <v>0</v>
      </c>
      <c r="G198" s="172"/>
      <c r="H198" s="94"/>
      <c r="I198" s="25">
        <f t="shared" si="61"/>
        <v>0</v>
      </c>
      <c r="R198" s="53"/>
    </row>
    <row r="199" spans="1:18" s="26" customFormat="1">
      <c r="A199" s="21"/>
      <c r="B199" s="22">
        <v>426</v>
      </c>
      <c r="C199" s="23" t="s">
        <v>30</v>
      </c>
      <c r="D199" s="24"/>
      <c r="E199" s="47"/>
      <c r="F199" s="84">
        <f t="shared" si="60"/>
        <v>0</v>
      </c>
      <c r="G199" s="172"/>
      <c r="H199" s="94"/>
      <c r="I199" s="25">
        <f t="shared" si="61"/>
        <v>0</v>
      </c>
      <c r="R199" s="53"/>
    </row>
    <row r="200" spans="1:18" s="26" customFormat="1">
      <c r="A200" s="21"/>
      <c r="B200" s="22">
        <v>451</v>
      </c>
      <c r="C200" s="23" t="s">
        <v>31</v>
      </c>
      <c r="D200" s="24"/>
      <c r="E200" s="47"/>
      <c r="F200" s="84">
        <f t="shared" si="60"/>
        <v>0</v>
      </c>
      <c r="G200" s="172"/>
      <c r="H200" s="94"/>
      <c r="I200" s="25">
        <f t="shared" si="61"/>
        <v>0</v>
      </c>
      <c r="R200" s="53"/>
    </row>
    <row r="201" spans="1:18" s="26" customFormat="1">
      <c r="A201" s="21"/>
      <c r="B201" s="22">
        <v>452</v>
      </c>
      <c r="C201" s="23" t="s">
        <v>51</v>
      </c>
      <c r="D201" s="24"/>
      <c r="E201" s="47"/>
      <c r="F201" s="84">
        <f t="shared" si="60"/>
        <v>0</v>
      </c>
      <c r="G201" s="172"/>
      <c r="H201" s="94"/>
      <c r="I201" s="25">
        <f t="shared" si="61"/>
        <v>0</v>
      </c>
      <c r="R201" s="53"/>
    </row>
    <row r="202" spans="1:18" s="26" customFormat="1">
      <c r="A202" s="21"/>
      <c r="B202" s="22">
        <v>453</v>
      </c>
      <c r="C202" s="23" t="s">
        <v>54</v>
      </c>
      <c r="D202" s="24"/>
      <c r="E202" s="47"/>
      <c r="F202" s="84">
        <f t="shared" si="60"/>
        <v>0</v>
      </c>
      <c r="G202" s="172"/>
      <c r="H202" s="94"/>
      <c r="I202" s="25">
        <f t="shared" si="61"/>
        <v>0</v>
      </c>
      <c r="R202" s="53"/>
    </row>
    <row r="203" spans="1:18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0"/>
        <v>0</v>
      </c>
      <c r="G203" s="172"/>
      <c r="H203" s="94"/>
      <c r="I203" s="25">
        <f t="shared" si="61"/>
        <v>0</v>
      </c>
      <c r="R203" s="53"/>
    </row>
    <row r="204" spans="1:18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2">SUM(E205:E205)</f>
        <v>0</v>
      </c>
      <c r="F204" s="43">
        <f t="shared" si="62"/>
        <v>0</v>
      </c>
      <c r="G204" s="43">
        <f t="shared" si="62"/>
        <v>0</v>
      </c>
      <c r="H204" s="43">
        <f t="shared" si="62"/>
        <v>0</v>
      </c>
      <c r="I204" s="56">
        <f t="shared" si="62"/>
        <v>0</v>
      </c>
      <c r="R204" s="53"/>
    </row>
    <row r="205" spans="1:18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3">SUM(D205:E205)</f>
        <v>0</v>
      </c>
      <c r="G205" s="172"/>
      <c r="H205" s="94"/>
      <c r="I205" s="25">
        <f>+F205+H205</f>
        <v>0</v>
      </c>
      <c r="R205" s="53"/>
    </row>
    <row r="206" spans="1:18" s="26" customFormat="1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4">SUM(E207:E219)</f>
        <v>0</v>
      </c>
      <c r="F206" s="59">
        <f t="shared" si="64"/>
        <v>0</v>
      </c>
      <c r="G206" s="174">
        <f t="shared" si="64"/>
        <v>0</v>
      </c>
      <c r="H206" s="79">
        <f t="shared" si="64"/>
        <v>0</v>
      </c>
      <c r="I206" s="20">
        <f t="shared" si="64"/>
        <v>0</v>
      </c>
      <c r="R206" s="53"/>
    </row>
    <row r="207" spans="1:18">
      <c r="A207" s="21"/>
      <c r="B207" s="22">
        <v>322</v>
      </c>
      <c r="C207" s="23" t="s">
        <v>34</v>
      </c>
      <c r="D207" s="24"/>
      <c r="E207" s="47"/>
      <c r="F207" s="84">
        <f t="shared" ref="F207:F219" si="65">SUM(D207:E207)</f>
        <v>0</v>
      </c>
      <c r="G207" s="172"/>
      <c r="H207" s="94"/>
      <c r="I207" s="25">
        <f>+F207+H207</f>
        <v>0</v>
      </c>
      <c r="R207" s="53"/>
    </row>
    <row r="208" spans="1:18" s="26" customFormat="1">
      <c r="A208" s="21"/>
      <c r="B208" s="22">
        <v>323</v>
      </c>
      <c r="C208" s="23" t="s">
        <v>28</v>
      </c>
      <c r="D208" s="24"/>
      <c r="E208" s="47"/>
      <c r="F208" s="84">
        <f t="shared" si="65"/>
        <v>0</v>
      </c>
      <c r="G208" s="172"/>
      <c r="H208" s="94"/>
      <c r="I208" s="25">
        <f t="shared" ref="I208:I219" si="66">+F208+H208</f>
        <v>0</v>
      </c>
      <c r="R208" s="53"/>
    </row>
    <row r="209" spans="1:18" s="26" customFormat="1">
      <c r="A209" s="21"/>
      <c r="B209" s="22">
        <v>329</v>
      </c>
      <c r="C209" s="23" t="s">
        <v>38</v>
      </c>
      <c r="D209" s="24"/>
      <c r="E209" s="47"/>
      <c r="F209" s="84">
        <f t="shared" si="65"/>
        <v>0</v>
      </c>
      <c r="G209" s="172"/>
      <c r="H209" s="94"/>
      <c r="I209" s="25">
        <f t="shared" si="66"/>
        <v>0</v>
      </c>
      <c r="R209" s="53"/>
    </row>
    <row r="210" spans="1:18" s="26" customFormat="1" ht="24.75">
      <c r="A210" s="21"/>
      <c r="B210" s="22">
        <v>372</v>
      </c>
      <c r="C210" s="23" t="s">
        <v>46</v>
      </c>
      <c r="D210" s="24"/>
      <c r="E210" s="47"/>
      <c r="F210" s="84">
        <f t="shared" si="65"/>
        <v>0</v>
      </c>
      <c r="G210" s="172"/>
      <c r="H210" s="94"/>
      <c r="I210" s="25">
        <f t="shared" si="66"/>
        <v>0</v>
      </c>
      <c r="R210" s="53"/>
    </row>
    <row r="211" spans="1:18" s="26" customFormat="1">
      <c r="A211" s="21"/>
      <c r="B211" s="22">
        <v>421</v>
      </c>
      <c r="C211" s="23" t="s">
        <v>52</v>
      </c>
      <c r="D211" s="24"/>
      <c r="E211" s="47"/>
      <c r="F211" s="84">
        <f t="shared" si="65"/>
        <v>0</v>
      </c>
      <c r="G211" s="172"/>
      <c r="H211" s="94"/>
      <c r="I211" s="25">
        <f t="shared" si="66"/>
        <v>0</v>
      </c>
      <c r="R211" s="53"/>
    </row>
    <row r="212" spans="1:18" s="26" customFormat="1">
      <c r="A212" s="21"/>
      <c r="B212" s="22">
        <v>422</v>
      </c>
      <c r="C212" s="23" t="s">
        <v>29</v>
      </c>
      <c r="D212" s="24"/>
      <c r="E212" s="47"/>
      <c r="F212" s="84">
        <f t="shared" si="65"/>
        <v>0</v>
      </c>
      <c r="G212" s="172"/>
      <c r="H212" s="94"/>
      <c r="I212" s="25">
        <f t="shared" si="66"/>
        <v>0</v>
      </c>
      <c r="R212" s="53"/>
    </row>
    <row r="213" spans="1:18" s="26" customFormat="1">
      <c r="A213" s="21"/>
      <c r="B213" s="22">
        <v>423</v>
      </c>
      <c r="C213" s="23" t="s">
        <v>53</v>
      </c>
      <c r="D213" s="24"/>
      <c r="E213" s="47"/>
      <c r="F213" s="84">
        <f t="shared" si="65"/>
        <v>0</v>
      </c>
      <c r="G213" s="172"/>
      <c r="H213" s="94"/>
      <c r="I213" s="25">
        <f t="shared" si="66"/>
        <v>0</v>
      </c>
      <c r="R213" s="53"/>
    </row>
    <row r="214" spans="1:18" s="26" customFormat="1" ht="24.75">
      <c r="A214" s="21"/>
      <c r="B214" s="22">
        <v>424</v>
      </c>
      <c r="C214" s="23" t="s">
        <v>45</v>
      </c>
      <c r="D214" s="24"/>
      <c r="E214" s="47"/>
      <c r="F214" s="84">
        <f t="shared" si="65"/>
        <v>0</v>
      </c>
      <c r="G214" s="172"/>
      <c r="H214" s="94"/>
      <c r="I214" s="25">
        <f t="shared" si="66"/>
        <v>0</v>
      </c>
      <c r="J214" s="130" t="s">
        <v>183</v>
      </c>
      <c r="R214" s="53"/>
    </row>
    <row r="215" spans="1:18" s="26" customFormat="1">
      <c r="A215" s="21"/>
      <c r="B215" s="22">
        <v>426</v>
      </c>
      <c r="C215" s="23" t="s">
        <v>30</v>
      </c>
      <c r="D215" s="24"/>
      <c r="E215" s="47"/>
      <c r="F215" s="84">
        <f t="shared" si="65"/>
        <v>0</v>
      </c>
      <c r="G215" s="172"/>
      <c r="H215" s="94"/>
      <c r="I215" s="25">
        <f t="shared" si="66"/>
        <v>0</v>
      </c>
      <c r="R215" s="53"/>
    </row>
    <row r="216" spans="1:18" s="26" customFormat="1">
      <c r="A216" s="21"/>
      <c r="B216" s="22">
        <v>451</v>
      </c>
      <c r="C216" s="23" t="s">
        <v>31</v>
      </c>
      <c r="D216" s="24"/>
      <c r="E216" s="47"/>
      <c r="F216" s="84">
        <f t="shared" si="65"/>
        <v>0</v>
      </c>
      <c r="G216" s="172"/>
      <c r="H216" s="94"/>
      <c r="I216" s="25">
        <f t="shared" si="66"/>
        <v>0</v>
      </c>
      <c r="R216" s="53"/>
    </row>
    <row r="217" spans="1:18" s="26" customFormat="1">
      <c r="A217" s="21"/>
      <c r="B217" s="22">
        <v>452</v>
      </c>
      <c r="C217" s="23" t="s">
        <v>51</v>
      </c>
      <c r="D217" s="24"/>
      <c r="E217" s="47"/>
      <c r="F217" s="84">
        <f t="shared" si="65"/>
        <v>0</v>
      </c>
      <c r="G217" s="172"/>
      <c r="H217" s="94"/>
      <c r="I217" s="25">
        <f t="shared" si="66"/>
        <v>0</v>
      </c>
      <c r="R217" s="53"/>
    </row>
    <row r="218" spans="1:18" s="26" customFormat="1">
      <c r="A218" s="21"/>
      <c r="B218" s="22">
        <v>453</v>
      </c>
      <c r="C218" s="23" t="s">
        <v>54</v>
      </c>
      <c r="D218" s="24"/>
      <c r="E218" s="47"/>
      <c r="F218" s="84">
        <f t="shared" si="65"/>
        <v>0</v>
      </c>
      <c r="G218" s="172"/>
      <c r="H218" s="94"/>
      <c r="I218" s="25">
        <f t="shared" si="66"/>
        <v>0</v>
      </c>
      <c r="R218" s="53"/>
    </row>
    <row r="219" spans="1:18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5"/>
        <v>0</v>
      </c>
      <c r="G219" s="172"/>
      <c r="H219" s="94"/>
      <c r="I219" s="25">
        <f t="shared" si="66"/>
        <v>0</v>
      </c>
      <c r="R219" s="53"/>
    </row>
    <row r="220" spans="1:18" s="26" customFormat="1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67">SUM(E221:E232)</f>
        <v>0</v>
      </c>
      <c r="F220" s="59">
        <f t="shared" si="67"/>
        <v>0</v>
      </c>
      <c r="G220" s="174">
        <f t="shared" si="67"/>
        <v>0</v>
      </c>
      <c r="H220" s="79">
        <f t="shared" si="67"/>
        <v>0</v>
      </c>
      <c r="I220" s="20">
        <f t="shared" si="67"/>
        <v>0</v>
      </c>
      <c r="R220" s="53"/>
    </row>
    <row r="221" spans="1:18">
      <c r="A221" s="21"/>
      <c r="B221" s="22">
        <v>322</v>
      </c>
      <c r="C221" s="23" t="s">
        <v>34</v>
      </c>
      <c r="D221" s="24"/>
      <c r="E221" s="47"/>
      <c r="F221" s="84">
        <f t="shared" ref="F221:F232" si="68">SUM(D221:E221)</f>
        <v>0</v>
      </c>
      <c r="G221" s="172"/>
      <c r="H221" s="94"/>
      <c r="I221" s="25">
        <f>+F221+H221</f>
        <v>0</v>
      </c>
      <c r="R221" s="53"/>
    </row>
    <row r="222" spans="1:18" s="26" customFormat="1">
      <c r="A222" s="21"/>
      <c r="B222" s="22">
        <v>323</v>
      </c>
      <c r="C222" s="23" t="s">
        <v>28</v>
      </c>
      <c r="D222" s="24"/>
      <c r="E222" s="47"/>
      <c r="F222" s="84">
        <f t="shared" si="68"/>
        <v>0</v>
      </c>
      <c r="G222" s="172"/>
      <c r="H222" s="94"/>
      <c r="I222" s="25">
        <f t="shared" ref="I222:I231" si="69">+F222+H222</f>
        <v>0</v>
      </c>
      <c r="R222" s="53"/>
    </row>
    <row r="223" spans="1:18" s="26" customFormat="1">
      <c r="A223" s="21"/>
      <c r="B223" s="22">
        <v>329</v>
      </c>
      <c r="C223" s="23" t="s">
        <v>38</v>
      </c>
      <c r="D223" s="24"/>
      <c r="E223" s="47"/>
      <c r="F223" s="84">
        <f t="shared" si="68"/>
        <v>0</v>
      </c>
      <c r="G223" s="172"/>
      <c r="H223" s="94"/>
      <c r="I223" s="25">
        <f t="shared" si="69"/>
        <v>0</v>
      </c>
      <c r="R223" s="53"/>
    </row>
    <row r="224" spans="1:18" s="26" customFormat="1">
      <c r="A224" s="21"/>
      <c r="B224" s="22">
        <v>421</v>
      </c>
      <c r="C224" s="23" t="s">
        <v>52</v>
      </c>
      <c r="D224" s="24"/>
      <c r="E224" s="47"/>
      <c r="F224" s="84">
        <f t="shared" si="68"/>
        <v>0</v>
      </c>
      <c r="G224" s="172"/>
      <c r="H224" s="94"/>
      <c r="I224" s="25">
        <f t="shared" si="69"/>
        <v>0</v>
      </c>
      <c r="R224" s="53"/>
    </row>
    <row r="225" spans="1:18" s="26" customFormat="1">
      <c r="A225" s="21"/>
      <c r="B225" s="22">
        <v>422</v>
      </c>
      <c r="C225" s="23" t="s">
        <v>29</v>
      </c>
      <c r="D225" s="24"/>
      <c r="E225" s="47"/>
      <c r="F225" s="84">
        <f t="shared" si="68"/>
        <v>0</v>
      </c>
      <c r="G225" s="172"/>
      <c r="H225" s="94"/>
      <c r="I225" s="25">
        <f t="shared" si="69"/>
        <v>0</v>
      </c>
      <c r="R225" s="53"/>
    </row>
    <row r="226" spans="1:18" s="26" customFormat="1">
      <c r="A226" s="21"/>
      <c r="B226" s="22">
        <v>423</v>
      </c>
      <c r="C226" s="23" t="s">
        <v>53</v>
      </c>
      <c r="D226" s="24"/>
      <c r="E226" s="47"/>
      <c r="F226" s="84">
        <f t="shared" si="68"/>
        <v>0</v>
      </c>
      <c r="G226" s="172"/>
      <c r="H226" s="94"/>
      <c r="I226" s="25">
        <f t="shared" si="69"/>
        <v>0</v>
      </c>
      <c r="R226" s="53"/>
    </row>
    <row r="227" spans="1:18" s="26" customFormat="1" ht="24.75">
      <c r="A227" s="21"/>
      <c r="B227" s="22">
        <v>424</v>
      </c>
      <c r="C227" s="23" t="s">
        <v>45</v>
      </c>
      <c r="D227" s="24"/>
      <c r="E227" s="47"/>
      <c r="F227" s="84">
        <f t="shared" si="68"/>
        <v>0</v>
      </c>
      <c r="G227" s="172"/>
      <c r="H227" s="94"/>
      <c r="I227" s="25">
        <f t="shared" si="69"/>
        <v>0</v>
      </c>
      <c r="R227" s="53"/>
    </row>
    <row r="228" spans="1:18" s="26" customFormat="1">
      <c r="A228" s="21"/>
      <c r="B228" s="22">
        <v>426</v>
      </c>
      <c r="C228" s="23" t="s">
        <v>30</v>
      </c>
      <c r="D228" s="24"/>
      <c r="E228" s="47"/>
      <c r="F228" s="84">
        <f t="shared" si="68"/>
        <v>0</v>
      </c>
      <c r="G228" s="172"/>
      <c r="H228" s="94"/>
      <c r="I228" s="25">
        <f t="shared" si="69"/>
        <v>0</v>
      </c>
      <c r="R228" s="53"/>
    </row>
    <row r="229" spans="1:18" s="26" customFormat="1">
      <c r="A229" s="21"/>
      <c r="B229" s="22">
        <v>451</v>
      </c>
      <c r="C229" s="23" t="s">
        <v>31</v>
      </c>
      <c r="D229" s="24"/>
      <c r="E229" s="47"/>
      <c r="F229" s="84">
        <f t="shared" si="68"/>
        <v>0</v>
      </c>
      <c r="G229" s="172"/>
      <c r="H229" s="94"/>
      <c r="I229" s="25">
        <f t="shared" si="69"/>
        <v>0</v>
      </c>
      <c r="R229" s="53"/>
    </row>
    <row r="230" spans="1:18" s="26" customFormat="1">
      <c r="A230" s="21"/>
      <c r="B230" s="22">
        <v>452</v>
      </c>
      <c r="C230" s="23" t="s">
        <v>51</v>
      </c>
      <c r="D230" s="24"/>
      <c r="E230" s="47"/>
      <c r="F230" s="84">
        <f t="shared" si="68"/>
        <v>0</v>
      </c>
      <c r="G230" s="172"/>
      <c r="H230" s="94"/>
      <c r="I230" s="25">
        <f t="shared" si="69"/>
        <v>0</v>
      </c>
      <c r="R230" s="53"/>
    </row>
    <row r="231" spans="1:18" s="26" customFormat="1">
      <c r="A231" s="21"/>
      <c r="B231" s="22">
        <v>453</v>
      </c>
      <c r="C231" s="23" t="s">
        <v>54</v>
      </c>
      <c r="D231" s="24"/>
      <c r="E231" s="47"/>
      <c r="F231" s="84">
        <f t="shared" si="68"/>
        <v>0</v>
      </c>
      <c r="G231" s="172"/>
      <c r="H231" s="94"/>
      <c r="I231" s="25">
        <f t="shared" si="69"/>
        <v>0</v>
      </c>
      <c r="R231" s="53"/>
    </row>
    <row r="232" spans="1:18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68"/>
        <v>0</v>
      </c>
      <c r="G232" s="172"/>
      <c r="H232" s="94"/>
      <c r="I232" s="25">
        <f>+F232+H232</f>
        <v>0</v>
      </c>
      <c r="R232" s="53"/>
    </row>
    <row r="233" spans="1:18" s="26" customFormat="1" ht="24.75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0">SUM(E234:E241)</f>
        <v>0</v>
      </c>
      <c r="F233" s="59">
        <f t="shared" si="70"/>
        <v>0</v>
      </c>
      <c r="G233" s="174">
        <f t="shared" si="70"/>
        <v>0</v>
      </c>
      <c r="H233" s="79">
        <f t="shared" si="70"/>
        <v>0</v>
      </c>
      <c r="I233" s="20">
        <f t="shared" si="70"/>
        <v>0</v>
      </c>
      <c r="R233" s="53"/>
    </row>
    <row r="234" spans="1:18">
      <c r="A234" s="21"/>
      <c r="B234" s="22">
        <v>323</v>
      </c>
      <c r="C234" s="23" t="s">
        <v>28</v>
      </c>
      <c r="D234" s="24"/>
      <c r="E234" s="47"/>
      <c r="F234" s="84">
        <f t="shared" ref="F234:F241" si="71">SUM(D234:E234)</f>
        <v>0</v>
      </c>
      <c r="G234" s="172"/>
      <c r="H234" s="94"/>
      <c r="I234" s="25">
        <f>+F234+H234</f>
        <v>0</v>
      </c>
      <c r="R234" s="53"/>
    </row>
    <row r="235" spans="1:18">
      <c r="A235" s="21"/>
      <c r="B235" s="22">
        <v>329</v>
      </c>
      <c r="C235" s="23" t="s">
        <v>38</v>
      </c>
      <c r="D235" s="24"/>
      <c r="E235" s="47"/>
      <c r="F235" s="84">
        <f t="shared" si="71"/>
        <v>0</v>
      </c>
      <c r="G235" s="172"/>
      <c r="H235" s="94"/>
      <c r="I235" s="25">
        <f t="shared" ref="I235:I241" si="72">+F235+H235</f>
        <v>0</v>
      </c>
      <c r="R235" s="53"/>
    </row>
    <row r="236" spans="1:18">
      <c r="A236" s="21"/>
      <c r="B236" s="22">
        <v>422</v>
      </c>
      <c r="C236" s="23" t="s">
        <v>29</v>
      </c>
      <c r="D236" s="24"/>
      <c r="E236" s="47"/>
      <c r="F236" s="84">
        <f t="shared" si="71"/>
        <v>0</v>
      </c>
      <c r="G236" s="172"/>
      <c r="H236" s="94"/>
      <c r="I236" s="25">
        <f t="shared" si="72"/>
        <v>0</v>
      </c>
      <c r="R236" s="53"/>
    </row>
    <row r="237" spans="1:18" s="26" customFormat="1" ht="24.75">
      <c r="A237" s="21"/>
      <c r="B237" s="22">
        <v>424</v>
      </c>
      <c r="C237" s="23" t="s">
        <v>45</v>
      </c>
      <c r="D237" s="24"/>
      <c r="E237" s="47"/>
      <c r="F237" s="84">
        <f t="shared" si="71"/>
        <v>0</v>
      </c>
      <c r="G237" s="172"/>
      <c r="H237" s="94"/>
      <c r="I237" s="25">
        <f t="shared" si="72"/>
        <v>0</v>
      </c>
      <c r="R237" s="53"/>
    </row>
    <row r="238" spans="1:18" s="26" customFormat="1">
      <c r="A238" s="21"/>
      <c r="B238" s="22">
        <v>451</v>
      </c>
      <c r="C238" s="23" t="s">
        <v>31</v>
      </c>
      <c r="D238" s="24"/>
      <c r="E238" s="47"/>
      <c r="F238" s="84">
        <f t="shared" si="71"/>
        <v>0</v>
      </c>
      <c r="G238" s="172"/>
      <c r="H238" s="94"/>
      <c r="I238" s="25">
        <f t="shared" si="72"/>
        <v>0</v>
      </c>
      <c r="R238" s="53"/>
    </row>
    <row r="239" spans="1:18" s="26" customFormat="1">
      <c r="A239" s="21"/>
      <c r="B239" s="22">
        <v>452</v>
      </c>
      <c r="C239" s="23" t="s">
        <v>51</v>
      </c>
      <c r="D239" s="24"/>
      <c r="E239" s="47"/>
      <c r="F239" s="84">
        <f t="shared" si="71"/>
        <v>0</v>
      </c>
      <c r="G239" s="172"/>
      <c r="H239" s="94"/>
      <c r="I239" s="25">
        <f t="shared" si="72"/>
        <v>0</v>
      </c>
      <c r="R239" s="53"/>
    </row>
    <row r="240" spans="1:18" s="26" customFormat="1">
      <c r="A240" s="21"/>
      <c r="B240" s="22">
        <v>453</v>
      </c>
      <c r="C240" s="23" t="s">
        <v>54</v>
      </c>
      <c r="D240" s="24"/>
      <c r="E240" s="47"/>
      <c r="F240" s="84">
        <f t="shared" si="71"/>
        <v>0</v>
      </c>
      <c r="G240" s="172"/>
      <c r="H240" s="94"/>
      <c r="I240" s="25">
        <f t="shared" si="72"/>
        <v>0</v>
      </c>
      <c r="R240" s="53"/>
    </row>
    <row r="241" spans="1:18" s="26" customFormat="1" ht="24.75">
      <c r="A241" s="21"/>
      <c r="B241" s="22">
        <v>454</v>
      </c>
      <c r="C241" s="23" t="s">
        <v>55</v>
      </c>
      <c r="D241" s="24"/>
      <c r="E241" s="47"/>
      <c r="F241" s="84">
        <f t="shared" si="71"/>
        <v>0</v>
      </c>
      <c r="G241" s="172"/>
      <c r="H241" s="94"/>
      <c r="I241" s="25">
        <f t="shared" si="72"/>
        <v>0</v>
      </c>
      <c r="R241" s="53"/>
    </row>
    <row r="242" spans="1:18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120000</v>
      </c>
      <c r="E242" s="40">
        <f t="shared" ref="E242:I242" si="73">SUM(E243,E261,E253,E269,E277,E285,E249)</f>
        <v>0</v>
      </c>
      <c r="F242" s="83">
        <f t="shared" si="73"/>
        <v>120000</v>
      </c>
      <c r="G242" s="171">
        <f t="shared" si="73"/>
        <v>0</v>
      </c>
      <c r="H242" s="88">
        <f t="shared" si="73"/>
        <v>0</v>
      </c>
      <c r="I242" s="41">
        <f t="shared" si="73"/>
        <v>120000</v>
      </c>
      <c r="R242" s="53"/>
    </row>
    <row r="243" spans="1:18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4">SUM(E244:E248)</f>
        <v>0</v>
      </c>
      <c r="F243" s="58">
        <f t="shared" si="74"/>
        <v>0</v>
      </c>
      <c r="G243" s="173">
        <f t="shared" si="74"/>
        <v>0</v>
      </c>
      <c r="H243" s="89">
        <f t="shared" si="74"/>
        <v>0</v>
      </c>
      <c r="I243" s="56">
        <f t="shared" si="74"/>
        <v>0</v>
      </c>
      <c r="R243" s="53"/>
    </row>
    <row r="244" spans="1:18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  <c r="R244" s="53"/>
    </row>
    <row r="245" spans="1:18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75">+F245+H245</f>
        <v>0</v>
      </c>
      <c r="R245" s="53"/>
    </row>
    <row r="246" spans="1:18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75"/>
        <v>0</v>
      </c>
      <c r="R246" s="53"/>
    </row>
    <row r="247" spans="1:18" s="26" customFormat="1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75"/>
        <v>0</v>
      </c>
      <c r="R247" s="53"/>
    </row>
    <row r="248" spans="1:18" s="26" customFormat="1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75"/>
        <v>0</v>
      </c>
      <c r="R248" s="53"/>
    </row>
    <row r="249" spans="1:18" s="26" customFormat="1">
      <c r="A249" s="246" t="s">
        <v>11</v>
      </c>
      <c r="B249" s="247"/>
      <c r="C249" s="55" t="s">
        <v>118</v>
      </c>
      <c r="D249" s="43">
        <f>SUM(D250:D252)</f>
        <v>120000</v>
      </c>
      <c r="E249" s="43">
        <f t="shared" ref="E249:I249" si="76">SUM(E250:E252)</f>
        <v>0</v>
      </c>
      <c r="F249" s="58">
        <f t="shared" si="76"/>
        <v>120000</v>
      </c>
      <c r="G249" s="173">
        <f t="shared" si="76"/>
        <v>0</v>
      </c>
      <c r="H249" s="89">
        <f t="shared" si="76"/>
        <v>0</v>
      </c>
      <c r="I249" s="56">
        <f t="shared" si="76"/>
        <v>120000</v>
      </c>
      <c r="R249" s="53"/>
    </row>
    <row r="250" spans="1:18" s="26" customFormat="1">
      <c r="A250" s="21"/>
      <c r="B250" s="22">
        <v>323</v>
      </c>
      <c r="C250" s="23"/>
      <c r="D250" s="24">
        <v>40000</v>
      </c>
      <c r="E250" s="47"/>
      <c r="F250" s="84">
        <f>SUM(D250:E250)</f>
        <v>40000</v>
      </c>
      <c r="G250" s="172"/>
      <c r="H250" s="94"/>
      <c r="I250" s="25">
        <f>+F250+H250</f>
        <v>40000</v>
      </c>
      <c r="R250" s="53"/>
    </row>
    <row r="251" spans="1:18" s="26" customFormat="1">
      <c r="A251" s="21"/>
      <c r="B251" s="22">
        <v>329</v>
      </c>
      <c r="C251" s="23"/>
      <c r="D251" s="24">
        <v>78000</v>
      </c>
      <c r="E251" s="47"/>
      <c r="F251" s="84">
        <f t="shared" ref="F251:F252" si="77">SUM(D251:E251)</f>
        <v>78000</v>
      </c>
      <c r="G251" s="172"/>
      <c r="H251" s="94"/>
      <c r="I251" s="25">
        <f t="shared" ref="I251:I252" si="78">+F251+H251</f>
        <v>78000</v>
      </c>
      <c r="R251" s="53"/>
    </row>
    <row r="252" spans="1:18" s="26" customFormat="1">
      <c r="A252" s="21"/>
      <c r="B252" s="22">
        <v>381</v>
      </c>
      <c r="C252" s="23"/>
      <c r="D252" s="24">
        <v>2000</v>
      </c>
      <c r="E252" s="47"/>
      <c r="F252" s="84">
        <f t="shared" si="77"/>
        <v>2000</v>
      </c>
      <c r="G252" s="172"/>
      <c r="H252" s="94"/>
      <c r="I252" s="25">
        <f t="shared" si="78"/>
        <v>2000</v>
      </c>
      <c r="R252" s="53"/>
    </row>
    <row r="253" spans="1:18" s="26" customFormat="1" ht="24.75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79">SUM(E254:E260)</f>
        <v>0</v>
      </c>
      <c r="F253" s="59">
        <f t="shared" si="79"/>
        <v>0</v>
      </c>
      <c r="G253" s="174">
        <f t="shared" si="79"/>
        <v>0</v>
      </c>
      <c r="H253" s="79">
        <f t="shared" si="79"/>
        <v>0</v>
      </c>
      <c r="I253" s="20">
        <f t="shared" si="79"/>
        <v>0</v>
      </c>
      <c r="R253" s="53"/>
    </row>
    <row r="254" spans="1:18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  <c r="R254" s="53"/>
    </row>
    <row r="255" spans="1:18" s="26" customFormat="1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0">+F255+H255</f>
        <v>0</v>
      </c>
      <c r="R255" s="53"/>
    </row>
    <row r="256" spans="1:18" s="26" customFormat="1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0"/>
        <v>0</v>
      </c>
      <c r="R256" s="53"/>
    </row>
    <row r="257" spans="1:18" s="26" customFormat="1" ht="24.75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0"/>
        <v>0</v>
      </c>
      <c r="R257" s="53"/>
    </row>
    <row r="258" spans="1:18" s="26" customFormat="1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0"/>
        <v>0</v>
      </c>
      <c r="R258" s="53"/>
    </row>
    <row r="259" spans="1:18" s="26" customFormat="1" ht="24.75">
      <c r="A259" s="21"/>
      <c r="B259" s="22">
        <v>369</v>
      </c>
      <c r="C259" s="23" t="s">
        <v>133</v>
      </c>
      <c r="D259" s="24"/>
      <c r="E259" s="47"/>
      <c r="F259" s="84">
        <f t="shared" ref="F259:F260" si="81">SUM(D259:E259)</f>
        <v>0</v>
      </c>
      <c r="G259" s="172"/>
      <c r="H259" s="94"/>
      <c r="I259" s="25">
        <f t="shared" si="80"/>
        <v>0</v>
      </c>
      <c r="R259" s="53"/>
    </row>
    <row r="260" spans="1:18" s="26" customFormat="1">
      <c r="A260" s="21"/>
      <c r="B260" s="22">
        <v>381</v>
      </c>
      <c r="C260" s="23" t="s">
        <v>58</v>
      </c>
      <c r="D260" s="24"/>
      <c r="E260" s="47"/>
      <c r="F260" s="84">
        <f t="shared" si="81"/>
        <v>0</v>
      </c>
      <c r="G260" s="172"/>
      <c r="H260" s="94"/>
      <c r="I260" s="25">
        <f t="shared" si="80"/>
        <v>0</v>
      </c>
      <c r="R260" s="53"/>
    </row>
    <row r="261" spans="1:18" s="26" customFormat="1" ht="24.75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2">SUM(E262:E268)</f>
        <v>0</v>
      </c>
      <c r="F261" s="59">
        <f t="shared" si="82"/>
        <v>0</v>
      </c>
      <c r="G261" s="174">
        <f t="shared" si="82"/>
        <v>0</v>
      </c>
      <c r="H261" s="79">
        <f t="shared" si="82"/>
        <v>0</v>
      </c>
      <c r="I261" s="20">
        <f t="shared" si="82"/>
        <v>0</v>
      </c>
      <c r="R261" s="53"/>
    </row>
    <row r="262" spans="1:18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  <c r="R262" s="53"/>
    </row>
    <row r="263" spans="1:18" s="26" customFormat="1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3">+F263+H263</f>
        <v>0</v>
      </c>
      <c r="R263" s="53"/>
    </row>
    <row r="264" spans="1:18" s="26" customFormat="1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3"/>
        <v>0</v>
      </c>
      <c r="R264" s="53"/>
    </row>
    <row r="265" spans="1:18" s="26" customFormat="1" ht="24.75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3"/>
        <v>0</v>
      </c>
      <c r="R265" s="53"/>
    </row>
    <row r="266" spans="1:18" s="26" customFormat="1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3"/>
        <v>0</v>
      </c>
      <c r="R266" s="53"/>
    </row>
    <row r="267" spans="1:18" s="26" customFormat="1" ht="24.75">
      <c r="A267" s="21"/>
      <c r="B267" s="22">
        <v>369</v>
      </c>
      <c r="C267" s="23" t="s">
        <v>133</v>
      </c>
      <c r="D267" s="24"/>
      <c r="E267" s="47"/>
      <c r="F267" s="84">
        <f t="shared" ref="F267:F268" si="84">SUM(D267:E267)</f>
        <v>0</v>
      </c>
      <c r="G267" s="172"/>
      <c r="H267" s="94"/>
      <c r="I267" s="25">
        <f t="shared" si="83"/>
        <v>0</v>
      </c>
      <c r="R267" s="53"/>
    </row>
    <row r="268" spans="1:18" s="26" customFormat="1">
      <c r="A268" s="21"/>
      <c r="B268" s="22">
        <v>381</v>
      </c>
      <c r="C268" s="23" t="s">
        <v>58</v>
      </c>
      <c r="D268" s="24"/>
      <c r="E268" s="47"/>
      <c r="F268" s="84">
        <f t="shared" si="84"/>
        <v>0</v>
      </c>
      <c r="G268" s="172"/>
      <c r="H268" s="94"/>
      <c r="I268" s="25">
        <f>+F268+H268</f>
        <v>0</v>
      </c>
      <c r="R268" s="53"/>
    </row>
    <row r="269" spans="1:18" s="26" customFormat="1" ht="24.75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85">SUM(E270:E276)</f>
        <v>0</v>
      </c>
      <c r="F269" s="59">
        <f t="shared" si="85"/>
        <v>0</v>
      </c>
      <c r="G269" s="174">
        <f t="shared" si="85"/>
        <v>0</v>
      </c>
      <c r="H269" s="79">
        <f t="shared" si="85"/>
        <v>0</v>
      </c>
      <c r="I269" s="20">
        <f t="shared" si="85"/>
        <v>0</v>
      </c>
      <c r="R269" s="53"/>
    </row>
    <row r="270" spans="1:18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  <c r="R270" s="53"/>
    </row>
    <row r="271" spans="1:18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86">+F271+H271</f>
        <v>0</v>
      </c>
      <c r="R271" s="53"/>
    </row>
    <row r="272" spans="1:18" s="26" customFormat="1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86"/>
        <v>0</v>
      </c>
      <c r="R272" s="53"/>
    </row>
    <row r="273" spans="1:18" s="26" customFormat="1" ht="24.75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86"/>
        <v>0</v>
      </c>
      <c r="R273" s="53"/>
    </row>
    <row r="274" spans="1:18" s="26" customFormat="1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86"/>
        <v>0</v>
      </c>
      <c r="R274" s="53"/>
    </row>
    <row r="275" spans="1:18" s="26" customFormat="1" ht="24.75">
      <c r="A275" s="21"/>
      <c r="B275" s="22">
        <v>369</v>
      </c>
      <c r="C275" s="23" t="s">
        <v>133</v>
      </c>
      <c r="D275" s="24"/>
      <c r="E275" s="47"/>
      <c r="F275" s="84">
        <f t="shared" ref="F275:F276" si="87">SUM(D275:E275)</f>
        <v>0</v>
      </c>
      <c r="G275" s="172"/>
      <c r="H275" s="94"/>
      <c r="I275" s="25">
        <f t="shared" si="86"/>
        <v>0</v>
      </c>
      <c r="R275" s="53"/>
    </row>
    <row r="276" spans="1:18" s="26" customFormat="1">
      <c r="A276" s="21"/>
      <c r="B276" s="22">
        <v>381</v>
      </c>
      <c r="C276" s="23" t="s">
        <v>58</v>
      </c>
      <c r="D276" s="24"/>
      <c r="E276" s="47"/>
      <c r="F276" s="84">
        <f t="shared" si="87"/>
        <v>0</v>
      </c>
      <c r="G276" s="172"/>
      <c r="H276" s="94"/>
      <c r="I276" s="25">
        <f t="shared" si="86"/>
        <v>0</v>
      </c>
      <c r="R276" s="53"/>
    </row>
    <row r="277" spans="1:18" s="26" customFormat="1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88">SUM(E278:E284)</f>
        <v>0</v>
      </c>
      <c r="F277" s="59">
        <f t="shared" si="88"/>
        <v>0</v>
      </c>
      <c r="G277" s="174">
        <f t="shared" si="88"/>
        <v>0</v>
      </c>
      <c r="H277" s="79">
        <f t="shared" si="88"/>
        <v>0</v>
      </c>
      <c r="I277" s="20">
        <f t="shared" si="88"/>
        <v>0</v>
      </c>
      <c r="R277" s="53"/>
    </row>
    <row r="278" spans="1:18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  <c r="R278" s="53"/>
    </row>
    <row r="279" spans="1:18" s="26" customFormat="1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89">+F279+H279</f>
        <v>0</v>
      </c>
      <c r="R279" s="53"/>
    </row>
    <row r="280" spans="1:18" s="26" customFormat="1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89"/>
        <v>0</v>
      </c>
      <c r="R280" s="53"/>
    </row>
    <row r="281" spans="1:18" s="26" customFormat="1" ht="24.75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89"/>
        <v>0</v>
      </c>
      <c r="R281" s="53"/>
    </row>
    <row r="282" spans="1:18" s="26" customFormat="1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89"/>
        <v>0</v>
      </c>
      <c r="R282" s="53"/>
    </row>
    <row r="283" spans="1:18" s="26" customFormat="1" ht="24.75">
      <c r="A283" s="21"/>
      <c r="B283" s="22">
        <v>369</v>
      </c>
      <c r="C283" s="23" t="s">
        <v>133</v>
      </c>
      <c r="D283" s="24"/>
      <c r="E283" s="47"/>
      <c r="F283" s="84">
        <f t="shared" ref="F283:F284" si="90">SUM(D283:E283)</f>
        <v>0</v>
      </c>
      <c r="G283" s="172"/>
      <c r="H283" s="94"/>
      <c r="I283" s="25">
        <f t="shared" si="89"/>
        <v>0</v>
      </c>
      <c r="R283" s="53"/>
    </row>
    <row r="284" spans="1:18" s="26" customFormat="1">
      <c r="A284" s="21"/>
      <c r="B284" s="22">
        <v>381</v>
      </c>
      <c r="C284" s="23" t="s">
        <v>58</v>
      </c>
      <c r="D284" s="24"/>
      <c r="E284" s="47"/>
      <c r="F284" s="84">
        <f t="shared" si="90"/>
        <v>0</v>
      </c>
      <c r="G284" s="172"/>
      <c r="H284" s="94"/>
      <c r="I284" s="25">
        <f t="shared" si="89"/>
        <v>0</v>
      </c>
      <c r="R284" s="53"/>
    </row>
    <row r="285" spans="1:18" s="26" customFormat="1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1">SUM(E286:E292)</f>
        <v>0</v>
      </c>
      <c r="F285" s="59">
        <f t="shared" si="91"/>
        <v>0</v>
      </c>
      <c r="G285" s="174">
        <f t="shared" si="91"/>
        <v>0</v>
      </c>
      <c r="H285" s="79">
        <f t="shared" si="91"/>
        <v>0</v>
      </c>
      <c r="I285" s="20">
        <f t="shared" si="91"/>
        <v>0</v>
      </c>
      <c r="R285" s="53"/>
    </row>
    <row r="286" spans="1:18">
      <c r="A286" s="21"/>
      <c r="B286" s="22">
        <v>321</v>
      </c>
      <c r="C286" s="23" t="s">
        <v>33</v>
      </c>
      <c r="D286" s="24"/>
      <c r="E286" s="47"/>
      <c r="F286" s="84">
        <f t="shared" ref="F286:F292" si="92">SUM(D286:E286)</f>
        <v>0</v>
      </c>
      <c r="G286" s="172"/>
      <c r="H286" s="94"/>
      <c r="I286" s="25">
        <f>+F286+H286</f>
        <v>0</v>
      </c>
      <c r="R286" s="53"/>
    </row>
    <row r="287" spans="1:18" s="26" customFormat="1">
      <c r="A287" s="21"/>
      <c r="B287" s="22">
        <v>322</v>
      </c>
      <c r="C287" s="23" t="s">
        <v>34</v>
      </c>
      <c r="D287" s="24"/>
      <c r="E287" s="47"/>
      <c r="F287" s="84">
        <f t="shared" si="92"/>
        <v>0</v>
      </c>
      <c r="G287" s="172"/>
      <c r="H287" s="94"/>
      <c r="I287" s="25">
        <f t="shared" ref="I287:I292" si="93">+F287+H287</f>
        <v>0</v>
      </c>
      <c r="R287" s="53"/>
    </row>
    <row r="288" spans="1:18" s="26" customFormat="1">
      <c r="A288" s="21"/>
      <c r="B288" s="22">
        <v>323</v>
      </c>
      <c r="C288" s="23" t="s">
        <v>28</v>
      </c>
      <c r="D288" s="24"/>
      <c r="E288" s="47"/>
      <c r="F288" s="84">
        <f t="shared" si="92"/>
        <v>0</v>
      </c>
      <c r="G288" s="172"/>
      <c r="H288" s="94"/>
      <c r="I288" s="25">
        <f t="shared" si="93"/>
        <v>0</v>
      </c>
      <c r="R288" s="53"/>
    </row>
    <row r="289" spans="1:18" s="26" customFormat="1" ht="24.75">
      <c r="A289" s="21"/>
      <c r="B289" s="22">
        <v>324</v>
      </c>
      <c r="C289" s="23" t="s">
        <v>37</v>
      </c>
      <c r="D289" s="24"/>
      <c r="E289" s="47"/>
      <c r="F289" s="84">
        <f t="shared" si="92"/>
        <v>0</v>
      </c>
      <c r="G289" s="172"/>
      <c r="H289" s="94"/>
      <c r="I289" s="25">
        <f t="shared" si="93"/>
        <v>0</v>
      </c>
      <c r="R289" s="53"/>
    </row>
    <row r="290" spans="1:18" s="26" customFormat="1">
      <c r="A290" s="21"/>
      <c r="B290" s="22">
        <v>329</v>
      </c>
      <c r="C290" s="23" t="s">
        <v>38</v>
      </c>
      <c r="D290" s="24"/>
      <c r="E290" s="47"/>
      <c r="F290" s="84">
        <f t="shared" si="92"/>
        <v>0</v>
      </c>
      <c r="G290" s="172"/>
      <c r="H290" s="94"/>
      <c r="I290" s="25">
        <f t="shared" si="93"/>
        <v>0</v>
      </c>
      <c r="R290" s="53"/>
    </row>
    <row r="291" spans="1:18" s="26" customFormat="1" ht="24.75">
      <c r="A291" s="21"/>
      <c r="B291" s="22">
        <v>369</v>
      </c>
      <c r="C291" s="23" t="s">
        <v>133</v>
      </c>
      <c r="D291" s="24"/>
      <c r="E291" s="47"/>
      <c r="F291" s="84">
        <f t="shared" si="92"/>
        <v>0</v>
      </c>
      <c r="G291" s="172"/>
      <c r="H291" s="94"/>
      <c r="I291" s="25">
        <f t="shared" si="93"/>
        <v>0</v>
      </c>
      <c r="R291" s="53"/>
    </row>
    <row r="292" spans="1:18" s="26" customFormat="1">
      <c r="A292" s="21"/>
      <c r="B292" s="22">
        <v>381</v>
      </c>
      <c r="C292" s="23" t="s">
        <v>58</v>
      </c>
      <c r="D292" s="24"/>
      <c r="E292" s="47"/>
      <c r="F292" s="84">
        <f t="shared" si="92"/>
        <v>0</v>
      </c>
      <c r="G292" s="172"/>
      <c r="H292" s="94"/>
      <c r="I292" s="25">
        <f t="shared" si="93"/>
        <v>0</v>
      </c>
      <c r="R292" s="53"/>
    </row>
    <row r="293" spans="1:18" s="26" customFormat="1" ht="24.75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94">+E294</f>
        <v>0</v>
      </c>
      <c r="F293" s="40">
        <f t="shared" si="94"/>
        <v>0</v>
      </c>
      <c r="G293" s="40">
        <f t="shared" si="94"/>
        <v>0</v>
      </c>
      <c r="H293" s="40">
        <f t="shared" si="94"/>
        <v>0</v>
      </c>
      <c r="I293" s="40">
        <f t="shared" si="94"/>
        <v>0</v>
      </c>
      <c r="R293" s="53"/>
    </row>
    <row r="294" spans="1:18" s="26" customFormat="1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94"/>
        <v>0</v>
      </c>
      <c r="F294" s="126">
        <f t="shared" si="94"/>
        <v>0</v>
      </c>
      <c r="G294" s="126">
        <f t="shared" si="94"/>
        <v>0</v>
      </c>
      <c r="H294" s="126">
        <f t="shared" si="94"/>
        <v>0</v>
      </c>
      <c r="I294" s="126">
        <f t="shared" si="94"/>
        <v>0</v>
      </c>
      <c r="R294" s="53"/>
    </row>
    <row r="295" spans="1:18" s="26" customFormat="1">
      <c r="A295" s="21"/>
      <c r="B295" s="22">
        <v>372</v>
      </c>
      <c r="C295" s="23"/>
      <c r="D295" s="24"/>
      <c r="E295" s="24"/>
      <c r="F295" s="24"/>
      <c r="G295" s="24"/>
      <c r="H295" s="24"/>
      <c r="I295" s="24"/>
      <c r="R295" s="53"/>
    </row>
    <row r="296" spans="1:18" s="26" customFormat="1" ht="26.25" customHeight="1">
      <c r="A296" s="238" t="s">
        <v>59</v>
      </c>
      <c r="B296" s="239"/>
      <c r="C296" s="39" t="s">
        <v>60</v>
      </c>
      <c r="D296" s="40">
        <f>SUM(D297,D299)</f>
        <v>83160</v>
      </c>
      <c r="E296" s="40">
        <f t="shared" ref="E296:I296" si="95">SUM(E297,E299)</f>
        <v>0</v>
      </c>
      <c r="F296" s="83">
        <f t="shared" si="95"/>
        <v>83160</v>
      </c>
      <c r="G296" s="171">
        <f t="shared" si="95"/>
        <v>0</v>
      </c>
      <c r="H296" s="88">
        <f t="shared" si="95"/>
        <v>0</v>
      </c>
      <c r="I296" s="41">
        <f t="shared" si="95"/>
        <v>83160</v>
      </c>
      <c r="R296" s="53"/>
    </row>
    <row r="297" spans="1:18">
      <c r="A297" s="246" t="s">
        <v>11</v>
      </c>
      <c r="B297" s="247"/>
      <c r="C297" s="55" t="s">
        <v>117</v>
      </c>
      <c r="D297" s="43">
        <f>SUM(D298:D298)</f>
        <v>83160</v>
      </c>
      <c r="E297" s="43">
        <f t="shared" ref="E297:I297" si="96">SUM(E298:E298)</f>
        <v>0</v>
      </c>
      <c r="F297" s="43">
        <f t="shared" si="96"/>
        <v>83160</v>
      </c>
      <c r="G297" s="43">
        <f t="shared" si="96"/>
        <v>0</v>
      </c>
      <c r="H297" s="43">
        <f t="shared" si="96"/>
        <v>0</v>
      </c>
      <c r="I297" s="56">
        <f t="shared" si="96"/>
        <v>83160</v>
      </c>
      <c r="R297" s="53"/>
    </row>
    <row r="298" spans="1:18" s="26" customFormat="1">
      <c r="A298" s="21"/>
      <c r="B298" s="22">
        <v>383</v>
      </c>
      <c r="C298" s="23" t="s">
        <v>61</v>
      </c>
      <c r="D298" s="24">
        <v>83160</v>
      </c>
      <c r="E298" s="47"/>
      <c r="F298" s="84">
        <f>SUM(D298:E298)</f>
        <v>83160</v>
      </c>
      <c r="G298" s="172"/>
      <c r="H298" s="94"/>
      <c r="I298" s="25">
        <f t="shared" ref="I298" si="97">+F298+H298</f>
        <v>83160</v>
      </c>
      <c r="R298" s="53"/>
    </row>
    <row r="299" spans="1:18" s="26" customFormat="1" ht="24.75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98">SUM(E300:E304)</f>
        <v>0</v>
      </c>
      <c r="F299" s="19">
        <f t="shared" si="98"/>
        <v>0</v>
      </c>
      <c r="G299" s="19">
        <f t="shared" si="98"/>
        <v>0</v>
      </c>
      <c r="H299" s="19">
        <f t="shared" si="98"/>
        <v>0</v>
      </c>
      <c r="I299" s="19">
        <f t="shared" si="98"/>
        <v>0</v>
      </c>
      <c r="R299" s="53"/>
    </row>
    <row r="300" spans="1:18" s="26" customFormat="1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  <c r="R300" s="53"/>
    </row>
    <row r="301" spans="1:18" s="26" customFormat="1">
      <c r="A301" s="186"/>
      <c r="B301" s="158">
        <v>313</v>
      </c>
      <c r="C301" s="159"/>
      <c r="D301" s="160"/>
      <c r="E301" s="160"/>
      <c r="F301" s="161">
        <f t="shared" ref="F301:F304" si="99">SUM(D301:E301)</f>
        <v>0</v>
      </c>
      <c r="G301" s="180"/>
      <c r="H301" s="215"/>
      <c r="I301" s="195">
        <f t="shared" ref="I301:I304" si="100">+F301+H301</f>
        <v>0</v>
      </c>
      <c r="R301" s="53"/>
    </row>
    <row r="302" spans="1:18">
      <c r="A302" s="21"/>
      <c r="B302" s="22">
        <v>323</v>
      </c>
      <c r="C302" s="23" t="s">
        <v>28</v>
      </c>
      <c r="D302" s="24"/>
      <c r="E302" s="47"/>
      <c r="F302" s="161">
        <f t="shared" si="99"/>
        <v>0</v>
      </c>
      <c r="G302" s="172"/>
      <c r="H302" s="94"/>
      <c r="I302" s="195">
        <f t="shared" si="100"/>
        <v>0</v>
      </c>
      <c r="R302" s="53"/>
    </row>
    <row r="303" spans="1:18">
      <c r="A303" s="21"/>
      <c r="B303" s="22">
        <v>329</v>
      </c>
      <c r="C303" s="23"/>
      <c r="D303" s="24"/>
      <c r="E303" s="47"/>
      <c r="F303" s="161">
        <f t="shared" si="99"/>
        <v>0</v>
      </c>
      <c r="G303" s="172"/>
      <c r="H303" s="94"/>
      <c r="I303" s="195">
        <f t="shared" si="100"/>
        <v>0</v>
      </c>
      <c r="R303" s="53"/>
    </row>
    <row r="304" spans="1:18" s="26" customFormat="1">
      <c r="A304" s="21"/>
      <c r="B304" s="22">
        <v>383</v>
      </c>
      <c r="C304" s="23" t="s">
        <v>61</v>
      </c>
      <c r="D304" s="24"/>
      <c r="E304" s="47"/>
      <c r="F304" s="161">
        <f t="shared" si="99"/>
        <v>0</v>
      </c>
      <c r="G304" s="172"/>
      <c r="H304" s="94"/>
      <c r="I304" s="195">
        <f t="shared" si="100"/>
        <v>0</v>
      </c>
      <c r="R304" s="53"/>
    </row>
    <row r="305" spans="1:18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1">SUM(E306,E308)</f>
        <v>0</v>
      </c>
      <c r="F305" s="83">
        <f t="shared" si="101"/>
        <v>0</v>
      </c>
      <c r="G305" s="171">
        <f t="shared" si="101"/>
        <v>0</v>
      </c>
      <c r="H305" s="88">
        <f t="shared" si="101"/>
        <v>0</v>
      </c>
      <c r="I305" s="41">
        <f t="shared" si="101"/>
        <v>0</v>
      </c>
      <c r="R305" s="53"/>
    </row>
    <row r="306" spans="1:18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2">SUM(E307)</f>
        <v>0</v>
      </c>
      <c r="F306" s="59">
        <f t="shared" si="102"/>
        <v>0</v>
      </c>
      <c r="G306" s="174">
        <f t="shared" si="102"/>
        <v>0</v>
      </c>
      <c r="H306" s="79">
        <f t="shared" si="102"/>
        <v>0</v>
      </c>
      <c r="I306" s="20">
        <f t="shared" si="102"/>
        <v>0</v>
      </c>
      <c r="R306" s="53"/>
    </row>
    <row r="307" spans="1:18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  <c r="R307" s="53"/>
    </row>
    <row r="308" spans="1:18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3">SUM(E309:E310)</f>
        <v>0</v>
      </c>
      <c r="F308" s="127">
        <f t="shared" si="103"/>
        <v>0</v>
      </c>
      <c r="G308" s="175">
        <f t="shared" si="103"/>
        <v>0</v>
      </c>
      <c r="H308" s="128">
        <f t="shared" si="103"/>
        <v>0</v>
      </c>
      <c r="I308" s="129">
        <f t="shared" si="103"/>
        <v>0</v>
      </c>
      <c r="R308" s="53"/>
    </row>
    <row r="309" spans="1:18" s="26" customFormat="1" ht="24.75">
      <c r="A309" s="21"/>
      <c r="B309" s="22">
        <v>372</v>
      </c>
      <c r="C309" s="23" t="s">
        <v>46</v>
      </c>
      <c r="D309" s="24"/>
      <c r="E309" s="47"/>
      <c r="F309" s="84">
        <f t="shared" ref="F309:F310" si="104">SUM(D309:E309)</f>
        <v>0</v>
      </c>
      <c r="G309" s="172"/>
      <c r="H309" s="94"/>
      <c r="I309" s="25">
        <f>+F309+H309</f>
        <v>0</v>
      </c>
      <c r="J309" s="130" t="s">
        <v>173</v>
      </c>
      <c r="R309" s="53"/>
    </row>
    <row r="310" spans="1:18" s="26" customFormat="1" ht="24.75">
      <c r="A310" s="21"/>
      <c r="B310" s="22">
        <v>424</v>
      </c>
      <c r="C310" s="23" t="s">
        <v>45</v>
      </c>
      <c r="D310" s="24"/>
      <c r="E310" s="47"/>
      <c r="F310" s="84">
        <f t="shared" si="104"/>
        <v>0</v>
      </c>
      <c r="G310" s="172"/>
      <c r="H310" s="94"/>
      <c r="I310" s="25">
        <f>+F310+H310</f>
        <v>0</v>
      </c>
      <c r="J310" s="130" t="s">
        <v>174</v>
      </c>
      <c r="R310" s="53"/>
    </row>
    <row r="311" spans="1:18" s="26" customFormat="1">
      <c r="A311" s="244" t="s">
        <v>171</v>
      </c>
      <c r="B311" s="245"/>
      <c r="C311" s="132" t="s">
        <v>1830</v>
      </c>
      <c r="D311" s="40">
        <f>+D312</f>
        <v>280000</v>
      </c>
      <c r="E311" s="40">
        <f t="shared" ref="E311:I311" si="105">+E312</f>
        <v>0</v>
      </c>
      <c r="F311" s="83">
        <f t="shared" si="105"/>
        <v>280000</v>
      </c>
      <c r="G311" s="171">
        <f t="shared" si="105"/>
        <v>0</v>
      </c>
      <c r="H311" s="88">
        <f t="shared" si="105"/>
        <v>0</v>
      </c>
      <c r="I311" s="41">
        <f t="shared" si="105"/>
        <v>280000</v>
      </c>
      <c r="J311" s="130"/>
      <c r="R311" s="53"/>
    </row>
    <row r="312" spans="1:18" s="26" customFormat="1">
      <c r="A312" s="248" t="s">
        <v>11</v>
      </c>
      <c r="B312" s="249"/>
      <c r="C312" s="221" t="s">
        <v>1831</v>
      </c>
      <c r="D312" s="222">
        <f>SUM(D313:D316)</f>
        <v>280000</v>
      </c>
      <c r="E312" s="222">
        <f t="shared" ref="E312:I312" si="106">SUM(E313:E316)</f>
        <v>0</v>
      </c>
      <c r="F312" s="223">
        <f t="shared" si="106"/>
        <v>280000</v>
      </c>
      <c r="G312" s="224">
        <f t="shared" si="106"/>
        <v>0</v>
      </c>
      <c r="H312" s="225">
        <f t="shared" si="106"/>
        <v>0</v>
      </c>
      <c r="I312" s="226">
        <f t="shared" si="106"/>
        <v>280000</v>
      </c>
      <c r="J312" s="130"/>
      <c r="R312" s="53"/>
    </row>
    <row r="313" spans="1:18" s="26" customFormat="1">
      <c r="A313" s="141"/>
      <c r="B313" s="216">
        <v>321</v>
      </c>
      <c r="C313" s="23"/>
      <c r="D313" s="24">
        <v>10000</v>
      </c>
      <c r="E313" s="47"/>
      <c r="F313" s="84">
        <f>SUM(D313:E313)</f>
        <v>10000</v>
      </c>
      <c r="G313" s="172"/>
      <c r="H313" s="94"/>
      <c r="I313" s="25">
        <f>+F313+H313</f>
        <v>10000</v>
      </c>
      <c r="J313" s="130"/>
      <c r="R313" s="53"/>
    </row>
    <row r="314" spans="1:18" s="26" customFormat="1">
      <c r="A314" s="141"/>
      <c r="B314" s="216">
        <v>323</v>
      </c>
      <c r="C314" s="23"/>
      <c r="D314" s="24">
        <v>25000</v>
      </c>
      <c r="E314" s="47"/>
      <c r="F314" s="84">
        <f t="shared" ref="F314:F316" si="107">SUM(D314:E314)</f>
        <v>25000</v>
      </c>
      <c r="G314" s="172"/>
      <c r="H314" s="94"/>
      <c r="I314" s="25">
        <f t="shared" ref="I314:I316" si="108">+F314+H314</f>
        <v>25000</v>
      </c>
      <c r="J314" s="130"/>
      <c r="R314" s="53"/>
    </row>
    <row r="315" spans="1:18" s="26" customFormat="1">
      <c r="A315" s="141"/>
      <c r="B315" s="216">
        <v>422</v>
      </c>
      <c r="C315" s="23"/>
      <c r="D315" s="24">
        <v>25000</v>
      </c>
      <c r="E315" s="47"/>
      <c r="F315" s="84">
        <f t="shared" si="107"/>
        <v>25000</v>
      </c>
      <c r="G315" s="172"/>
      <c r="H315" s="94"/>
      <c r="I315" s="25">
        <f t="shared" si="108"/>
        <v>25000</v>
      </c>
      <c r="J315" s="130"/>
      <c r="R315" s="53"/>
    </row>
    <row r="316" spans="1:18" s="26" customFormat="1">
      <c r="A316" s="141"/>
      <c r="B316" s="216">
        <v>451</v>
      </c>
      <c r="C316" s="23"/>
      <c r="D316" s="24">
        <v>220000</v>
      </c>
      <c r="E316" s="47"/>
      <c r="F316" s="84">
        <f t="shared" si="107"/>
        <v>220000</v>
      </c>
      <c r="G316" s="172"/>
      <c r="H316" s="94"/>
      <c r="I316" s="25">
        <f t="shared" si="108"/>
        <v>220000</v>
      </c>
      <c r="J316" s="130"/>
      <c r="R316" s="53"/>
    </row>
    <row r="317" spans="1:18" ht="28.5" customHeight="1">
      <c r="A317" s="263" t="s">
        <v>149</v>
      </c>
      <c r="B317" s="264"/>
      <c r="C317" s="39" t="s">
        <v>27</v>
      </c>
      <c r="D317" s="40">
        <f>SUM(D318,D323,D333,D328,D337,D343)</f>
        <v>650000</v>
      </c>
      <c r="E317" s="40">
        <f t="shared" ref="E317:I317" si="109">SUM(E318,E323,E333,E328,E337,E343)</f>
        <v>0</v>
      </c>
      <c r="F317" s="83">
        <f t="shared" si="109"/>
        <v>650000</v>
      </c>
      <c r="G317" s="171">
        <f t="shared" si="109"/>
        <v>0</v>
      </c>
      <c r="H317" s="88">
        <f t="shared" si="109"/>
        <v>0</v>
      </c>
      <c r="I317" s="41">
        <f t="shared" si="109"/>
        <v>650000</v>
      </c>
      <c r="R317" s="53"/>
    </row>
    <row r="318" spans="1:18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0">SUM(E319:E322)</f>
        <v>0</v>
      </c>
      <c r="F318" s="58">
        <f t="shared" si="110"/>
        <v>0</v>
      </c>
      <c r="G318" s="173">
        <f t="shared" si="110"/>
        <v>0</v>
      </c>
      <c r="H318" s="89">
        <f t="shared" si="110"/>
        <v>0</v>
      </c>
      <c r="I318" s="56">
        <f t="shared" si="110"/>
        <v>0</v>
      </c>
      <c r="R318" s="53"/>
    </row>
    <row r="319" spans="1:18" s="26" customFormat="1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  <c r="R319" s="53"/>
    </row>
    <row r="320" spans="1:18" s="26" customFormat="1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1">+F320+H320</f>
        <v>0</v>
      </c>
      <c r="R320" s="53"/>
    </row>
    <row r="321" spans="1:18" s="26" customFormat="1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1"/>
        <v>0</v>
      </c>
      <c r="R321" s="53"/>
    </row>
    <row r="322" spans="1:18" s="26" customFormat="1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1"/>
        <v>0</v>
      </c>
      <c r="R322" s="53"/>
    </row>
    <row r="323" spans="1:18">
      <c r="A323" s="246" t="s">
        <v>11</v>
      </c>
      <c r="B323" s="247"/>
      <c r="C323" s="55" t="s">
        <v>118</v>
      </c>
      <c r="D323" s="43">
        <f t="shared" ref="D323:I323" si="112">SUM(D324:D327)</f>
        <v>0</v>
      </c>
      <c r="E323" s="43">
        <f t="shared" si="112"/>
        <v>0</v>
      </c>
      <c r="F323" s="58">
        <f t="shared" si="112"/>
        <v>0</v>
      </c>
      <c r="G323" s="173">
        <f t="shared" si="112"/>
        <v>0</v>
      </c>
      <c r="H323" s="89">
        <f t="shared" si="112"/>
        <v>0</v>
      </c>
      <c r="I323" s="56">
        <f t="shared" si="112"/>
        <v>0</v>
      </c>
      <c r="R323" s="53"/>
    </row>
    <row r="324" spans="1:18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  <c r="R324" s="53"/>
    </row>
    <row r="325" spans="1:18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3">+F325+H325</f>
        <v>0</v>
      </c>
      <c r="J325" s="25"/>
      <c r="R325" s="53"/>
    </row>
    <row r="326" spans="1:18" s="26" customFormat="1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3"/>
        <v>0</v>
      </c>
      <c r="R326" s="53"/>
    </row>
    <row r="327" spans="1:18" s="26" customFormat="1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3"/>
        <v>0</v>
      </c>
      <c r="R327" s="53"/>
    </row>
    <row r="328" spans="1:18" s="26" customFormat="1" ht="24.75">
      <c r="A328" s="246" t="s">
        <v>11</v>
      </c>
      <c r="B328" s="247"/>
      <c r="C328" s="55" t="s">
        <v>111</v>
      </c>
      <c r="D328" s="43">
        <f t="shared" ref="D328:I328" si="114">SUM(D329:D332)</f>
        <v>650000</v>
      </c>
      <c r="E328" s="43">
        <f t="shared" si="114"/>
        <v>0</v>
      </c>
      <c r="F328" s="58">
        <f t="shared" si="114"/>
        <v>650000</v>
      </c>
      <c r="G328" s="173">
        <f t="shared" si="114"/>
        <v>0</v>
      </c>
      <c r="H328" s="89">
        <f t="shared" si="114"/>
        <v>0</v>
      </c>
      <c r="I328" s="56">
        <f t="shared" si="114"/>
        <v>650000</v>
      </c>
      <c r="R328" s="53"/>
    </row>
    <row r="329" spans="1:18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  <c r="R329" s="53"/>
    </row>
    <row r="330" spans="1:18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5">+F330+H330</f>
        <v>0</v>
      </c>
      <c r="R330" s="53"/>
    </row>
    <row r="331" spans="1:18" s="26" customFormat="1">
      <c r="A331" s="21"/>
      <c r="B331" s="22">
        <v>426</v>
      </c>
      <c r="C331" s="23" t="s">
        <v>30</v>
      </c>
      <c r="D331" s="24">
        <v>250000</v>
      </c>
      <c r="E331" s="47"/>
      <c r="F331" s="84">
        <f>SUM(D331:E331)</f>
        <v>250000</v>
      </c>
      <c r="G331" s="172"/>
      <c r="H331" s="94"/>
      <c r="I331" s="25">
        <f t="shared" si="115"/>
        <v>250000</v>
      </c>
      <c r="R331" s="53"/>
    </row>
    <row r="332" spans="1:18" s="26" customFormat="1">
      <c r="A332" s="21"/>
      <c r="B332" s="22">
        <v>451</v>
      </c>
      <c r="C332" s="23" t="s">
        <v>31</v>
      </c>
      <c r="D332" s="24">
        <v>400000</v>
      </c>
      <c r="E332" s="47"/>
      <c r="F332" s="84">
        <f>SUM(D332:E332)</f>
        <v>400000</v>
      </c>
      <c r="G332" s="172"/>
      <c r="H332" s="94"/>
      <c r="I332" s="25">
        <f t="shared" si="115"/>
        <v>400000</v>
      </c>
      <c r="R332" s="53"/>
    </row>
    <row r="333" spans="1:18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16">SUM(E334:E336)</f>
        <v>0</v>
      </c>
      <c r="F333" s="58">
        <f t="shared" si="116"/>
        <v>0</v>
      </c>
      <c r="G333" s="173">
        <f t="shared" si="116"/>
        <v>0</v>
      </c>
      <c r="H333" s="89">
        <f t="shared" si="116"/>
        <v>0</v>
      </c>
      <c r="I333" s="56">
        <f t="shared" si="116"/>
        <v>0</v>
      </c>
      <c r="R333" s="53"/>
    </row>
    <row r="334" spans="1:18" s="26" customFormat="1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  <c r="R334" s="53"/>
    </row>
    <row r="335" spans="1:18" s="26" customFormat="1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17">+F335+H335</f>
        <v>0</v>
      </c>
      <c r="R335" s="53"/>
    </row>
    <row r="336" spans="1:18" s="26" customFormat="1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17"/>
        <v>0</v>
      </c>
      <c r="R336" s="53"/>
    </row>
    <row r="337" spans="1:18" s="26" customFormat="1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18">SUM(E338:E342)</f>
        <v>0</v>
      </c>
      <c r="F337" s="59">
        <f t="shared" si="118"/>
        <v>0</v>
      </c>
      <c r="G337" s="174">
        <f t="shared" si="118"/>
        <v>0</v>
      </c>
      <c r="H337" s="79">
        <f t="shared" si="118"/>
        <v>0</v>
      </c>
      <c r="I337" s="20">
        <f t="shared" si="118"/>
        <v>0</v>
      </c>
      <c r="R337" s="53"/>
    </row>
    <row r="338" spans="1:18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  <c r="R338" s="53"/>
    </row>
    <row r="339" spans="1:18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19">+F339+H339</f>
        <v>0</v>
      </c>
      <c r="R339" s="53"/>
    </row>
    <row r="340" spans="1:18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19"/>
        <v>0</v>
      </c>
      <c r="R340" s="53"/>
    </row>
    <row r="341" spans="1:18" s="26" customFormat="1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19"/>
        <v>0</v>
      </c>
      <c r="R341" s="53"/>
    </row>
    <row r="342" spans="1:18" s="26" customFormat="1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19"/>
        <v>0</v>
      </c>
      <c r="R342" s="53"/>
    </row>
    <row r="343" spans="1:18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0">SUM(E344:E348)</f>
        <v>0</v>
      </c>
      <c r="F343" s="59">
        <f t="shared" si="120"/>
        <v>0</v>
      </c>
      <c r="G343" s="174">
        <f t="shared" si="120"/>
        <v>0</v>
      </c>
      <c r="H343" s="79">
        <f t="shared" si="120"/>
        <v>0</v>
      </c>
      <c r="I343" s="20">
        <f t="shared" si="120"/>
        <v>0</v>
      </c>
      <c r="R343" s="53"/>
    </row>
    <row r="344" spans="1:18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  <c r="R344" s="53"/>
    </row>
    <row r="345" spans="1:18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1">+F345+H345</f>
        <v>0</v>
      </c>
      <c r="R345" s="53"/>
    </row>
    <row r="346" spans="1:18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1"/>
        <v>0</v>
      </c>
      <c r="R346" s="53"/>
    </row>
    <row r="347" spans="1:18" s="26" customFormat="1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1"/>
        <v>0</v>
      </c>
      <c r="R347" s="53"/>
    </row>
    <row r="348" spans="1:18" s="26" customFormat="1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1"/>
        <v>0</v>
      </c>
      <c r="R348" s="53"/>
    </row>
    <row r="349" spans="1:18" ht="36.75" customHeight="1">
      <c r="A349" s="263" t="s">
        <v>148</v>
      </c>
      <c r="B349" s="264"/>
      <c r="C349" s="39" t="s">
        <v>1832</v>
      </c>
      <c r="D349" s="40">
        <f>SUM(D350,D367)</f>
        <v>0</v>
      </c>
      <c r="E349" s="40">
        <f t="shared" ref="E349:I349" si="122">SUM(E350,E367)</f>
        <v>0</v>
      </c>
      <c r="F349" s="83">
        <f t="shared" si="122"/>
        <v>0</v>
      </c>
      <c r="G349" s="171">
        <f t="shared" si="122"/>
        <v>0</v>
      </c>
      <c r="H349" s="88">
        <f t="shared" si="122"/>
        <v>0</v>
      </c>
      <c r="I349" s="41">
        <f t="shared" si="122"/>
        <v>0</v>
      </c>
      <c r="R349" s="53"/>
    </row>
    <row r="350" spans="1:18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3">SUM(E351:E366)</f>
        <v>0</v>
      </c>
      <c r="F350" s="59">
        <f t="shared" si="123"/>
        <v>0</v>
      </c>
      <c r="G350" s="174">
        <f t="shared" si="123"/>
        <v>0</v>
      </c>
      <c r="H350" s="79">
        <f t="shared" si="123"/>
        <v>0</v>
      </c>
      <c r="I350" s="20">
        <f t="shared" si="123"/>
        <v>0</v>
      </c>
      <c r="R350" s="53"/>
    </row>
    <row r="351" spans="1:18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  <c r="R351" s="53"/>
    </row>
    <row r="352" spans="1:18">
      <c r="A352" s="21"/>
      <c r="B352" s="22">
        <v>312</v>
      </c>
      <c r="C352" s="23" t="s">
        <v>44</v>
      </c>
      <c r="D352" s="24"/>
      <c r="E352" s="47"/>
      <c r="F352" s="84">
        <f t="shared" ref="F352:F362" si="124">SUM(D352:E352)</f>
        <v>0</v>
      </c>
      <c r="G352" s="172"/>
      <c r="H352" s="94"/>
      <c r="I352" s="25">
        <f t="shared" ref="I352:I366" si="125">+F352+H352</f>
        <v>0</v>
      </c>
      <c r="R352" s="53"/>
    </row>
    <row r="353" spans="1:18">
      <c r="A353" s="21"/>
      <c r="B353" s="22">
        <v>313</v>
      </c>
      <c r="C353" s="23" t="s">
        <v>36</v>
      </c>
      <c r="D353" s="24"/>
      <c r="E353" s="47"/>
      <c r="F353" s="84">
        <f t="shared" si="124"/>
        <v>0</v>
      </c>
      <c r="G353" s="172"/>
      <c r="H353" s="94"/>
      <c r="I353" s="25">
        <f t="shared" si="125"/>
        <v>0</v>
      </c>
      <c r="R353" s="53"/>
    </row>
    <row r="354" spans="1:18">
      <c r="A354" s="21"/>
      <c r="B354" s="22">
        <v>321</v>
      </c>
      <c r="C354" s="23" t="s">
        <v>33</v>
      </c>
      <c r="D354" s="24"/>
      <c r="E354" s="47"/>
      <c r="F354" s="84">
        <f t="shared" si="124"/>
        <v>0</v>
      </c>
      <c r="G354" s="172"/>
      <c r="H354" s="94"/>
      <c r="I354" s="25">
        <f t="shared" si="125"/>
        <v>0</v>
      </c>
      <c r="R354" s="53"/>
    </row>
    <row r="355" spans="1:18">
      <c r="A355" s="21"/>
      <c r="B355" s="22">
        <v>322</v>
      </c>
      <c r="C355" s="23" t="s">
        <v>34</v>
      </c>
      <c r="D355" s="24"/>
      <c r="E355" s="47"/>
      <c r="F355" s="84">
        <f t="shared" si="124"/>
        <v>0</v>
      </c>
      <c r="G355" s="172"/>
      <c r="H355" s="94"/>
      <c r="I355" s="25">
        <f t="shared" si="125"/>
        <v>0</v>
      </c>
      <c r="R355" s="53"/>
    </row>
    <row r="356" spans="1:18">
      <c r="A356" s="21"/>
      <c r="B356" s="22">
        <v>323</v>
      </c>
      <c r="C356" s="23" t="s">
        <v>28</v>
      </c>
      <c r="D356" s="24"/>
      <c r="E356" s="47"/>
      <c r="F356" s="84">
        <f t="shared" si="124"/>
        <v>0</v>
      </c>
      <c r="G356" s="172"/>
      <c r="H356" s="94"/>
      <c r="I356" s="25">
        <f t="shared" si="125"/>
        <v>0</v>
      </c>
      <c r="R356" s="53"/>
    </row>
    <row r="357" spans="1:18">
      <c r="A357" s="21"/>
      <c r="B357" s="22">
        <v>329</v>
      </c>
      <c r="C357" s="23" t="s">
        <v>38</v>
      </c>
      <c r="D357" s="24"/>
      <c r="E357" s="47"/>
      <c r="F357" s="84">
        <f t="shared" si="124"/>
        <v>0</v>
      </c>
      <c r="G357" s="172"/>
      <c r="H357" s="94"/>
      <c r="I357" s="25">
        <f t="shared" si="125"/>
        <v>0</v>
      </c>
      <c r="R357" s="53"/>
    </row>
    <row r="358" spans="1:18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  <c r="R358" s="53"/>
    </row>
    <row r="359" spans="1:18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  <c r="R359" s="53"/>
    </row>
    <row r="360" spans="1:18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  <c r="R360" s="53"/>
    </row>
    <row r="361" spans="1:18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  <c r="R361" s="53"/>
    </row>
    <row r="362" spans="1:18" ht="24.75">
      <c r="A362" s="21"/>
      <c r="B362" s="22">
        <v>369</v>
      </c>
      <c r="C362" s="23" t="s">
        <v>133</v>
      </c>
      <c r="D362" s="24"/>
      <c r="E362" s="47"/>
      <c r="F362" s="84">
        <f t="shared" si="124"/>
        <v>0</v>
      </c>
      <c r="G362" s="172"/>
      <c r="H362" s="94"/>
      <c r="I362" s="25">
        <f t="shared" si="125"/>
        <v>0</v>
      </c>
      <c r="R362" s="53"/>
    </row>
    <row r="363" spans="1:18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  <c r="R363" s="53"/>
    </row>
    <row r="364" spans="1:18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5"/>
        <v>0</v>
      </c>
      <c r="R364" s="53"/>
    </row>
    <row r="365" spans="1:18" s="26" customFormat="1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5"/>
        <v>0</v>
      </c>
      <c r="R365" s="53"/>
    </row>
    <row r="366" spans="1:18" s="26" customFormat="1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5"/>
        <v>0</v>
      </c>
      <c r="R366" s="53"/>
    </row>
    <row r="367" spans="1:18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26">SUM(E368:E381)</f>
        <v>0</v>
      </c>
      <c r="F367" s="59">
        <f t="shared" si="126"/>
        <v>0</v>
      </c>
      <c r="G367" s="174">
        <f t="shared" si="126"/>
        <v>0</v>
      </c>
      <c r="H367" s="79">
        <f t="shared" si="126"/>
        <v>0</v>
      </c>
      <c r="I367" s="20">
        <f t="shared" si="126"/>
        <v>0</v>
      </c>
      <c r="R367" s="53"/>
    </row>
    <row r="368" spans="1:18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  <c r="R368" s="53"/>
    </row>
    <row r="369" spans="1:18">
      <c r="A369" s="21"/>
      <c r="B369" s="22">
        <v>312</v>
      </c>
      <c r="C369" s="23" t="s">
        <v>44</v>
      </c>
      <c r="D369" s="24"/>
      <c r="E369" s="47"/>
      <c r="F369" s="84">
        <f t="shared" ref="F369:F377" si="127">SUM(D369:E369)</f>
        <v>0</v>
      </c>
      <c r="G369" s="172"/>
      <c r="H369" s="94"/>
      <c r="I369" s="25">
        <f t="shared" ref="I369:I381" si="128">+F369+H369</f>
        <v>0</v>
      </c>
      <c r="R369" s="53"/>
    </row>
    <row r="370" spans="1:18">
      <c r="A370" s="21"/>
      <c r="B370" s="22">
        <v>313</v>
      </c>
      <c r="C370" s="23" t="s">
        <v>36</v>
      </c>
      <c r="D370" s="24"/>
      <c r="E370" s="47"/>
      <c r="F370" s="84">
        <f t="shared" si="127"/>
        <v>0</v>
      </c>
      <c r="G370" s="172"/>
      <c r="H370" s="94"/>
      <c r="I370" s="25">
        <f t="shared" si="128"/>
        <v>0</v>
      </c>
      <c r="R370" s="53"/>
    </row>
    <row r="371" spans="1:18">
      <c r="A371" s="21"/>
      <c r="B371" s="22">
        <v>321</v>
      </c>
      <c r="C371" s="23" t="s">
        <v>33</v>
      </c>
      <c r="D371" s="24"/>
      <c r="E371" s="47"/>
      <c r="F371" s="84">
        <f t="shared" si="127"/>
        <v>0</v>
      </c>
      <c r="G371" s="172"/>
      <c r="H371" s="94"/>
      <c r="I371" s="25">
        <f t="shared" si="128"/>
        <v>0</v>
      </c>
      <c r="R371" s="53"/>
    </row>
    <row r="372" spans="1:18">
      <c r="A372" s="21"/>
      <c r="B372" s="22">
        <v>322</v>
      </c>
      <c r="C372" s="23" t="s">
        <v>34</v>
      </c>
      <c r="D372" s="24"/>
      <c r="E372" s="47"/>
      <c r="F372" s="84">
        <f t="shared" si="127"/>
        <v>0</v>
      </c>
      <c r="G372" s="172"/>
      <c r="H372" s="94"/>
      <c r="I372" s="25">
        <f t="shared" si="128"/>
        <v>0</v>
      </c>
      <c r="R372" s="53"/>
    </row>
    <row r="373" spans="1:18">
      <c r="A373" s="21"/>
      <c r="B373" s="22">
        <v>323</v>
      </c>
      <c r="C373" s="23" t="s">
        <v>28</v>
      </c>
      <c r="D373" s="24"/>
      <c r="E373" s="47"/>
      <c r="F373" s="84">
        <f t="shared" si="127"/>
        <v>0</v>
      </c>
      <c r="G373" s="172"/>
      <c r="H373" s="94"/>
      <c r="I373" s="25">
        <f t="shared" si="128"/>
        <v>0</v>
      </c>
      <c r="R373" s="53"/>
    </row>
    <row r="374" spans="1:18">
      <c r="A374" s="21"/>
      <c r="B374" s="22">
        <v>329</v>
      </c>
      <c r="C374" s="23" t="s">
        <v>38</v>
      </c>
      <c r="D374" s="24"/>
      <c r="E374" s="47"/>
      <c r="F374" s="84">
        <f t="shared" si="127"/>
        <v>0</v>
      </c>
      <c r="G374" s="172"/>
      <c r="H374" s="94"/>
      <c r="I374" s="25">
        <f t="shared" si="128"/>
        <v>0</v>
      </c>
      <c r="R374" s="53"/>
    </row>
    <row r="375" spans="1:18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  <c r="R375" s="53"/>
    </row>
    <row r="376" spans="1:18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  <c r="R376" s="53"/>
    </row>
    <row r="377" spans="1:18" ht="24.75">
      <c r="A377" s="21"/>
      <c r="B377" s="22">
        <v>369</v>
      </c>
      <c r="C377" s="23" t="s">
        <v>133</v>
      </c>
      <c r="D377" s="24"/>
      <c r="E377" s="47"/>
      <c r="F377" s="84">
        <f t="shared" si="127"/>
        <v>0</v>
      </c>
      <c r="G377" s="172"/>
      <c r="H377" s="94"/>
      <c r="I377" s="25">
        <f t="shared" si="128"/>
        <v>0</v>
      </c>
      <c r="R377" s="53"/>
    </row>
    <row r="378" spans="1:18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  <c r="R378" s="53"/>
    </row>
    <row r="379" spans="1:18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28"/>
        <v>0</v>
      </c>
      <c r="R379" s="53"/>
    </row>
    <row r="380" spans="1:18" s="26" customFormat="1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28"/>
        <v>0</v>
      </c>
      <c r="R380" s="53"/>
    </row>
    <row r="381" spans="1:18" s="26" customFormat="1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28"/>
        <v>0</v>
      </c>
      <c r="R381" s="53"/>
    </row>
    <row r="382" spans="1:18" ht="33" customHeight="1">
      <c r="A382" s="263" t="s">
        <v>150</v>
      </c>
      <c r="B382" s="264"/>
      <c r="C382" s="39" t="s">
        <v>1833</v>
      </c>
      <c r="D382" s="40">
        <f>SUM(D383,D405,D395)</f>
        <v>0</v>
      </c>
      <c r="E382" s="40">
        <f t="shared" ref="E382:I382" si="129">SUM(E383,E405,E395)</f>
        <v>0</v>
      </c>
      <c r="F382" s="83">
        <f t="shared" si="129"/>
        <v>0</v>
      </c>
      <c r="G382" s="171">
        <f t="shared" si="129"/>
        <v>0</v>
      </c>
      <c r="H382" s="88">
        <f t="shared" si="129"/>
        <v>0</v>
      </c>
      <c r="I382" s="41">
        <f t="shared" si="129"/>
        <v>0</v>
      </c>
      <c r="R382" s="53"/>
    </row>
    <row r="383" spans="1:18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0">SUM(E384:E394)</f>
        <v>0</v>
      </c>
      <c r="F383" s="59">
        <f t="shared" si="130"/>
        <v>0</v>
      </c>
      <c r="G383" s="174">
        <f t="shared" si="130"/>
        <v>0</v>
      </c>
      <c r="H383" s="79">
        <f t="shared" si="130"/>
        <v>0</v>
      </c>
      <c r="I383" s="20">
        <f t="shared" si="130"/>
        <v>0</v>
      </c>
      <c r="R383" s="53"/>
    </row>
    <row r="384" spans="1:18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  <c r="R384" s="53"/>
    </row>
    <row r="385" spans="1:18">
      <c r="A385" s="21"/>
      <c r="B385" s="22">
        <v>312</v>
      </c>
      <c r="C385" s="23" t="s">
        <v>44</v>
      </c>
      <c r="D385" s="24"/>
      <c r="E385" s="47"/>
      <c r="F385" s="84">
        <f t="shared" ref="F385:F391" si="131">SUM(D385:E385)</f>
        <v>0</v>
      </c>
      <c r="G385" s="172"/>
      <c r="H385" s="94"/>
      <c r="I385" s="25">
        <f t="shared" ref="I385:I394" si="132">+F385+H385</f>
        <v>0</v>
      </c>
      <c r="R385" s="53"/>
    </row>
    <row r="386" spans="1:18">
      <c r="A386" s="21"/>
      <c r="B386" s="22">
        <v>313</v>
      </c>
      <c r="C386" s="23" t="s">
        <v>36</v>
      </c>
      <c r="D386" s="24"/>
      <c r="E386" s="47"/>
      <c r="F386" s="84">
        <f t="shared" si="131"/>
        <v>0</v>
      </c>
      <c r="G386" s="172"/>
      <c r="H386" s="94"/>
      <c r="I386" s="25">
        <f t="shared" si="132"/>
        <v>0</v>
      </c>
      <c r="R386" s="53"/>
    </row>
    <row r="387" spans="1:18">
      <c r="A387" s="21"/>
      <c r="B387" s="22">
        <v>321</v>
      </c>
      <c r="C387" s="23" t="s">
        <v>33</v>
      </c>
      <c r="D387" s="24"/>
      <c r="E387" s="47"/>
      <c r="F387" s="84">
        <f t="shared" si="131"/>
        <v>0</v>
      </c>
      <c r="G387" s="172"/>
      <c r="H387" s="94"/>
      <c r="I387" s="25">
        <f t="shared" si="132"/>
        <v>0</v>
      </c>
      <c r="R387" s="53"/>
    </row>
    <row r="388" spans="1:18">
      <c r="A388" s="21"/>
      <c r="B388" s="22">
        <v>322</v>
      </c>
      <c r="C388" s="23" t="s">
        <v>34</v>
      </c>
      <c r="D388" s="24"/>
      <c r="E388" s="47"/>
      <c r="F388" s="84">
        <f t="shared" si="131"/>
        <v>0</v>
      </c>
      <c r="G388" s="172"/>
      <c r="H388" s="94"/>
      <c r="I388" s="25">
        <f t="shared" si="132"/>
        <v>0</v>
      </c>
      <c r="R388" s="53"/>
    </row>
    <row r="389" spans="1:18">
      <c r="A389" s="21"/>
      <c r="B389" s="22">
        <v>323</v>
      </c>
      <c r="C389" s="23" t="s">
        <v>28</v>
      </c>
      <c r="D389" s="24"/>
      <c r="E389" s="47"/>
      <c r="F389" s="84">
        <f t="shared" si="131"/>
        <v>0</v>
      </c>
      <c r="G389" s="172"/>
      <c r="H389" s="94"/>
      <c r="I389" s="25">
        <f t="shared" si="132"/>
        <v>0</v>
      </c>
      <c r="R389" s="53"/>
    </row>
    <row r="390" spans="1:18">
      <c r="A390" s="21"/>
      <c r="B390" s="22">
        <v>329</v>
      </c>
      <c r="C390" s="23" t="s">
        <v>38</v>
      </c>
      <c r="D390" s="24"/>
      <c r="E390" s="47"/>
      <c r="F390" s="84">
        <f t="shared" si="131"/>
        <v>0</v>
      </c>
      <c r="G390" s="172"/>
      <c r="H390" s="94"/>
      <c r="I390" s="25">
        <f t="shared" si="132"/>
        <v>0</v>
      </c>
      <c r="R390" s="53"/>
    </row>
    <row r="391" spans="1:18" ht="24.75">
      <c r="A391" s="21"/>
      <c r="B391" s="22">
        <v>369</v>
      </c>
      <c r="C391" s="23" t="s">
        <v>133</v>
      </c>
      <c r="D391" s="24"/>
      <c r="E391" s="47"/>
      <c r="F391" s="84">
        <f t="shared" si="131"/>
        <v>0</v>
      </c>
      <c r="G391" s="172"/>
      <c r="H391" s="94"/>
      <c r="I391" s="25">
        <f t="shared" si="132"/>
        <v>0</v>
      </c>
      <c r="R391" s="53"/>
    </row>
    <row r="392" spans="1:18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2"/>
        <v>0</v>
      </c>
      <c r="R392" s="53"/>
    </row>
    <row r="393" spans="1:18" s="26" customFormat="1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2"/>
        <v>0</v>
      </c>
      <c r="R393" s="53"/>
    </row>
    <row r="394" spans="1:18" s="26" customFormat="1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2"/>
        <v>0</v>
      </c>
      <c r="R394" s="53"/>
    </row>
    <row r="395" spans="1:18" s="26" customFormat="1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3">SUM(E396:E404)</f>
        <v>0</v>
      </c>
      <c r="F395" s="19">
        <f t="shared" si="133"/>
        <v>0</v>
      </c>
      <c r="G395" s="174">
        <f t="shared" si="133"/>
        <v>0</v>
      </c>
      <c r="H395" s="174">
        <f t="shared" si="133"/>
        <v>0</v>
      </c>
      <c r="I395" s="20">
        <f t="shared" si="133"/>
        <v>0</v>
      </c>
      <c r="R395" s="53"/>
    </row>
    <row r="396" spans="1:18" s="26" customFormat="1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  <c r="R396" s="53"/>
    </row>
    <row r="397" spans="1:18" s="26" customFormat="1">
      <c r="A397" s="21"/>
      <c r="B397" s="22">
        <v>312</v>
      </c>
      <c r="C397" s="23"/>
      <c r="D397" s="24"/>
      <c r="E397" s="24"/>
      <c r="F397" s="24">
        <f t="shared" ref="F397:F398" si="134">SUM(D397:E397)</f>
        <v>0</v>
      </c>
      <c r="G397" s="172"/>
      <c r="H397" s="172"/>
      <c r="I397" s="25">
        <f t="shared" ref="I397:I398" si="135">+F397+H397</f>
        <v>0</v>
      </c>
      <c r="R397" s="53"/>
    </row>
    <row r="398" spans="1:18" s="26" customFormat="1">
      <c r="A398" s="21"/>
      <c r="B398" s="22">
        <v>313</v>
      </c>
      <c r="C398" s="23"/>
      <c r="D398" s="24"/>
      <c r="E398" s="24"/>
      <c r="F398" s="24">
        <f t="shared" si="134"/>
        <v>0</v>
      </c>
      <c r="G398" s="172"/>
      <c r="H398" s="172"/>
      <c r="I398" s="25">
        <f t="shared" si="135"/>
        <v>0</v>
      </c>
      <c r="R398" s="53"/>
    </row>
    <row r="399" spans="1:18" s="26" customFormat="1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  <c r="R399" s="53"/>
    </row>
    <row r="400" spans="1:18" s="26" customFormat="1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  <c r="R400" s="53"/>
    </row>
    <row r="401" spans="1:18" s="26" customFormat="1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  <c r="R401" s="53"/>
    </row>
    <row r="402" spans="1:18" s="26" customFormat="1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  <c r="R402" s="53"/>
    </row>
    <row r="403" spans="1:18" s="26" customFormat="1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  <c r="R403" s="53"/>
    </row>
    <row r="404" spans="1:18" s="26" customFormat="1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  <c r="R404" s="53"/>
    </row>
    <row r="405" spans="1:18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36">SUM(E406:E419)</f>
        <v>0</v>
      </c>
      <c r="F405" s="59">
        <f t="shared" si="136"/>
        <v>0</v>
      </c>
      <c r="G405" s="174">
        <f t="shared" si="136"/>
        <v>0</v>
      </c>
      <c r="H405" s="79">
        <f t="shared" si="136"/>
        <v>0</v>
      </c>
      <c r="I405" s="20">
        <f t="shared" si="136"/>
        <v>0</v>
      </c>
      <c r="R405" s="53"/>
    </row>
    <row r="406" spans="1:18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  <c r="R406" s="53"/>
    </row>
    <row r="407" spans="1:18">
      <c r="A407" s="21"/>
      <c r="B407" s="22">
        <v>312</v>
      </c>
      <c r="C407" s="23" t="s">
        <v>44</v>
      </c>
      <c r="D407" s="24"/>
      <c r="E407" s="47"/>
      <c r="F407" s="84">
        <f t="shared" ref="F407:F412" si="137">SUM(D407:E407)</f>
        <v>0</v>
      </c>
      <c r="G407" s="172"/>
      <c r="H407" s="94"/>
      <c r="I407" s="25">
        <f t="shared" ref="I407:I419" si="138">+F407+H407</f>
        <v>0</v>
      </c>
      <c r="R407" s="53"/>
    </row>
    <row r="408" spans="1:18">
      <c r="A408" s="21"/>
      <c r="B408" s="22">
        <v>313</v>
      </c>
      <c r="C408" s="23" t="s">
        <v>36</v>
      </c>
      <c r="D408" s="24"/>
      <c r="E408" s="47"/>
      <c r="F408" s="84">
        <f t="shared" si="137"/>
        <v>0</v>
      </c>
      <c r="G408" s="172"/>
      <c r="H408" s="94"/>
      <c r="I408" s="25">
        <f t="shared" si="138"/>
        <v>0</v>
      </c>
      <c r="R408" s="53"/>
    </row>
    <row r="409" spans="1:18">
      <c r="A409" s="21"/>
      <c r="B409" s="22">
        <v>321</v>
      </c>
      <c r="C409" s="23" t="s">
        <v>33</v>
      </c>
      <c r="D409" s="24"/>
      <c r="E409" s="47"/>
      <c r="F409" s="84">
        <f t="shared" si="137"/>
        <v>0</v>
      </c>
      <c r="G409" s="172"/>
      <c r="H409" s="94"/>
      <c r="I409" s="25">
        <f t="shared" si="138"/>
        <v>0</v>
      </c>
      <c r="R409" s="53"/>
    </row>
    <row r="410" spans="1:18">
      <c r="A410" s="21"/>
      <c r="B410" s="22">
        <v>322</v>
      </c>
      <c r="C410" s="23" t="s">
        <v>34</v>
      </c>
      <c r="D410" s="24"/>
      <c r="E410" s="47"/>
      <c r="F410" s="84">
        <f t="shared" si="137"/>
        <v>0</v>
      </c>
      <c r="G410" s="172"/>
      <c r="H410" s="94"/>
      <c r="I410" s="25">
        <f t="shared" si="138"/>
        <v>0</v>
      </c>
      <c r="R410" s="53"/>
    </row>
    <row r="411" spans="1:18">
      <c r="A411" s="21"/>
      <c r="B411" s="22">
        <v>323</v>
      </c>
      <c r="C411" s="23" t="s">
        <v>28</v>
      </c>
      <c r="D411" s="24"/>
      <c r="E411" s="47"/>
      <c r="F411" s="84">
        <f t="shared" si="137"/>
        <v>0</v>
      </c>
      <c r="G411" s="172"/>
      <c r="H411" s="94"/>
      <c r="I411" s="25">
        <f t="shared" si="138"/>
        <v>0</v>
      </c>
      <c r="R411" s="53"/>
    </row>
    <row r="412" spans="1:18">
      <c r="A412" s="21"/>
      <c r="B412" s="22">
        <v>329</v>
      </c>
      <c r="C412" s="23" t="s">
        <v>38</v>
      </c>
      <c r="D412" s="24"/>
      <c r="E412" s="47"/>
      <c r="F412" s="84">
        <f t="shared" si="137"/>
        <v>0</v>
      </c>
      <c r="G412" s="172"/>
      <c r="H412" s="94"/>
      <c r="I412" s="25">
        <f t="shared" si="138"/>
        <v>0</v>
      </c>
      <c r="R412" s="53"/>
    </row>
    <row r="413" spans="1:18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  <c r="R413" s="53"/>
    </row>
    <row r="414" spans="1:18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  <c r="R414" s="53"/>
    </row>
    <row r="415" spans="1:18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38"/>
        <v>0</v>
      </c>
      <c r="R415" s="53"/>
    </row>
    <row r="416" spans="1:18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  <c r="R416" s="53"/>
    </row>
    <row r="417" spans="1:18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38"/>
        <v>0</v>
      </c>
      <c r="R417" s="53"/>
    </row>
    <row r="418" spans="1:18" s="26" customFormat="1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38"/>
        <v>0</v>
      </c>
      <c r="R418" s="53"/>
    </row>
    <row r="419" spans="1:18" s="26" customFormat="1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38"/>
        <v>0</v>
      </c>
      <c r="R419" s="53"/>
    </row>
    <row r="420" spans="1:18" ht="33.75" customHeight="1">
      <c r="A420" s="263" t="s">
        <v>184</v>
      </c>
      <c r="B420" s="264"/>
      <c r="C420" s="39" t="s">
        <v>185</v>
      </c>
      <c r="D420" s="40">
        <f>SUM(D421,D433,D445)</f>
        <v>0</v>
      </c>
      <c r="E420" s="40">
        <f t="shared" ref="E420:I420" si="139">SUM(E421,E433,E445)</f>
        <v>0</v>
      </c>
      <c r="F420" s="83">
        <f t="shared" si="139"/>
        <v>0</v>
      </c>
      <c r="G420" s="171">
        <f t="shared" si="139"/>
        <v>0</v>
      </c>
      <c r="H420" s="88">
        <f t="shared" si="139"/>
        <v>0</v>
      </c>
      <c r="I420" s="41">
        <f t="shared" si="139"/>
        <v>0</v>
      </c>
      <c r="R420" s="53"/>
    </row>
    <row r="421" spans="1:18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0">SUM(E422:E432)</f>
        <v>0</v>
      </c>
      <c r="F421" s="59">
        <f t="shared" si="140"/>
        <v>0</v>
      </c>
      <c r="G421" s="174">
        <f t="shared" si="140"/>
        <v>0</v>
      </c>
      <c r="H421" s="79">
        <f t="shared" si="140"/>
        <v>0</v>
      </c>
      <c r="I421" s="20">
        <f t="shared" si="140"/>
        <v>0</v>
      </c>
      <c r="R421" s="53"/>
    </row>
    <row r="422" spans="1:18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  <c r="R422" s="53"/>
    </row>
    <row r="423" spans="1:18">
      <c r="A423" s="21"/>
      <c r="B423" s="22">
        <v>312</v>
      </c>
      <c r="C423" s="23" t="s">
        <v>44</v>
      </c>
      <c r="D423" s="24"/>
      <c r="E423" s="47"/>
      <c r="F423" s="84">
        <f t="shared" ref="F423:F429" si="141">SUM(D423:E423)</f>
        <v>0</v>
      </c>
      <c r="G423" s="172"/>
      <c r="H423" s="94"/>
      <c r="I423" s="25">
        <f t="shared" ref="I423:I432" si="142">+F423+H423</f>
        <v>0</v>
      </c>
      <c r="R423" s="53"/>
    </row>
    <row r="424" spans="1:18">
      <c r="A424" s="21"/>
      <c r="B424" s="22">
        <v>313</v>
      </c>
      <c r="C424" s="23" t="s">
        <v>36</v>
      </c>
      <c r="D424" s="24"/>
      <c r="E424" s="47"/>
      <c r="F424" s="84">
        <f t="shared" si="141"/>
        <v>0</v>
      </c>
      <c r="G424" s="172"/>
      <c r="H424" s="94"/>
      <c r="I424" s="25">
        <f t="shared" si="142"/>
        <v>0</v>
      </c>
      <c r="R424" s="53"/>
    </row>
    <row r="425" spans="1:18">
      <c r="A425" s="21"/>
      <c r="B425" s="22">
        <v>321</v>
      </c>
      <c r="C425" s="23" t="s">
        <v>33</v>
      </c>
      <c r="D425" s="24"/>
      <c r="E425" s="47"/>
      <c r="F425" s="84">
        <f t="shared" si="141"/>
        <v>0</v>
      </c>
      <c r="G425" s="172"/>
      <c r="H425" s="94"/>
      <c r="I425" s="25">
        <f t="shared" si="142"/>
        <v>0</v>
      </c>
      <c r="R425" s="53"/>
    </row>
    <row r="426" spans="1:18">
      <c r="A426" s="21"/>
      <c r="B426" s="22">
        <v>322</v>
      </c>
      <c r="C426" s="23" t="s">
        <v>34</v>
      </c>
      <c r="D426" s="24"/>
      <c r="E426" s="47"/>
      <c r="F426" s="84">
        <f t="shared" si="141"/>
        <v>0</v>
      </c>
      <c r="G426" s="172"/>
      <c r="H426" s="94"/>
      <c r="I426" s="25">
        <f t="shared" si="142"/>
        <v>0</v>
      </c>
      <c r="R426" s="53"/>
    </row>
    <row r="427" spans="1:18">
      <c r="A427" s="21"/>
      <c r="B427" s="22">
        <v>323</v>
      </c>
      <c r="C427" s="23" t="s">
        <v>28</v>
      </c>
      <c r="D427" s="24"/>
      <c r="E427" s="47"/>
      <c r="F427" s="84">
        <f t="shared" si="141"/>
        <v>0</v>
      </c>
      <c r="G427" s="172"/>
      <c r="H427" s="94"/>
      <c r="I427" s="25">
        <f t="shared" si="142"/>
        <v>0</v>
      </c>
      <c r="R427" s="53"/>
    </row>
    <row r="428" spans="1:18">
      <c r="A428" s="21"/>
      <c r="B428" s="22">
        <v>329</v>
      </c>
      <c r="C428" s="23" t="s">
        <v>38</v>
      </c>
      <c r="D428" s="24"/>
      <c r="E428" s="47"/>
      <c r="F428" s="84">
        <f t="shared" si="141"/>
        <v>0</v>
      </c>
      <c r="G428" s="172"/>
      <c r="H428" s="94"/>
      <c r="I428" s="25">
        <f t="shared" si="142"/>
        <v>0</v>
      </c>
      <c r="R428" s="53"/>
    </row>
    <row r="429" spans="1:18" ht="24.75">
      <c r="A429" s="21"/>
      <c r="B429" s="22">
        <v>369</v>
      </c>
      <c r="C429" s="23" t="s">
        <v>133</v>
      </c>
      <c r="D429" s="24"/>
      <c r="E429" s="47"/>
      <c r="F429" s="84">
        <f t="shared" si="141"/>
        <v>0</v>
      </c>
      <c r="G429" s="172"/>
      <c r="H429" s="94"/>
      <c r="I429" s="25">
        <f t="shared" si="142"/>
        <v>0</v>
      </c>
      <c r="R429" s="53"/>
    </row>
    <row r="430" spans="1:18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2"/>
        <v>0</v>
      </c>
      <c r="R430" s="53"/>
    </row>
    <row r="431" spans="1:18" s="26" customFormat="1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2"/>
        <v>0</v>
      </c>
      <c r="R431" s="53"/>
    </row>
    <row r="432" spans="1:18" s="26" customFormat="1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2"/>
        <v>0</v>
      </c>
      <c r="R432" s="53"/>
    </row>
    <row r="433" spans="1:18" s="26" customFormat="1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3">SUM(E434:E444)</f>
        <v>0</v>
      </c>
      <c r="F433" s="19">
        <f t="shared" si="143"/>
        <v>0</v>
      </c>
      <c r="G433" s="174">
        <f t="shared" si="143"/>
        <v>0</v>
      </c>
      <c r="H433" s="174">
        <f t="shared" si="143"/>
        <v>0</v>
      </c>
      <c r="I433" s="20">
        <f t="shared" si="143"/>
        <v>0</v>
      </c>
      <c r="R433" s="53"/>
    </row>
    <row r="434" spans="1:18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  <c r="R434" s="53"/>
    </row>
    <row r="435" spans="1:18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4">+F435+H435</f>
        <v>0</v>
      </c>
      <c r="R435" s="53"/>
    </row>
    <row r="436" spans="1:18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4"/>
        <v>0</v>
      </c>
      <c r="R436" s="53"/>
    </row>
    <row r="437" spans="1:18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4"/>
        <v>0</v>
      </c>
      <c r="R437" s="53"/>
    </row>
    <row r="438" spans="1:18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4"/>
        <v>0</v>
      </c>
      <c r="R438" s="53"/>
    </row>
    <row r="439" spans="1:18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4"/>
        <v>0</v>
      </c>
      <c r="R439" s="53"/>
    </row>
    <row r="440" spans="1:18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4"/>
        <v>0</v>
      </c>
      <c r="R440" s="53"/>
    </row>
    <row r="441" spans="1:18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4"/>
        <v>0</v>
      </c>
      <c r="R441" s="53"/>
    </row>
    <row r="442" spans="1:18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4"/>
        <v>0</v>
      </c>
      <c r="R442" s="53"/>
    </row>
    <row r="443" spans="1:18" s="26" customFormat="1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4"/>
        <v>0</v>
      </c>
      <c r="R443" s="53"/>
    </row>
    <row r="444" spans="1:18" s="26" customFormat="1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4"/>
        <v>0</v>
      </c>
      <c r="R444" s="53"/>
    </row>
    <row r="445" spans="1:18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45">SUM(E446:E456)</f>
        <v>0</v>
      </c>
      <c r="F445" s="59">
        <f t="shared" si="145"/>
        <v>0</v>
      </c>
      <c r="G445" s="174">
        <f t="shared" si="145"/>
        <v>0</v>
      </c>
      <c r="H445" s="79">
        <f t="shared" si="145"/>
        <v>0</v>
      </c>
      <c r="I445" s="20">
        <f t="shared" si="145"/>
        <v>0</v>
      </c>
      <c r="R445" s="53"/>
    </row>
    <row r="446" spans="1:18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  <c r="R446" s="53"/>
    </row>
    <row r="447" spans="1:18">
      <c r="A447" s="21"/>
      <c r="B447" s="22">
        <v>312</v>
      </c>
      <c r="C447" s="23" t="s">
        <v>44</v>
      </c>
      <c r="D447" s="24"/>
      <c r="E447" s="47"/>
      <c r="F447" s="84">
        <f t="shared" ref="F447:F453" si="146">SUM(D447:E447)</f>
        <v>0</v>
      </c>
      <c r="G447" s="172"/>
      <c r="H447" s="94"/>
      <c r="I447" s="25">
        <f t="shared" ref="I447:I456" si="147">+F447+H447</f>
        <v>0</v>
      </c>
      <c r="R447" s="53"/>
    </row>
    <row r="448" spans="1:18">
      <c r="A448" s="21"/>
      <c r="B448" s="22">
        <v>313</v>
      </c>
      <c r="C448" s="23" t="s">
        <v>36</v>
      </c>
      <c r="D448" s="24"/>
      <c r="E448" s="47"/>
      <c r="F448" s="84">
        <f t="shared" si="146"/>
        <v>0</v>
      </c>
      <c r="G448" s="172"/>
      <c r="H448" s="94"/>
      <c r="I448" s="25">
        <f t="shared" si="147"/>
        <v>0</v>
      </c>
      <c r="R448" s="53"/>
    </row>
    <row r="449" spans="1:18">
      <c r="A449" s="21"/>
      <c r="B449" s="22">
        <v>321</v>
      </c>
      <c r="C449" s="23" t="s">
        <v>33</v>
      </c>
      <c r="D449" s="24"/>
      <c r="E449" s="47"/>
      <c r="F449" s="84">
        <f t="shared" si="146"/>
        <v>0</v>
      </c>
      <c r="G449" s="172"/>
      <c r="H449" s="94"/>
      <c r="I449" s="25">
        <f t="shared" si="147"/>
        <v>0</v>
      </c>
      <c r="R449" s="53"/>
    </row>
    <row r="450" spans="1:18">
      <c r="A450" s="21"/>
      <c r="B450" s="22">
        <v>322</v>
      </c>
      <c r="C450" s="23" t="s">
        <v>34</v>
      </c>
      <c r="D450" s="24"/>
      <c r="E450" s="47"/>
      <c r="F450" s="84">
        <f t="shared" si="146"/>
        <v>0</v>
      </c>
      <c r="G450" s="172"/>
      <c r="H450" s="94"/>
      <c r="I450" s="25">
        <f t="shared" si="147"/>
        <v>0</v>
      </c>
      <c r="R450" s="53"/>
    </row>
    <row r="451" spans="1:18">
      <c r="A451" s="21"/>
      <c r="B451" s="22">
        <v>323</v>
      </c>
      <c r="C451" s="23" t="s">
        <v>28</v>
      </c>
      <c r="D451" s="24"/>
      <c r="E451" s="47"/>
      <c r="F451" s="84">
        <f t="shared" si="146"/>
        <v>0</v>
      </c>
      <c r="G451" s="172"/>
      <c r="H451" s="94"/>
      <c r="I451" s="25">
        <f t="shared" si="147"/>
        <v>0</v>
      </c>
      <c r="R451" s="53"/>
    </row>
    <row r="452" spans="1:18">
      <c r="A452" s="21"/>
      <c r="B452" s="22">
        <v>329</v>
      </c>
      <c r="C452" s="23" t="s">
        <v>38</v>
      </c>
      <c r="D452" s="24"/>
      <c r="E452" s="47"/>
      <c r="F452" s="84">
        <f t="shared" si="146"/>
        <v>0</v>
      </c>
      <c r="G452" s="172"/>
      <c r="H452" s="94"/>
      <c r="I452" s="25">
        <f t="shared" si="147"/>
        <v>0</v>
      </c>
      <c r="R452" s="53"/>
    </row>
    <row r="453" spans="1:18" ht="24.75">
      <c r="A453" s="21"/>
      <c r="B453" s="22">
        <v>369</v>
      </c>
      <c r="C453" s="23" t="s">
        <v>133</v>
      </c>
      <c r="D453" s="24"/>
      <c r="E453" s="47"/>
      <c r="F453" s="84">
        <f t="shared" si="146"/>
        <v>0</v>
      </c>
      <c r="G453" s="172"/>
      <c r="H453" s="94"/>
      <c r="I453" s="25">
        <f t="shared" si="147"/>
        <v>0</v>
      </c>
      <c r="R453" s="53"/>
    </row>
    <row r="454" spans="1:18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47"/>
        <v>0</v>
      </c>
      <c r="R454" s="53"/>
    </row>
    <row r="455" spans="1:18" s="26" customFormat="1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47"/>
        <v>0</v>
      </c>
      <c r="R455" s="53"/>
    </row>
    <row r="456" spans="1:18" s="26" customFormat="1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47"/>
        <v>0</v>
      </c>
      <c r="R456" s="53"/>
    </row>
    <row r="457" spans="1:18" ht="35.25" customHeight="1">
      <c r="A457" s="263" t="s">
        <v>186</v>
      </c>
      <c r="B457" s="264"/>
      <c r="C457" s="39" t="s">
        <v>187</v>
      </c>
      <c r="D457" s="40">
        <f>SUM(D458,D470,D482)</f>
        <v>0</v>
      </c>
      <c r="E457" s="40">
        <f t="shared" ref="E457:I457" si="148">SUM(E458,E470,E482)</f>
        <v>0</v>
      </c>
      <c r="F457" s="83">
        <f t="shared" si="148"/>
        <v>0</v>
      </c>
      <c r="G457" s="171">
        <f t="shared" si="148"/>
        <v>0</v>
      </c>
      <c r="H457" s="88">
        <f t="shared" si="148"/>
        <v>0</v>
      </c>
      <c r="I457" s="41">
        <f t="shared" si="148"/>
        <v>0</v>
      </c>
      <c r="R457" s="53"/>
    </row>
    <row r="458" spans="1:18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49">SUM(E459:E469)</f>
        <v>0</v>
      </c>
      <c r="F458" s="59">
        <f t="shared" si="149"/>
        <v>0</v>
      </c>
      <c r="G458" s="174">
        <f t="shared" si="149"/>
        <v>0</v>
      </c>
      <c r="H458" s="79">
        <f t="shared" si="149"/>
        <v>0</v>
      </c>
      <c r="I458" s="20">
        <f t="shared" si="149"/>
        <v>0</v>
      </c>
      <c r="R458" s="53"/>
    </row>
    <row r="459" spans="1:18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  <c r="R459" s="53"/>
    </row>
    <row r="460" spans="1:18">
      <c r="A460" s="21"/>
      <c r="B460" s="22">
        <v>312</v>
      </c>
      <c r="C460" s="23" t="s">
        <v>44</v>
      </c>
      <c r="D460" s="24"/>
      <c r="E460" s="47"/>
      <c r="F460" s="84">
        <f t="shared" ref="F460:F466" si="150">SUM(D460:E460)</f>
        <v>0</v>
      </c>
      <c r="G460" s="172"/>
      <c r="H460" s="94"/>
      <c r="I460" s="25">
        <f t="shared" ref="I460:I469" si="151">+F460+H460</f>
        <v>0</v>
      </c>
      <c r="R460" s="53"/>
    </row>
    <row r="461" spans="1:18">
      <c r="A461" s="21"/>
      <c r="B461" s="22">
        <v>313</v>
      </c>
      <c r="C461" s="23" t="s">
        <v>36</v>
      </c>
      <c r="D461" s="24"/>
      <c r="E461" s="47"/>
      <c r="F461" s="84">
        <f t="shared" si="150"/>
        <v>0</v>
      </c>
      <c r="G461" s="172"/>
      <c r="H461" s="94"/>
      <c r="I461" s="25">
        <f t="shared" si="151"/>
        <v>0</v>
      </c>
      <c r="R461" s="53"/>
    </row>
    <row r="462" spans="1:18">
      <c r="A462" s="21"/>
      <c r="B462" s="22">
        <v>321</v>
      </c>
      <c r="C462" s="23" t="s">
        <v>33</v>
      </c>
      <c r="D462" s="24"/>
      <c r="E462" s="47"/>
      <c r="F462" s="84">
        <f t="shared" si="150"/>
        <v>0</v>
      </c>
      <c r="G462" s="172"/>
      <c r="H462" s="94"/>
      <c r="I462" s="25">
        <f t="shared" si="151"/>
        <v>0</v>
      </c>
      <c r="R462" s="53"/>
    </row>
    <row r="463" spans="1:18">
      <c r="A463" s="21"/>
      <c r="B463" s="22">
        <v>322</v>
      </c>
      <c r="C463" s="23" t="s">
        <v>34</v>
      </c>
      <c r="D463" s="24"/>
      <c r="E463" s="47"/>
      <c r="F463" s="84">
        <f t="shared" si="150"/>
        <v>0</v>
      </c>
      <c r="G463" s="172"/>
      <c r="H463" s="94"/>
      <c r="I463" s="25">
        <f t="shared" si="151"/>
        <v>0</v>
      </c>
      <c r="R463" s="53"/>
    </row>
    <row r="464" spans="1:18">
      <c r="A464" s="21"/>
      <c r="B464" s="22">
        <v>323</v>
      </c>
      <c r="C464" s="23" t="s">
        <v>28</v>
      </c>
      <c r="D464" s="24"/>
      <c r="E464" s="47"/>
      <c r="F464" s="84">
        <f t="shared" si="150"/>
        <v>0</v>
      </c>
      <c r="G464" s="172"/>
      <c r="H464" s="94"/>
      <c r="I464" s="25">
        <f t="shared" si="151"/>
        <v>0</v>
      </c>
      <c r="R464" s="53"/>
    </row>
    <row r="465" spans="1:18">
      <c r="A465" s="21"/>
      <c r="B465" s="22">
        <v>329</v>
      </c>
      <c r="C465" s="23" t="s">
        <v>38</v>
      </c>
      <c r="D465" s="24"/>
      <c r="E465" s="47"/>
      <c r="F465" s="84">
        <f t="shared" si="150"/>
        <v>0</v>
      </c>
      <c r="G465" s="172"/>
      <c r="H465" s="94"/>
      <c r="I465" s="25">
        <f t="shared" si="151"/>
        <v>0</v>
      </c>
      <c r="R465" s="53"/>
    </row>
    <row r="466" spans="1:18" ht="24.75">
      <c r="A466" s="21"/>
      <c r="B466" s="22">
        <v>369</v>
      </c>
      <c r="C466" s="23" t="s">
        <v>133</v>
      </c>
      <c r="D466" s="24"/>
      <c r="E466" s="47"/>
      <c r="F466" s="84">
        <f t="shared" si="150"/>
        <v>0</v>
      </c>
      <c r="G466" s="172"/>
      <c r="H466" s="94"/>
      <c r="I466" s="25">
        <f t="shared" si="151"/>
        <v>0</v>
      </c>
      <c r="R466" s="53"/>
    </row>
    <row r="467" spans="1:18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1"/>
        <v>0</v>
      </c>
      <c r="R467" s="53"/>
    </row>
    <row r="468" spans="1:18" s="26" customFormat="1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1"/>
        <v>0</v>
      </c>
      <c r="R468" s="53"/>
    </row>
    <row r="469" spans="1:18" s="26" customFormat="1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1"/>
        <v>0</v>
      </c>
      <c r="R469" s="53"/>
    </row>
    <row r="470" spans="1:18" s="26" customFormat="1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2">SUM(E471:E481)</f>
        <v>0</v>
      </c>
      <c r="F470" s="19">
        <f t="shared" si="152"/>
        <v>0</v>
      </c>
      <c r="G470" s="174">
        <f t="shared" si="152"/>
        <v>0</v>
      </c>
      <c r="H470" s="174">
        <f t="shared" si="152"/>
        <v>0</v>
      </c>
      <c r="I470" s="20">
        <f t="shared" si="152"/>
        <v>0</v>
      </c>
      <c r="R470" s="53"/>
    </row>
    <row r="471" spans="1:18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  <c r="R471" s="53"/>
    </row>
    <row r="472" spans="1:18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3">+F472+H472</f>
        <v>0</v>
      </c>
      <c r="R472" s="53"/>
    </row>
    <row r="473" spans="1:18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3"/>
        <v>0</v>
      </c>
      <c r="R473" s="53"/>
    </row>
    <row r="474" spans="1:18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3"/>
        <v>0</v>
      </c>
      <c r="R474" s="53"/>
    </row>
    <row r="475" spans="1:18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3"/>
        <v>0</v>
      </c>
      <c r="R475" s="53"/>
    </row>
    <row r="476" spans="1:18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3"/>
        <v>0</v>
      </c>
      <c r="R476" s="53"/>
    </row>
    <row r="477" spans="1:18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3"/>
        <v>0</v>
      </c>
      <c r="R477" s="53"/>
    </row>
    <row r="478" spans="1:18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3"/>
        <v>0</v>
      </c>
      <c r="R478" s="53"/>
    </row>
    <row r="479" spans="1:18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3"/>
        <v>0</v>
      </c>
      <c r="R479" s="53"/>
    </row>
    <row r="480" spans="1:18" s="26" customFormat="1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3"/>
        <v>0</v>
      </c>
      <c r="R480" s="53"/>
    </row>
    <row r="481" spans="1:18" s="26" customFormat="1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3"/>
        <v>0</v>
      </c>
      <c r="R481" s="53"/>
    </row>
    <row r="482" spans="1:18" ht="24.75">
      <c r="A482" s="236" t="s">
        <v>11</v>
      </c>
      <c r="B482" s="237"/>
      <c r="C482" s="18" t="s">
        <v>115</v>
      </c>
      <c r="D482" s="19">
        <f t="shared" ref="D482:I482" si="154">SUM(D483:D493)</f>
        <v>0</v>
      </c>
      <c r="E482" s="19">
        <f t="shared" si="154"/>
        <v>0</v>
      </c>
      <c r="F482" s="59">
        <f t="shared" si="154"/>
        <v>0</v>
      </c>
      <c r="G482" s="174">
        <f t="shared" si="154"/>
        <v>0</v>
      </c>
      <c r="H482" s="79">
        <f t="shared" si="154"/>
        <v>0</v>
      </c>
      <c r="I482" s="20">
        <f t="shared" si="154"/>
        <v>0</v>
      </c>
      <c r="R482" s="53"/>
    </row>
    <row r="483" spans="1:18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  <c r="R483" s="53"/>
    </row>
    <row r="484" spans="1:18">
      <c r="A484" s="21"/>
      <c r="B484" s="22">
        <v>312</v>
      </c>
      <c r="C484" s="23" t="s">
        <v>44</v>
      </c>
      <c r="D484" s="24"/>
      <c r="E484" s="47"/>
      <c r="F484" s="84">
        <f t="shared" ref="F484:F489" si="155">SUM(D484:E484)</f>
        <v>0</v>
      </c>
      <c r="G484" s="172"/>
      <c r="H484" s="94"/>
      <c r="I484" s="25">
        <f t="shared" ref="I484:I493" si="156">+F484+H484</f>
        <v>0</v>
      </c>
      <c r="R484" s="53"/>
    </row>
    <row r="485" spans="1:18">
      <c r="A485" s="21"/>
      <c r="B485" s="22">
        <v>313</v>
      </c>
      <c r="C485" s="23" t="s">
        <v>36</v>
      </c>
      <c r="D485" s="24"/>
      <c r="E485" s="47"/>
      <c r="F485" s="84">
        <f t="shared" si="155"/>
        <v>0</v>
      </c>
      <c r="G485" s="172"/>
      <c r="H485" s="94"/>
      <c r="I485" s="25">
        <f t="shared" si="156"/>
        <v>0</v>
      </c>
      <c r="R485" s="53"/>
    </row>
    <row r="486" spans="1:18">
      <c r="A486" s="21"/>
      <c r="B486" s="22">
        <v>321</v>
      </c>
      <c r="C486" s="23" t="s">
        <v>33</v>
      </c>
      <c r="D486" s="24"/>
      <c r="E486" s="47"/>
      <c r="F486" s="84">
        <f t="shared" si="155"/>
        <v>0</v>
      </c>
      <c r="G486" s="172"/>
      <c r="H486" s="94"/>
      <c r="I486" s="25">
        <f t="shared" si="156"/>
        <v>0</v>
      </c>
      <c r="R486" s="53"/>
    </row>
    <row r="487" spans="1:18">
      <c r="A487" s="21"/>
      <c r="B487" s="22">
        <v>322</v>
      </c>
      <c r="C487" s="23" t="s">
        <v>34</v>
      </c>
      <c r="D487" s="24"/>
      <c r="E487" s="47"/>
      <c r="F487" s="84">
        <f t="shared" si="155"/>
        <v>0</v>
      </c>
      <c r="G487" s="172"/>
      <c r="H487" s="94"/>
      <c r="I487" s="25">
        <f t="shared" si="156"/>
        <v>0</v>
      </c>
      <c r="R487" s="53"/>
    </row>
    <row r="488" spans="1:18">
      <c r="A488" s="21"/>
      <c r="B488" s="22">
        <v>323</v>
      </c>
      <c r="C488" s="23" t="s">
        <v>28</v>
      </c>
      <c r="D488" s="24"/>
      <c r="E488" s="47"/>
      <c r="F488" s="84">
        <f t="shared" si="155"/>
        <v>0</v>
      </c>
      <c r="G488" s="172"/>
      <c r="H488" s="94"/>
      <c r="I488" s="25">
        <f t="shared" si="156"/>
        <v>0</v>
      </c>
      <c r="R488" s="53"/>
    </row>
    <row r="489" spans="1:18">
      <c r="A489" s="21"/>
      <c r="B489" s="22">
        <v>329</v>
      </c>
      <c r="C489" s="23" t="s">
        <v>38</v>
      </c>
      <c r="D489" s="24"/>
      <c r="E489" s="47"/>
      <c r="F489" s="84">
        <f t="shared" si="155"/>
        <v>0</v>
      </c>
      <c r="G489" s="172"/>
      <c r="H489" s="94"/>
      <c r="I489" s="25">
        <f t="shared" si="156"/>
        <v>0</v>
      </c>
      <c r="R489" s="53"/>
    </row>
    <row r="490" spans="1:18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56"/>
        <v>0</v>
      </c>
      <c r="R490" s="53"/>
    </row>
    <row r="491" spans="1:18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56"/>
        <v>0</v>
      </c>
      <c r="R491" s="53"/>
    </row>
    <row r="492" spans="1:18" s="26" customFormat="1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56"/>
        <v>0</v>
      </c>
      <c r="R492" s="53"/>
    </row>
    <row r="493" spans="1:18" s="26" customFormat="1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56"/>
        <v>0</v>
      </c>
      <c r="R493" s="53"/>
    </row>
    <row r="494" spans="1:18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57">SUM(E495)</f>
        <v>0</v>
      </c>
      <c r="F494" s="83">
        <f t="shared" si="157"/>
        <v>0</v>
      </c>
      <c r="G494" s="171">
        <f t="shared" si="157"/>
        <v>0</v>
      </c>
      <c r="H494" s="88">
        <f t="shared" si="157"/>
        <v>0</v>
      </c>
      <c r="I494" s="41">
        <f t="shared" si="157"/>
        <v>0</v>
      </c>
      <c r="R494" s="53"/>
    </row>
    <row r="495" spans="1:18" s="26" customFormat="1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57"/>
        <v>0</v>
      </c>
      <c r="F495" s="58">
        <f t="shared" si="157"/>
        <v>0</v>
      </c>
      <c r="G495" s="173">
        <f t="shared" si="157"/>
        <v>0</v>
      </c>
      <c r="H495" s="89">
        <f t="shared" si="157"/>
        <v>0</v>
      </c>
      <c r="I495" s="56">
        <f t="shared" si="157"/>
        <v>0</v>
      </c>
      <c r="R495" s="53"/>
    </row>
    <row r="496" spans="1:18" s="26" customFormat="1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  <c r="R496" s="53"/>
    </row>
    <row r="497" spans="1:18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58">SUM(E498)</f>
        <v>0</v>
      </c>
      <c r="F497" s="83">
        <f t="shared" si="158"/>
        <v>0</v>
      </c>
      <c r="G497" s="171">
        <f t="shared" si="158"/>
        <v>0</v>
      </c>
      <c r="H497" s="88">
        <f t="shared" si="158"/>
        <v>0</v>
      </c>
      <c r="I497" s="41">
        <f t="shared" si="158"/>
        <v>0</v>
      </c>
      <c r="R497" s="53"/>
    </row>
    <row r="498" spans="1:18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59">SUM(E499:E506)</f>
        <v>0</v>
      </c>
      <c r="F498" s="58">
        <f t="shared" si="159"/>
        <v>0</v>
      </c>
      <c r="G498" s="173">
        <f t="shared" si="159"/>
        <v>0</v>
      </c>
      <c r="H498" s="89">
        <f t="shared" si="159"/>
        <v>0</v>
      </c>
      <c r="I498" s="56">
        <f t="shared" si="159"/>
        <v>0</v>
      </c>
      <c r="R498" s="53"/>
    </row>
    <row r="499" spans="1:18" s="26" customFormat="1">
      <c r="A499" s="21"/>
      <c r="B499" s="22">
        <v>321</v>
      </c>
      <c r="C499" s="23" t="s">
        <v>33</v>
      </c>
      <c r="D499" s="24"/>
      <c r="E499" s="47"/>
      <c r="F499" s="84">
        <f t="shared" ref="F499:F506" si="160">SUM(D499:E499)</f>
        <v>0</v>
      </c>
      <c r="G499" s="172"/>
      <c r="H499" s="94"/>
      <c r="I499" s="25">
        <f>+F499+H499</f>
        <v>0</v>
      </c>
      <c r="R499" s="53"/>
    </row>
    <row r="500" spans="1:18" s="26" customFormat="1">
      <c r="A500" s="21"/>
      <c r="B500" s="22">
        <v>322</v>
      </c>
      <c r="C500" s="23" t="s">
        <v>34</v>
      </c>
      <c r="D500" s="24"/>
      <c r="E500" s="47"/>
      <c r="F500" s="84">
        <f t="shared" si="160"/>
        <v>0</v>
      </c>
      <c r="G500" s="172"/>
      <c r="H500" s="94"/>
      <c r="I500" s="25">
        <f t="shared" ref="I500:I506" si="161">+F500+H500</f>
        <v>0</v>
      </c>
      <c r="R500" s="53"/>
    </row>
    <row r="501" spans="1:18" s="26" customFormat="1">
      <c r="A501" s="21"/>
      <c r="B501" s="22">
        <v>323</v>
      </c>
      <c r="C501" s="23" t="s">
        <v>28</v>
      </c>
      <c r="D501" s="24"/>
      <c r="E501" s="47"/>
      <c r="F501" s="84">
        <f t="shared" si="160"/>
        <v>0</v>
      </c>
      <c r="G501" s="172"/>
      <c r="H501" s="94"/>
      <c r="I501" s="25">
        <f t="shared" si="161"/>
        <v>0</v>
      </c>
      <c r="R501" s="53"/>
    </row>
    <row r="502" spans="1:18" s="26" customFormat="1" ht="24.75">
      <c r="A502" s="21"/>
      <c r="B502" s="22">
        <v>324</v>
      </c>
      <c r="C502" s="23" t="s">
        <v>37</v>
      </c>
      <c r="D502" s="24"/>
      <c r="E502" s="47"/>
      <c r="F502" s="84">
        <f t="shared" si="160"/>
        <v>0</v>
      </c>
      <c r="G502" s="172"/>
      <c r="H502" s="94"/>
      <c r="I502" s="25">
        <f t="shared" si="161"/>
        <v>0</v>
      </c>
      <c r="R502" s="53"/>
    </row>
    <row r="503" spans="1:18" s="26" customFormat="1">
      <c r="A503" s="21"/>
      <c r="B503" s="22">
        <v>329</v>
      </c>
      <c r="C503" s="23" t="s">
        <v>38</v>
      </c>
      <c r="D503" s="24"/>
      <c r="E503" s="47"/>
      <c r="F503" s="84">
        <f t="shared" si="160"/>
        <v>0</v>
      </c>
      <c r="G503" s="172"/>
      <c r="H503" s="94"/>
      <c r="I503" s="25">
        <f t="shared" si="161"/>
        <v>0</v>
      </c>
      <c r="R503" s="53"/>
    </row>
    <row r="504" spans="1:18" s="26" customFormat="1">
      <c r="A504" s="21"/>
      <c r="B504" s="22">
        <v>343</v>
      </c>
      <c r="C504" s="23" t="s">
        <v>39</v>
      </c>
      <c r="D504" s="24"/>
      <c r="E504" s="47"/>
      <c r="F504" s="84">
        <f t="shared" si="160"/>
        <v>0</v>
      </c>
      <c r="G504" s="172"/>
      <c r="H504" s="94"/>
      <c r="I504" s="25">
        <f t="shared" si="161"/>
        <v>0</v>
      </c>
      <c r="R504" s="53"/>
    </row>
    <row r="505" spans="1:18" s="26" customFormat="1">
      <c r="A505" s="21"/>
      <c r="B505" s="22">
        <v>422</v>
      </c>
      <c r="C505" s="23" t="s">
        <v>29</v>
      </c>
      <c r="D505" s="24"/>
      <c r="E505" s="47"/>
      <c r="F505" s="84">
        <f t="shared" si="160"/>
        <v>0</v>
      </c>
      <c r="G505" s="172"/>
      <c r="H505" s="94"/>
      <c r="I505" s="25">
        <f t="shared" si="161"/>
        <v>0</v>
      </c>
      <c r="R505" s="53"/>
    </row>
    <row r="506" spans="1:18" s="26" customFormat="1" ht="24.75">
      <c r="A506" s="21"/>
      <c r="B506" s="22">
        <v>424</v>
      </c>
      <c r="C506" s="23" t="s">
        <v>45</v>
      </c>
      <c r="D506" s="24"/>
      <c r="E506" s="47"/>
      <c r="F506" s="84">
        <f t="shared" si="160"/>
        <v>0</v>
      </c>
      <c r="G506" s="172"/>
      <c r="H506" s="94"/>
      <c r="I506" s="25">
        <f t="shared" si="161"/>
        <v>0</v>
      </c>
      <c r="R506" s="53"/>
    </row>
    <row r="507" spans="1:18" ht="27" customHeight="1">
      <c r="A507" s="244" t="s">
        <v>155</v>
      </c>
      <c r="B507" s="245"/>
      <c r="C507" s="39" t="s">
        <v>154</v>
      </c>
      <c r="D507" s="40">
        <f>SUM(D508,D514)</f>
        <v>25000.07</v>
      </c>
      <c r="E507" s="40">
        <f t="shared" ref="E507:I507" si="162">SUM(E508,E514)</f>
        <v>0</v>
      </c>
      <c r="F507" s="83">
        <f t="shared" si="162"/>
        <v>25000.07</v>
      </c>
      <c r="G507" s="171">
        <f t="shared" si="162"/>
        <v>0</v>
      </c>
      <c r="H507" s="88">
        <f t="shared" si="162"/>
        <v>0</v>
      </c>
      <c r="I507" s="41">
        <f t="shared" si="162"/>
        <v>25000.07</v>
      </c>
      <c r="R507" s="53"/>
    </row>
    <row r="508" spans="1:18">
      <c r="A508" s="246" t="s">
        <v>11</v>
      </c>
      <c r="B508" s="247"/>
      <c r="C508" s="55" t="s">
        <v>117</v>
      </c>
      <c r="D508" s="43">
        <f>SUM(D509:D513)</f>
        <v>17542.560000000001</v>
      </c>
      <c r="E508" s="43">
        <f t="shared" ref="E508:I508" si="163">SUM(E509:E513)</f>
        <v>0</v>
      </c>
      <c r="F508" s="58">
        <f t="shared" si="163"/>
        <v>17542.560000000001</v>
      </c>
      <c r="G508" s="173">
        <f t="shared" si="163"/>
        <v>0</v>
      </c>
      <c r="H508" s="89">
        <f t="shared" si="163"/>
        <v>0</v>
      </c>
      <c r="I508" s="56">
        <f t="shared" si="163"/>
        <v>17542.560000000001</v>
      </c>
      <c r="R508" s="53"/>
    </row>
    <row r="509" spans="1:18" s="26" customFormat="1">
      <c r="A509" s="21"/>
      <c r="B509" s="22">
        <v>311</v>
      </c>
      <c r="C509" s="23" t="s">
        <v>35</v>
      </c>
      <c r="D509" s="24">
        <v>0</v>
      </c>
      <c r="E509" s="47"/>
      <c r="F509" s="84">
        <f>SUM(D509:E509)</f>
        <v>0</v>
      </c>
      <c r="G509" s="172"/>
      <c r="H509" s="94"/>
      <c r="I509" s="25">
        <f>+F509+H509</f>
        <v>0</v>
      </c>
      <c r="R509" s="53"/>
    </row>
    <row r="510" spans="1:18" s="26" customFormat="1">
      <c r="A510" s="21"/>
      <c r="B510" s="22">
        <v>312</v>
      </c>
      <c r="C510" s="23" t="s">
        <v>44</v>
      </c>
      <c r="D510" s="24">
        <v>13472.7</v>
      </c>
      <c r="E510" s="47"/>
      <c r="F510" s="84">
        <f>SUM(D510:E510)</f>
        <v>13472.7</v>
      </c>
      <c r="G510" s="172"/>
      <c r="H510" s="94"/>
      <c r="I510" s="25">
        <f t="shared" ref="I510:I513" si="164">+F510+H510</f>
        <v>13472.7</v>
      </c>
      <c r="R510" s="53"/>
    </row>
    <row r="511" spans="1:18" s="26" customFormat="1">
      <c r="A511" s="21"/>
      <c r="B511" s="22">
        <v>313</v>
      </c>
      <c r="C511" s="23" t="s">
        <v>36</v>
      </c>
      <c r="D511" s="24">
        <v>0</v>
      </c>
      <c r="E511" s="47"/>
      <c r="F511" s="84">
        <f>SUM(D511:E511)</f>
        <v>0</v>
      </c>
      <c r="G511" s="172"/>
      <c r="H511" s="94"/>
      <c r="I511" s="25">
        <f t="shared" si="164"/>
        <v>0</v>
      </c>
      <c r="R511" s="53"/>
    </row>
    <row r="512" spans="1:18" s="26" customFormat="1">
      <c r="A512" s="21"/>
      <c r="B512" s="22">
        <v>321</v>
      </c>
      <c r="C512" s="23" t="s">
        <v>33</v>
      </c>
      <c r="D512" s="24">
        <v>1964.76</v>
      </c>
      <c r="E512" s="47"/>
      <c r="F512" s="84">
        <f>SUM(D512:E512)</f>
        <v>1964.76</v>
      </c>
      <c r="G512" s="172"/>
      <c r="H512" s="94"/>
      <c r="I512" s="25">
        <f t="shared" si="164"/>
        <v>1964.76</v>
      </c>
      <c r="R512" s="53"/>
    </row>
    <row r="513" spans="1:18" s="26" customFormat="1">
      <c r="A513" s="21"/>
      <c r="B513" s="22">
        <v>323</v>
      </c>
      <c r="C513" s="23" t="s">
        <v>28</v>
      </c>
      <c r="D513" s="24">
        <v>2105.1</v>
      </c>
      <c r="E513" s="47"/>
      <c r="F513" s="84">
        <f>SUM(D513:E513)</f>
        <v>2105.1</v>
      </c>
      <c r="G513" s="172"/>
      <c r="H513" s="94"/>
      <c r="I513" s="25">
        <f t="shared" si="164"/>
        <v>2105.1</v>
      </c>
      <c r="R513" s="53"/>
    </row>
    <row r="514" spans="1:18">
      <c r="A514" s="246" t="s">
        <v>11</v>
      </c>
      <c r="B514" s="247"/>
      <c r="C514" s="55" t="s">
        <v>121</v>
      </c>
      <c r="D514" s="43">
        <f>SUM(D515:D519)</f>
        <v>7457.5099999999993</v>
      </c>
      <c r="E514" s="43">
        <f t="shared" ref="E514:I514" si="165">SUM(E515:E519)</f>
        <v>0</v>
      </c>
      <c r="F514" s="58">
        <f t="shared" si="165"/>
        <v>7457.5099999999993</v>
      </c>
      <c r="G514" s="173">
        <f t="shared" si="165"/>
        <v>0</v>
      </c>
      <c r="H514" s="89">
        <f t="shared" si="165"/>
        <v>0</v>
      </c>
      <c r="I514" s="56">
        <f t="shared" si="165"/>
        <v>7457.5099999999993</v>
      </c>
      <c r="R514" s="53"/>
    </row>
    <row r="515" spans="1:18" s="26" customFormat="1">
      <c r="A515" s="21"/>
      <c r="B515" s="22">
        <v>311</v>
      </c>
      <c r="C515" s="23" t="s">
        <v>35</v>
      </c>
      <c r="D515" s="24">
        <v>0</v>
      </c>
      <c r="E515" s="47"/>
      <c r="F515" s="84">
        <f>SUM(D515:E515)</f>
        <v>0</v>
      </c>
      <c r="G515" s="172"/>
      <c r="H515" s="94"/>
      <c r="I515" s="25">
        <f>+F515+H515</f>
        <v>0</v>
      </c>
      <c r="R515" s="53"/>
    </row>
    <row r="516" spans="1:18" s="26" customFormat="1">
      <c r="A516" s="21"/>
      <c r="B516" s="22">
        <v>312</v>
      </c>
      <c r="C516" s="23" t="s">
        <v>44</v>
      </c>
      <c r="D516" s="24">
        <v>5727.37</v>
      </c>
      <c r="E516" s="47"/>
      <c r="F516" s="84">
        <f>SUM(D516:E516)</f>
        <v>5727.37</v>
      </c>
      <c r="G516" s="172"/>
      <c r="H516" s="94"/>
      <c r="I516" s="25">
        <f t="shared" ref="I516:I519" si="166">+F516+H516</f>
        <v>5727.37</v>
      </c>
      <c r="R516" s="53"/>
    </row>
    <row r="517" spans="1:18" s="26" customFormat="1">
      <c r="A517" s="21"/>
      <c r="B517" s="22">
        <v>313</v>
      </c>
      <c r="C517" s="23" t="s">
        <v>36</v>
      </c>
      <c r="D517" s="24">
        <v>0</v>
      </c>
      <c r="E517" s="47"/>
      <c r="F517" s="84">
        <f>SUM(D517:E517)</f>
        <v>0</v>
      </c>
      <c r="G517" s="172"/>
      <c r="H517" s="94"/>
      <c r="I517" s="25">
        <f t="shared" si="166"/>
        <v>0</v>
      </c>
      <c r="R517" s="53"/>
    </row>
    <row r="518" spans="1:18" s="26" customFormat="1">
      <c r="A518" s="21"/>
      <c r="B518" s="22">
        <v>321</v>
      </c>
      <c r="C518" s="23" t="s">
        <v>33</v>
      </c>
      <c r="D518" s="24">
        <v>835.24</v>
      </c>
      <c r="E518" s="47"/>
      <c r="F518" s="84">
        <f>SUM(D518:E518)</f>
        <v>835.24</v>
      </c>
      <c r="G518" s="172"/>
      <c r="H518" s="94"/>
      <c r="I518" s="25">
        <f t="shared" si="166"/>
        <v>835.24</v>
      </c>
      <c r="R518" s="53"/>
    </row>
    <row r="519" spans="1:18" s="26" customFormat="1">
      <c r="A519" s="21"/>
      <c r="B519" s="22">
        <v>323</v>
      </c>
      <c r="C519" s="23" t="s">
        <v>28</v>
      </c>
      <c r="D519" s="24">
        <v>894.9</v>
      </c>
      <c r="E519" s="47"/>
      <c r="F519" s="84">
        <f>SUM(D519:E519)</f>
        <v>894.9</v>
      </c>
      <c r="G519" s="172"/>
      <c r="H519" s="94"/>
      <c r="I519" s="25">
        <f t="shared" si="166"/>
        <v>894.9</v>
      </c>
      <c r="R519" s="53"/>
    </row>
    <row r="520" spans="1:18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67">SUM(E521,E527)</f>
        <v>0</v>
      </c>
      <c r="F520" s="83">
        <f t="shared" ref="F520" si="168">SUM(F521,F527)</f>
        <v>0</v>
      </c>
      <c r="G520" s="171">
        <f t="shared" ref="G520" si="169">SUM(G521,G527)</f>
        <v>0</v>
      </c>
      <c r="H520" s="88">
        <f t="shared" ref="H520" si="170">SUM(H521,H527)</f>
        <v>0</v>
      </c>
      <c r="I520" s="41">
        <f t="shared" ref="I520" si="171">SUM(I521,I527)</f>
        <v>0</v>
      </c>
      <c r="R520" s="53"/>
    </row>
    <row r="521" spans="1:18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2">SUM(E522:E526)</f>
        <v>0</v>
      </c>
      <c r="F521" s="58">
        <f t="shared" ref="F521" si="173">SUM(F522:F526)</f>
        <v>0</v>
      </c>
      <c r="G521" s="173">
        <f t="shared" ref="G521" si="174">SUM(G522:G526)</f>
        <v>0</v>
      </c>
      <c r="H521" s="89">
        <f t="shared" ref="H521" si="175">SUM(H522:H526)</f>
        <v>0</v>
      </c>
      <c r="I521" s="56">
        <f t="shared" ref="I521" si="176">SUM(I522:I526)</f>
        <v>0</v>
      </c>
      <c r="R521" s="53"/>
    </row>
    <row r="522" spans="1:18" s="26" customFormat="1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  <c r="R522" s="53"/>
    </row>
    <row r="523" spans="1:18" s="26" customFormat="1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77">+F523+H523</f>
        <v>0</v>
      </c>
      <c r="R523" s="53"/>
    </row>
    <row r="524" spans="1:18" s="26" customFormat="1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77"/>
        <v>0</v>
      </c>
      <c r="R524" s="53"/>
    </row>
    <row r="525" spans="1:18" s="26" customFormat="1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77"/>
        <v>0</v>
      </c>
      <c r="R525" s="53"/>
    </row>
    <row r="526" spans="1:18" s="26" customFormat="1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77"/>
        <v>0</v>
      </c>
      <c r="R526" s="53"/>
    </row>
    <row r="527" spans="1:18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78">SUM(E528:E532)</f>
        <v>0</v>
      </c>
      <c r="F527" s="58">
        <f t="shared" ref="F527" si="179">SUM(F528:F532)</f>
        <v>0</v>
      </c>
      <c r="G527" s="173">
        <f t="shared" ref="G527" si="180">SUM(G528:G532)</f>
        <v>0</v>
      </c>
      <c r="H527" s="89">
        <f t="shared" ref="H527" si="181">SUM(H528:H532)</f>
        <v>0</v>
      </c>
      <c r="I527" s="56">
        <f t="shared" ref="I527" si="182">SUM(I528:I532)</f>
        <v>0</v>
      </c>
      <c r="R527" s="53"/>
    </row>
    <row r="528" spans="1:18" s="26" customFormat="1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  <c r="R528" s="53"/>
    </row>
    <row r="529" spans="1:18" s="26" customFormat="1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3">+F529+H529</f>
        <v>0</v>
      </c>
      <c r="R529" s="53"/>
    </row>
    <row r="530" spans="1:18" s="26" customFormat="1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3"/>
        <v>0</v>
      </c>
      <c r="R530" s="53"/>
    </row>
    <row r="531" spans="1:18" s="26" customFormat="1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3"/>
        <v>0</v>
      </c>
      <c r="R531" s="53"/>
    </row>
    <row r="532" spans="1:18" s="26" customFormat="1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3"/>
        <v>0</v>
      </c>
      <c r="R532" s="53"/>
    </row>
    <row r="533" spans="1:18" ht="22.5" customHeight="1">
      <c r="A533" s="238" t="s">
        <v>153</v>
      </c>
      <c r="B533" s="239"/>
      <c r="C533" s="39" t="s">
        <v>128</v>
      </c>
      <c r="D533" s="40">
        <f>SUM(D534,D538)</f>
        <v>20000</v>
      </c>
      <c r="E533" s="40">
        <f t="shared" ref="E533:I533" si="184">SUM(E534,E538)</f>
        <v>0</v>
      </c>
      <c r="F533" s="83">
        <f t="shared" si="184"/>
        <v>20000</v>
      </c>
      <c r="G533" s="171">
        <f t="shared" si="184"/>
        <v>2400.1</v>
      </c>
      <c r="H533" s="88">
        <f t="shared" si="184"/>
        <v>0</v>
      </c>
      <c r="I533" s="41">
        <f t="shared" si="184"/>
        <v>20000</v>
      </c>
      <c r="R533" s="53"/>
    </row>
    <row r="534" spans="1:18">
      <c r="A534" s="246" t="s">
        <v>11</v>
      </c>
      <c r="B534" s="247"/>
      <c r="C534" s="55" t="s">
        <v>117</v>
      </c>
      <c r="D534" s="43">
        <f>SUM(D535:D537)</f>
        <v>20000</v>
      </c>
      <c r="E534" s="43">
        <f t="shared" ref="E534:I534" si="185">SUM(E535:E537)</f>
        <v>0</v>
      </c>
      <c r="F534" s="58">
        <f t="shared" si="185"/>
        <v>20000</v>
      </c>
      <c r="G534" s="173">
        <f t="shared" si="185"/>
        <v>2400.1</v>
      </c>
      <c r="H534" s="89">
        <f t="shared" si="185"/>
        <v>0</v>
      </c>
      <c r="I534" s="56">
        <f t="shared" si="185"/>
        <v>20000</v>
      </c>
      <c r="R534" s="53"/>
    </row>
    <row r="535" spans="1:18">
      <c r="A535" s="21"/>
      <c r="B535" s="22">
        <v>311</v>
      </c>
      <c r="C535" s="23" t="s">
        <v>35</v>
      </c>
      <c r="D535" s="24">
        <v>17170</v>
      </c>
      <c r="E535" s="47"/>
      <c r="F535" s="84">
        <f>SUM(D535:E535)</f>
        <v>17170</v>
      </c>
      <c r="G535" s="172">
        <v>2060.17</v>
      </c>
      <c r="H535" s="94"/>
      <c r="I535" s="25">
        <f>+F535+H535</f>
        <v>17170</v>
      </c>
      <c r="R535" s="53"/>
    </row>
    <row r="536" spans="1:18">
      <c r="A536" s="21"/>
      <c r="B536" s="22">
        <v>313</v>
      </c>
      <c r="C536" s="23" t="s">
        <v>36</v>
      </c>
      <c r="D536" s="24">
        <v>2830</v>
      </c>
      <c r="E536" s="47"/>
      <c r="F536" s="84">
        <f t="shared" ref="F536:F537" si="186">SUM(D536:E536)</f>
        <v>2830</v>
      </c>
      <c r="G536" s="172">
        <v>339.93</v>
      </c>
      <c r="H536" s="94"/>
      <c r="I536" s="25">
        <f t="shared" ref="I536:I537" si="187">+F536+H536</f>
        <v>2830</v>
      </c>
      <c r="R536" s="53"/>
    </row>
    <row r="537" spans="1:18">
      <c r="A537" s="21"/>
      <c r="B537" s="22">
        <v>323</v>
      </c>
      <c r="C537" s="23" t="s">
        <v>28</v>
      </c>
      <c r="D537" s="24"/>
      <c r="E537" s="47"/>
      <c r="F537" s="84">
        <f t="shared" si="186"/>
        <v>0</v>
      </c>
      <c r="G537" s="172"/>
      <c r="H537" s="94"/>
      <c r="I537" s="25">
        <f t="shared" si="187"/>
        <v>0</v>
      </c>
      <c r="R537" s="53"/>
    </row>
    <row r="538" spans="1:18" s="26" customFormat="1" ht="24.75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88">SUM(E539:E539)</f>
        <v>0</v>
      </c>
      <c r="F538" s="58">
        <f t="shared" si="188"/>
        <v>0</v>
      </c>
      <c r="G538" s="173">
        <f t="shared" si="188"/>
        <v>0</v>
      </c>
      <c r="H538" s="89">
        <f t="shared" si="188"/>
        <v>0</v>
      </c>
      <c r="I538" s="56">
        <f t="shared" si="188"/>
        <v>0</v>
      </c>
      <c r="R538" s="53"/>
    </row>
    <row r="539" spans="1:18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  <c r="R539" s="53"/>
    </row>
    <row r="540" spans="1:18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89">SUM(E541,E563,E552,E574)</f>
        <v>0</v>
      </c>
      <c r="F540" s="83">
        <f t="shared" si="189"/>
        <v>0</v>
      </c>
      <c r="G540" s="171">
        <f t="shared" si="189"/>
        <v>0</v>
      </c>
      <c r="H540" s="88">
        <f t="shared" si="189"/>
        <v>0</v>
      </c>
      <c r="I540" s="41">
        <f t="shared" si="189"/>
        <v>0</v>
      </c>
      <c r="R540" s="53"/>
    </row>
    <row r="541" spans="1:18" ht="24.75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0">SUM(E542:E551)</f>
        <v>0</v>
      </c>
      <c r="F541" s="59">
        <f t="shared" si="190"/>
        <v>0</v>
      </c>
      <c r="G541" s="174">
        <f t="shared" si="190"/>
        <v>0</v>
      </c>
      <c r="H541" s="79">
        <f t="shared" si="190"/>
        <v>0</v>
      </c>
      <c r="I541" s="20">
        <f t="shared" si="190"/>
        <v>0</v>
      </c>
      <c r="R541" s="53"/>
    </row>
    <row r="542" spans="1:18">
      <c r="A542" s="21"/>
      <c r="B542" s="22">
        <v>311</v>
      </c>
      <c r="C542" s="23" t="s">
        <v>35</v>
      </c>
      <c r="D542" s="24"/>
      <c r="E542" s="47"/>
      <c r="F542" s="84">
        <f t="shared" ref="F542:F551" si="191">SUM(D542:E542)</f>
        <v>0</v>
      </c>
      <c r="G542" s="172"/>
      <c r="H542" s="94"/>
      <c r="I542" s="25">
        <f>+F542+H542</f>
        <v>0</v>
      </c>
      <c r="R542" s="53"/>
    </row>
    <row r="543" spans="1:18">
      <c r="A543" s="21"/>
      <c r="B543" s="22">
        <v>312</v>
      </c>
      <c r="C543" s="23" t="s">
        <v>44</v>
      </c>
      <c r="D543" s="24"/>
      <c r="E543" s="47"/>
      <c r="F543" s="84">
        <f t="shared" si="191"/>
        <v>0</v>
      </c>
      <c r="G543" s="172"/>
      <c r="H543" s="94"/>
      <c r="I543" s="25">
        <f t="shared" ref="I543:I551" si="192">+F543+H543</f>
        <v>0</v>
      </c>
      <c r="R543" s="53"/>
    </row>
    <row r="544" spans="1:18">
      <c r="A544" s="21"/>
      <c r="B544" s="22">
        <v>313</v>
      </c>
      <c r="C544" s="23" t="s">
        <v>36</v>
      </c>
      <c r="D544" s="24"/>
      <c r="E544" s="47"/>
      <c r="F544" s="84">
        <f t="shared" si="191"/>
        <v>0</v>
      </c>
      <c r="G544" s="172"/>
      <c r="H544" s="94"/>
      <c r="I544" s="25">
        <f t="shared" si="192"/>
        <v>0</v>
      </c>
      <c r="R544" s="53"/>
    </row>
    <row r="545" spans="1:18">
      <c r="A545" s="21"/>
      <c r="B545" s="22">
        <v>321</v>
      </c>
      <c r="C545" s="23" t="s">
        <v>33</v>
      </c>
      <c r="D545" s="24"/>
      <c r="E545" s="47"/>
      <c r="F545" s="84">
        <f t="shared" si="191"/>
        <v>0</v>
      </c>
      <c r="G545" s="172"/>
      <c r="H545" s="94"/>
      <c r="I545" s="25">
        <f t="shared" si="192"/>
        <v>0</v>
      </c>
      <c r="R545" s="53"/>
    </row>
    <row r="546" spans="1:18">
      <c r="A546" s="21"/>
      <c r="B546" s="22">
        <v>322</v>
      </c>
      <c r="C546" s="23" t="s">
        <v>34</v>
      </c>
      <c r="D546" s="24"/>
      <c r="E546" s="47"/>
      <c r="F546" s="84">
        <f t="shared" si="191"/>
        <v>0</v>
      </c>
      <c r="G546" s="172"/>
      <c r="H546" s="94"/>
      <c r="I546" s="25">
        <f t="shared" si="192"/>
        <v>0</v>
      </c>
      <c r="R546" s="53"/>
    </row>
    <row r="547" spans="1:18">
      <c r="A547" s="21"/>
      <c r="B547" s="22">
        <v>323</v>
      </c>
      <c r="C547" s="23" t="s">
        <v>28</v>
      </c>
      <c r="D547" s="24"/>
      <c r="E547" s="47"/>
      <c r="F547" s="84">
        <f t="shared" si="191"/>
        <v>0</v>
      </c>
      <c r="G547" s="172"/>
      <c r="H547" s="94"/>
      <c r="I547" s="25">
        <f t="shared" si="192"/>
        <v>0</v>
      </c>
      <c r="R547" s="53"/>
    </row>
    <row r="548" spans="1:18" ht="24.75">
      <c r="A548" s="21"/>
      <c r="B548" s="22">
        <v>324</v>
      </c>
      <c r="C548" s="23" t="s">
        <v>37</v>
      </c>
      <c r="D548" s="24"/>
      <c r="E548" s="47"/>
      <c r="F548" s="84">
        <f t="shared" si="191"/>
        <v>0</v>
      </c>
      <c r="G548" s="172"/>
      <c r="H548" s="94"/>
      <c r="I548" s="25">
        <f t="shared" si="192"/>
        <v>0</v>
      </c>
      <c r="R548" s="53"/>
    </row>
    <row r="549" spans="1:18" s="26" customFormat="1">
      <c r="A549" s="21"/>
      <c r="B549" s="22">
        <v>329</v>
      </c>
      <c r="C549" s="23" t="s">
        <v>38</v>
      </c>
      <c r="D549" s="24"/>
      <c r="E549" s="47"/>
      <c r="F549" s="84">
        <f t="shared" si="191"/>
        <v>0</v>
      </c>
      <c r="G549" s="172"/>
      <c r="H549" s="94"/>
      <c r="I549" s="25">
        <f t="shared" si="192"/>
        <v>0</v>
      </c>
      <c r="R549" s="53"/>
    </row>
    <row r="550" spans="1:18" s="26" customFormat="1">
      <c r="A550" s="21"/>
      <c r="B550" s="22">
        <v>343</v>
      </c>
      <c r="C550" s="23" t="s">
        <v>39</v>
      </c>
      <c r="D550" s="24"/>
      <c r="E550" s="47"/>
      <c r="F550" s="84">
        <f t="shared" si="191"/>
        <v>0</v>
      </c>
      <c r="G550" s="172"/>
      <c r="H550" s="94"/>
      <c r="I550" s="25">
        <f t="shared" si="192"/>
        <v>0</v>
      </c>
      <c r="R550" s="53"/>
    </row>
    <row r="551" spans="1:18" s="26" customFormat="1">
      <c r="A551" s="21"/>
      <c r="B551" s="22">
        <v>422</v>
      </c>
      <c r="C551" s="23" t="s">
        <v>29</v>
      </c>
      <c r="D551" s="24"/>
      <c r="E551" s="47"/>
      <c r="F551" s="84">
        <f t="shared" si="191"/>
        <v>0</v>
      </c>
      <c r="G551" s="172"/>
      <c r="H551" s="94"/>
      <c r="I551" s="25">
        <f t="shared" si="192"/>
        <v>0</v>
      </c>
      <c r="R551" s="53"/>
    </row>
    <row r="552" spans="1:18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193">SUM(E553:E562)</f>
        <v>0</v>
      </c>
      <c r="F552" s="19">
        <f t="shared" si="193"/>
        <v>0</v>
      </c>
      <c r="G552" s="19">
        <f t="shared" si="193"/>
        <v>0</v>
      </c>
      <c r="H552" s="19">
        <f t="shared" si="193"/>
        <v>0</v>
      </c>
      <c r="I552" s="20">
        <f t="shared" si="193"/>
        <v>0</v>
      </c>
      <c r="R552" s="53"/>
    </row>
    <row r="553" spans="1:18">
      <c r="A553" s="21"/>
      <c r="B553" s="22">
        <v>311</v>
      </c>
      <c r="C553" s="23" t="s">
        <v>35</v>
      </c>
      <c r="D553" s="24"/>
      <c r="E553" s="47"/>
      <c r="F553" s="84">
        <f t="shared" ref="F553:F562" si="194">SUM(D553:E553)</f>
        <v>0</v>
      </c>
      <c r="G553" s="172"/>
      <c r="H553" s="94"/>
      <c r="I553" s="25">
        <f>+F553+H553</f>
        <v>0</v>
      </c>
      <c r="R553" s="53"/>
    </row>
    <row r="554" spans="1:18">
      <c r="A554" s="21"/>
      <c r="B554" s="22">
        <v>312</v>
      </c>
      <c r="C554" s="23" t="s">
        <v>44</v>
      </c>
      <c r="D554" s="24"/>
      <c r="E554" s="47"/>
      <c r="F554" s="84">
        <f t="shared" si="194"/>
        <v>0</v>
      </c>
      <c r="G554" s="172"/>
      <c r="H554" s="94"/>
      <c r="I554" s="25">
        <f t="shared" ref="I554:I562" si="195">+F554+H554</f>
        <v>0</v>
      </c>
      <c r="R554" s="53"/>
    </row>
    <row r="555" spans="1:18">
      <c r="A555" s="21"/>
      <c r="B555" s="22">
        <v>313</v>
      </c>
      <c r="C555" s="23" t="s">
        <v>36</v>
      </c>
      <c r="D555" s="24"/>
      <c r="E555" s="47"/>
      <c r="F555" s="84">
        <f t="shared" si="194"/>
        <v>0</v>
      </c>
      <c r="G555" s="172"/>
      <c r="H555" s="94"/>
      <c r="I555" s="25">
        <f t="shared" si="195"/>
        <v>0</v>
      </c>
      <c r="R555" s="53"/>
    </row>
    <row r="556" spans="1:18" s="26" customFormat="1">
      <c r="A556" s="21"/>
      <c r="B556" s="22">
        <v>321</v>
      </c>
      <c r="C556" s="23" t="s">
        <v>33</v>
      </c>
      <c r="D556" s="24"/>
      <c r="E556" s="47"/>
      <c r="F556" s="84">
        <f t="shared" si="194"/>
        <v>0</v>
      </c>
      <c r="G556" s="172"/>
      <c r="H556" s="94"/>
      <c r="I556" s="25">
        <f t="shared" si="195"/>
        <v>0</v>
      </c>
      <c r="R556" s="53"/>
    </row>
    <row r="557" spans="1:18" s="26" customFormat="1">
      <c r="A557" s="21"/>
      <c r="B557" s="22">
        <v>322</v>
      </c>
      <c r="C557" s="23" t="s">
        <v>34</v>
      </c>
      <c r="D557" s="24"/>
      <c r="E557" s="47"/>
      <c r="F557" s="84">
        <f t="shared" si="194"/>
        <v>0</v>
      </c>
      <c r="G557" s="172"/>
      <c r="H557" s="94"/>
      <c r="I557" s="25">
        <f t="shared" si="195"/>
        <v>0</v>
      </c>
      <c r="R557" s="53"/>
    </row>
    <row r="558" spans="1:18">
      <c r="A558" s="21"/>
      <c r="B558" s="22">
        <v>323</v>
      </c>
      <c r="C558" s="23" t="s">
        <v>28</v>
      </c>
      <c r="D558" s="24"/>
      <c r="E558" s="47"/>
      <c r="F558" s="84">
        <f t="shared" si="194"/>
        <v>0</v>
      </c>
      <c r="G558" s="172"/>
      <c r="H558" s="94"/>
      <c r="I558" s="25">
        <f t="shared" si="195"/>
        <v>0</v>
      </c>
      <c r="R558" s="53"/>
    </row>
    <row r="559" spans="1:18" ht="24.75">
      <c r="A559" s="21"/>
      <c r="B559" s="22">
        <v>324</v>
      </c>
      <c r="C559" s="23" t="s">
        <v>37</v>
      </c>
      <c r="D559" s="24"/>
      <c r="E559" s="47"/>
      <c r="F559" s="84">
        <f t="shared" si="194"/>
        <v>0</v>
      </c>
      <c r="G559" s="172"/>
      <c r="H559" s="94"/>
      <c r="I559" s="25">
        <f t="shared" si="195"/>
        <v>0</v>
      </c>
      <c r="R559" s="53"/>
    </row>
    <row r="560" spans="1:18" s="26" customFormat="1">
      <c r="A560" s="21"/>
      <c r="B560" s="22">
        <v>329</v>
      </c>
      <c r="C560" s="23" t="s">
        <v>38</v>
      </c>
      <c r="D560" s="24"/>
      <c r="E560" s="47"/>
      <c r="F560" s="84">
        <f t="shared" si="194"/>
        <v>0</v>
      </c>
      <c r="G560" s="172"/>
      <c r="H560" s="94"/>
      <c r="I560" s="25">
        <f t="shared" si="195"/>
        <v>0</v>
      </c>
      <c r="R560" s="53"/>
    </row>
    <row r="561" spans="1:18">
      <c r="A561" s="21"/>
      <c r="B561" s="22">
        <v>343</v>
      </c>
      <c r="C561" s="23" t="s">
        <v>39</v>
      </c>
      <c r="D561" s="24"/>
      <c r="E561" s="47"/>
      <c r="F561" s="84">
        <f t="shared" si="194"/>
        <v>0</v>
      </c>
      <c r="G561" s="172"/>
      <c r="H561" s="94"/>
      <c r="I561" s="25">
        <f t="shared" si="195"/>
        <v>0</v>
      </c>
      <c r="R561" s="53"/>
    </row>
    <row r="562" spans="1:18">
      <c r="A562" s="21"/>
      <c r="B562" s="22">
        <v>422</v>
      </c>
      <c r="C562" s="23" t="s">
        <v>29</v>
      </c>
      <c r="D562" s="24"/>
      <c r="E562" s="47"/>
      <c r="F562" s="84">
        <f t="shared" si="194"/>
        <v>0</v>
      </c>
      <c r="G562" s="172"/>
      <c r="H562" s="94"/>
      <c r="I562" s="25">
        <f t="shared" si="195"/>
        <v>0</v>
      </c>
      <c r="R562" s="53"/>
    </row>
    <row r="563" spans="1:18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196">SUM(E564:E573)</f>
        <v>0</v>
      </c>
      <c r="F563" s="59">
        <f t="shared" si="196"/>
        <v>0</v>
      </c>
      <c r="G563" s="174">
        <f t="shared" si="196"/>
        <v>0</v>
      </c>
      <c r="H563" s="79">
        <f t="shared" si="196"/>
        <v>0</v>
      </c>
      <c r="I563" s="20">
        <f t="shared" si="196"/>
        <v>0</v>
      </c>
      <c r="R563" s="53"/>
    </row>
    <row r="564" spans="1:18">
      <c r="A564" s="21"/>
      <c r="B564" s="22">
        <v>311</v>
      </c>
      <c r="C564" s="23" t="s">
        <v>35</v>
      </c>
      <c r="D564" s="24"/>
      <c r="E564" s="47"/>
      <c r="F564" s="84">
        <f t="shared" ref="F564:F573" si="197">SUM(D564:E564)</f>
        <v>0</v>
      </c>
      <c r="G564" s="172"/>
      <c r="H564" s="94"/>
      <c r="I564" s="25">
        <f t="shared" ref="I564:I573" si="198">SUM(F564:H564)</f>
        <v>0</v>
      </c>
      <c r="R564" s="53"/>
    </row>
    <row r="565" spans="1:18">
      <c r="A565" s="21"/>
      <c r="B565" s="22">
        <v>312</v>
      </c>
      <c r="C565" s="23" t="s">
        <v>44</v>
      </c>
      <c r="D565" s="24"/>
      <c r="E565" s="47"/>
      <c r="F565" s="84">
        <f t="shared" si="197"/>
        <v>0</v>
      </c>
      <c r="G565" s="172"/>
      <c r="H565" s="94"/>
      <c r="I565" s="25">
        <f t="shared" si="198"/>
        <v>0</v>
      </c>
      <c r="R565" s="53"/>
    </row>
    <row r="566" spans="1:18">
      <c r="A566" s="21"/>
      <c r="B566" s="22">
        <v>313</v>
      </c>
      <c r="C566" s="23" t="s">
        <v>36</v>
      </c>
      <c r="D566" s="24"/>
      <c r="E566" s="47"/>
      <c r="F566" s="84">
        <f t="shared" si="197"/>
        <v>0</v>
      </c>
      <c r="G566" s="172"/>
      <c r="H566" s="94"/>
      <c r="I566" s="25">
        <f t="shared" si="198"/>
        <v>0</v>
      </c>
      <c r="R566" s="53"/>
    </row>
    <row r="567" spans="1:18">
      <c r="A567" s="21"/>
      <c r="B567" s="22">
        <v>321</v>
      </c>
      <c r="C567" s="23" t="s">
        <v>33</v>
      </c>
      <c r="D567" s="24"/>
      <c r="E567" s="47"/>
      <c r="F567" s="84">
        <f t="shared" si="197"/>
        <v>0</v>
      </c>
      <c r="G567" s="172"/>
      <c r="H567" s="94"/>
      <c r="I567" s="25">
        <f t="shared" si="198"/>
        <v>0</v>
      </c>
      <c r="R567" s="53"/>
    </row>
    <row r="568" spans="1:18">
      <c r="A568" s="21"/>
      <c r="B568" s="22">
        <v>322</v>
      </c>
      <c r="C568" s="23" t="s">
        <v>34</v>
      </c>
      <c r="D568" s="24"/>
      <c r="E568" s="47"/>
      <c r="F568" s="84">
        <f t="shared" si="197"/>
        <v>0</v>
      </c>
      <c r="G568" s="172"/>
      <c r="H568" s="94"/>
      <c r="I568" s="25">
        <f t="shared" si="198"/>
        <v>0</v>
      </c>
      <c r="R568" s="53"/>
    </row>
    <row r="569" spans="1:18" s="26" customFormat="1">
      <c r="A569" s="21"/>
      <c r="B569" s="22">
        <v>323</v>
      </c>
      <c r="C569" s="23" t="s">
        <v>28</v>
      </c>
      <c r="D569" s="24"/>
      <c r="E569" s="47"/>
      <c r="F569" s="84">
        <f t="shared" si="197"/>
        <v>0</v>
      </c>
      <c r="G569" s="172"/>
      <c r="H569" s="94"/>
      <c r="I569" s="25">
        <f t="shared" si="198"/>
        <v>0</v>
      </c>
      <c r="R569" s="53"/>
    </row>
    <row r="570" spans="1:18" ht="16.5" customHeight="1">
      <c r="A570" s="21"/>
      <c r="B570" s="22">
        <v>324</v>
      </c>
      <c r="C570" s="23" t="s">
        <v>37</v>
      </c>
      <c r="D570" s="24"/>
      <c r="E570" s="47"/>
      <c r="F570" s="84">
        <f t="shared" si="197"/>
        <v>0</v>
      </c>
      <c r="G570" s="172"/>
      <c r="H570" s="94"/>
      <c r="I570" s="25">
        <f t="shared" si="198"/>
        <v>0</v>
      </c>
      <c r="R570" s="53"/>
    </row>
    <row r="571" spans="1:18" s="26" customFormat="1" ht="15" customHeight="1">
      <c r="A571" s="21"/>
      <c r="B571" s="22">
        <v>329</v>
      </c>
      <c r="C571" s="23" t="s">
        <v>38</v>
      </c>
      <c r="D571" s="24"/>
      <c r="E571" s="47"/>
      <c r="F571" s="84">
        <f t="shared" si="197"/>
        <v>0</v>
      </c>
      <c r="G571" s="172"/>
      <c r="H571" s="94"/>
      <c r="I571" s="25">
        <f t="shared" si="198"/>
        <v>0</v>
      </c>
      <c r="R571" s="53"/>
    </row>
    <row r="572" spans="1:18" s="26" customFormat="1">
      <c r="A572" s="21"/>
      <c r="B572" s="22">
        <v>343</v>
      </c>
      <c r="C572" s="23" t="s">
        <v>39</v>
      </c>
      <c r="D572" s="24"/>
      <c r="E572" s="47"/>
      <c r="F572" s="84">
        <f t="shared" si="197"/>
        <v>0</v>
      </c>
      <c r="G572" s="172"/>
      <c r="H572" s="94"/>
      <c r="I572" s="25">
        <f t="shared" si="198"/>
        <v>0</v>
      </c>
      <c r="R572" s="53"/>
    </row>
    <row r="573" spans="1:18">
      <c r="A573" s="21"/>
      <c r="B573" s="22">
        <v>422</v>
      </c>
      <c r="C573" s="23" t="s">
        <v>29</v>
      </c>
      <c r="D573" s="24"/>
      <c r="E573" s="47"/>
      <c r="F573" s="84">
        <f t="shared" si="197"/>
        <v>0</v>
      </c>
      <c r="G573" s="172"/>
      <c r="H573" s="94"/>
      <c r="I573" s="25">
        <f t="shared" si="198"/>
        <v>0</v>
      </c>
      <c r="R573" s="53"/>
    </row>
    <row r="574" spans="1:18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199">SUM(E575:E583)</f>
        <v>0</v>
      </c>
      <c r="F574" s="59">
        <f t="shared" si="199"/>
        <v>0</v>
      </c>
      <c r="G574" s="174">
        <f t="shared" si="199"/>
        <v>0</v>
      </c>
      <c r="H574" s="79">
        <f t="shared" si="199"/>
        <v>0</v>
      </c>
      <c r="I574" s="20">
        <f t="shared" si="199"/>
        <v>0</v>
      </c>
      <c r="R574" s="53"/>
    </row>
    <row r="575" spans="1:18">
      <c r="A575" s="21"/>
      <c r="B575" s="22">
        <v>311</v>
      </c>
      <c r="C575" s="23" t="s">
        <v>35</v>
      </c>
      <c r="D575" s="24"/>
      <c r="E575" s="47"/>
      <c r="F575" s="84">
        <f t="shared" ref="F575:F583" si="200">SUM(D575:E575)</f>
        <v>0</v>
      </c>
      <c r="G575" s="172"/>
      <c r="H575" s="94"/>
      <c r="I575" s="25">
        <f t="shared" ref="I575:I583" si="201">SUM(F575:H575)</f>
        <v>0</v>
      </c>
      <c r="R575" s="53"/>
    </row>
    <row r="576" spans="1:18">
      <c r="A576" s="21"/>
      <c r="B576" s="22">
        <v>312</v>
      </c>
      <c r="C576" s="23" t="s">
        <v>44</v>
      </c>
      <c r="D576" s="24"/>
      <c r="E576" s="47"/>
      <c r="F576" s="84">
        <f t="shared" si="200"/>
        <v>0</v>
      </c>
      <c r="G576" s="172"/>
      <c r="H576" s="94"/>
      <c r="I576" s="25">
        <f t="shared" si="201"/>
        <v>0</v>
      </c>
      <c r="R576" s="53"/>
    </row>
    <row r="577" spans="1:18">
      <c r="A577" s="21"/>
      <c r="B577" s="22">
        <v>313</v>
      </c>
      <c r="C577" s="23" t="s">
        <v>36</v>
      </c>
      <c r="D577" s="24"/>
      <c r="E577" s="47"/>
      <c r="F577" s="84">
        <f t="shared" si="200"/>
        <v>0</v>
      </c>
      <c r="G577" s="172"/>
      <c r="H577" s="94"/>
      <c r="I577" s="25">
        <f t="shared" si="201"/>
        <v>0</v>
      </c>
      <c r="R577" s="53"/>
    </row>
    <row r="578" spans="1:18">
      <c r="A578" s="21"/>
      <c r="B578" s="22">
        <v>321</v>
      </c>
      <c r="C578" s="23" t="s">
        <v>33</v>
      </c>
      <c r="D578" s="24"/>
      <c r="E578" s="47"/>
      <c r="F578" s="84">
        <f t="shared" si="200"/>
        <v>0</v>
      </c>
      <c r="G578" s="172"/>
      <c r="H578" s="94"/>
      <c r="I578" s="25">
        <f t="shared" si="201"/>
        <v>0</v>
      </c>
      <c r="R578" s="53"/>
    </row>
    <row r="579" spans="1:18">
      <c r="A579" s="21"/>
      <c r="B579" s="22">
        <v>322</v>
      </c>
      <c r="C579" s="23" t="s">
        <v>34</v>
      </c>
      <c r="D579" s="24"/>
      <c r="E579" s="47"/>
      <c r="F579" s="84">
        <f t="shared" si="200"/>
        <v>0</v>
      </c>
      <c r="G579" s="172"/>
      <c r="H579" s="94"/>
      <c r="I579" s="25">
        <f t="shared" si="201"/>
        <v>0</v>
      </c>
      <c r="R579" s="53"/>
    </row>
    <row r="580" spans="1:18" s="26" customFormat="1">
      <c r="A580" s="21"/>
      <c r="B580" s="22">
        <v>323</v>
      </c>
      <c r="C580" s="23" t="s">
        <v>28</v>
      </c>
      <c r="D580" s="24"/>
      <c r="E580" s="47"/>
      <c r="F580" s="84">
        <f t="shared" si="200"/>
        <v>0</v>
      </c>
      <c r="G580" s="172"/>
      <c r="H580" s="94"/>
      <c r="I580" s="25">
        <f t="shared" si="201"/>
        <v>0</v>
      </c>
      <c r="R580" s="53"/>
    </row>
    <row r="581" spans="1:18" ht="16.5" customHeight="1">
      <c r="A581" s="21"/>
      <c r="B581" s="22">
        <v>324</v>
      </c>
      <c r="C581" s="23" t="s">
        <v>37</v>
      </c>
      <c r="D581" s="24"/>
      <c r="E581" s="47"/>
      <c r="F581" s="84">
        <f t="shared" si="200"/>
        <v>0</v>
      </c>
      <c r="G581" s="172"/>
      <c r="H581" s="94"/>
      <c r="I581" s="25">
        <f t="shared" si="201"/>
        <v>0</v>
      </c>
      <c r="R581" s="53"/>
    </row>
    <row r="582" spans="1:18" s="26" customFormat="1" ht="15" customHeight="1">
      <c r="A582" s="21"/>
      <c r="B582" s="22">
        <v>329</v>
      </c>
      <c r="C582" s="23" t="s">
        <v>38</v>
      </c>
      <c r="D582" s="24"/>
      <c r="E582" s="47"/>
      <c r="F582" s="84">
        <f t="shared" si="200"/>
        <v>0</v>
      </c>
      <c r="G582" s="172"/>
      <c r="H582" s="94"/>
      <c r="I582" s="25">
        <f t="shared" si="201"/>
        <v>0</v>
      </c>
      <c r="R582" s="53"/>
    </row>
    <row r="583" spans="1:18" s="26" customFormat="1">
      <c r="A583" s="21"/>
      <c r="B583" s="22">
        <v>343</v>
      </c>
      <c r="C583" s="23" t="s">
        <v>39</v>
      </c>
      <c r="D583" s="24"/>
      <c r="E583" s="47"/>
      <c r="F583" s="84">
        <f t="shared" si="200"/>
        <v>0</v>
      </c>
      <c r="G583" s="172"/>
      <c r="H583" s="94"/>
      <c r="I583" s="25">
        <f t="shared" si="201"/>
        <v>0</v>
      </c>
      <c r="R583" s="53"/>
    </row>
    <row r="584" spans="1:18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02">SUM(E585,E587,E589,E591,E593)</f>
        <v>0</v>
      </c>
      <c r="F584" s="40">
        <f t="shared" si="202"/>
        <v>0</v>
      </c>
      <c r="G584" s="40">
        <f t="shared" si="202"/>
        <v>0</v>
      </c>
      <c r="H584" s="40">
        <f t="shared" si="202"/>
        <v>0</v>
      </c>
      <c r="I584" s="41">
        <f t="shared" si="202"/>
        <v>0</v>
      </c>
      <c r="N584" s="123"/>
      <c r="O584" s="121"/>
      <c r="P584" s="121"/>
      <c r="Q584" s="123"/>
      <c r="R584" s="122"/>
    </row>
    <row r="585" spans="1:18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03">SUM(E586:E586)</f>
        <v>0</v>
      </c>
      <c r="F585" s="58">
        <f t="shared" si="203"/>
        <v>0</v>
      </c>
      <c r="G585" s="173">
        <f t="shared" si="203"/>
        <v>0</v>
      </c>
      <c r="H585" s="89">
        <f t="shared" si="203"/>
        <v>0</v>
      </c>
      <c r="I585" s="56">
        <f t="shared" si="203"/>
        <v>0</v>
      </c>
      <c r="N585" s="124"/>
      <c r="O585" s="121"/>
      <c r="P585" s="121"/>
      <c r="Q585" s="124"/>
      <c r="R585" s="122"/>
    </row>
    <row r="586" spans="1:18">
      <c r="A586" s="21"/>
      <c r="B586" s="22">
        <v>322</v>
      </c>
      <c r="C586" s="23" t="s">
        <v>34</v>
      </c>
      <c r="D586" s="24"/>
      <c r="E586" s="24"/>
      <c r="F586" s="24">
        <f t="shared" ref="F586" si="204">SUM(D586:E586)</f>
        <v>0</v>
      </c>
      <c r="G586" s="24"/>
      <c r="H586" s="24"/>
      <c r="I586" s="25">
        <f t="shared" ref="I586" si="205">SUM(F586:H586)</f>
        <v>0</v>
      </c>
      <c r="N586" s="120"/>
      <c r="O586" s="121"/>
      <c r="P586" s="121"/>
      <c r="Q586" s="120"/>
      <c r="R586" s="122"/>
    </row>
    <row r="587" spans="1:18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06">SUM(E588:E588)</f>
        <v>0</v>
      </c>
      <c r="F587" s="58">
        <f t="shared" si="206"/>
        <v>0</v>
      </c>
      <c r="G587" s="173">
        <f t="shared" si="206"/>
        <v>0</v>
      </c>
      <c r="H587" s="89">
        <f t="shared" si="206"/>
        <v>0</v>
      </c>
      <c r="I587" s="56">
        <f t="shared" si="206"/>
        <v>0</v>
      </c>
      <c r="N587" s="121"/>
      <c r="O587" s="121"/>
      <c r="P587" s="121"/>
      <c r="Q587" s="121"/>
      <c r="R587" s="122"/>
    </row>
    <row r="588" spans="1:18">
      <c r="A588" s="21"/>
      <c r="B588" s="22">
        <v>322</v>
      </c>
      <c r="C588" s="23" t="s">
        <v>34</v>
      </c>
      <c r="D588" s="24"/>
      <c r="E588" s="24"/>
      <c r="F588" s="24">
        <f t="shared" ref="F588" si="207">SUM(D588:E588)</f>
        <v>0</v>
      </c>
      <c r="G588" s="24"/>
      <c r="H588" s="24"/>
      <c r="I588" s="25">
        <f t="shared" ref="I588" si="208">SUM(F588:H588)</f>
        <v>0</v>
      </c>
      <c r="N588" s="120"/>
      <c r="O588" s="121"/>
      <c r="P588" s="121"/>
      <c r="Q588" s="120"/>
      <c r="R588" s="122"/>
    </row>
    <row r="589" spans="1:18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09">SUM(E590)</f>
        <v>0</v>
      </c>
      <c r="F589" s="19">
        <f t="shared" si="209"/>
        <v>0</v>
      </c>
      <c r="G589" s="19">
        <f t="shared" si="209"/>
        <v>0</v>
      </c>
      <c r="H589" s="19">
        <f t="shared" si="209"/>
        <v>0</v>
      </c>
      <c r="I589" s="20">
        <f t="shared" si="209"/>
        <v>0</v>
      </c>
      <c r="N589" s="124"/>
      <c r="O589" s="121"/>
      <c r="P589" s="121"/>
      <c r="Q589" s="124"/>
      <c r="R589" s="122"/>
    </row>
    <row r="590" spans="1:18">
      <c r="A590" s="21"/>
      <c r="B590" s="22">
        <v>322</v>
      </c>
      <c r="C590" s="23" t="s">
        <v>34</v>
      </c>
      <c r="D590" s="24"/>
      <c r="E590" s="24"/>
      <c r="F590" s="24">
        <f t="shared" ref="F590" si="210">SUM(D590:E590)</f>
        <v>0</v>
      </c>
      <c r="G590" s="24"/>
      <c r="H590" s="24"/>
      <c r="I590" s="25">
        <f t="shared" ref="I590" si="211">SUM(F590:H590)</f>
        <v>0</v>
      </c>
      <c r="N590" s="120"/>
      <c r="O590" s="121"/>
      <c r="P590" s="121"/>
      <c r="Q590" s="120"/>
      <c r="R590" s="122"/>
    </row>
    <row r="591" spans="1:18" s="26" customFormat="1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12">SUM(E592)</f>
        <v>0</v>
      </c>
      <c r="F591" s="19">
        <f t="shared" si="212"/>
        <v>0</v>
      </c>
      <c r="G591" s="19">
        <f t="shared" si="212"/>
        <v>0</v>
      </c>
      <c r="H591" s="19">
        <f t="shared" si="212"/>
        <v>0</v>
      </c>
      <c r="I591" s="20">
        <f t="shared" si="212"/>
        <v>0</v>
      </c>
      <c r="N591" s="124"/>
      <c r="O591" s="125"/>
      <c r="P591" s="125"/>
      <c r="Q591" s="124"/>
      <c r="R591" s="122"/>
    </row>
    <row r="592" spans="1:18">
      <c r="A592" s="21"/>
      <c r="B592" s="22">
        <v>322</v>
      </c>
      <c r="C592" s="23" t="s">
        <v>34</v>
      </c>
      <c r="D592" s="24"/>
      <c r="E592" s="24"/>
      <c r="F592" s="24">
        <f t="shared" ref="F592" si="213">SUM(D592:E592)</f>
        <v>0</v>
      </c>
      <c r="G592" s="24"/>
      <c r="H592" s="24"/>
      <c r="I592" s="25">
        <f t="shared" ref="I592" si="214">SUM(F592:H592)</f>
        <v>0</v>
      </c>
      <c r="N592" s="120"/>
      <c r="O592" s="121"/>
      <c r="P592" s="121"/>
      <c r="Q592" s="120"/>
      <c r="R592" s="122"/>
    </row>
    <row r="593" spans="1:18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15">SUM(E594)</f>
        <v>0</v>
      </c>
      <c r="F593" s="19">
        <f t="shared" si="215"/>
        <v>0</v>
      </c>
      <c r="G593" s="19">
        <f t="shared" si="215"/>
        <v>0</v>
      </c>
      <c r="H593" s="19">
        <f t="shared" si="215"/>
        <v>0</v>
      </c>
      <c r="I593" s="20">
        <f t="shared" si="215"/>
        <v>0</v>
      </c>
      <c r="N593" s="124"/>
      <c r="O593" s="121"/>
      <c r="P593" s="121"/>
      <c r="Q593" s="124"/>
      <c r="R593" s="122"/>
    </row>
    <row r="594" spans="1:18">
      <c r="A594" s="21"/>
      <c r="B594" s="22">
        <v>322</v>
      </c>
      <c r="C594" s="23" t="s">
        <v>34</v>
      </c>
      <c r="D594" s="24"/>
      <c r="E594" s="47"/>
      <c r="F594" s="84">
        <f t="shared" ref="F594" si="216">SUM(D594:E594)</f>
        <v>0</v>
      </c>
      <c r="G594" s="172"/>
      <c r="H594" s="94"/>
      <c r="I594" s="25">
        <f t="shared" ref="I594" si="217">SUM(F594:H594)</f>
        <v>0</v>
      </c>
      <c r="N594" s="121"/>
      <c r="O594" s="121"/>
      <c r="P594" s="121"/>
      <c r="Q594" s="121"/>
      <c r="R594" s="122"/>
    </row>
    <row r="595" spans="1:18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18">SUM(E596,E606)</f>
        <v>0</v>
      </c>
      <c r="F595" s="83">
        <f t="shared" si="218"/>
        <v>0</v>
      </c>
      <c r="G595" s="171">
        <f t="shared" si="218"/>
        <v>0</v>
      </c>
      <c r="H595" s="88">
        <f t="shared" si="218"/>
        <v>0</v>
      </c>
      <c r="I595" s="41">
        <f t="shared" si="218"/>
        <v>0</v>
      </c>
      <c r="R595" s="53"/>
    </row>
    <row r="596" spans="1:18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19">SUM(E597:E605)</f>
        <v>0</v>
      </c>
      <c r="F596" s="59">
        <f t="shared" si="219"/>
        <v>0</v>
      </c>
      <c r="G596" s="174">
        <f t="shared" si="219"/>
        <v>0</v>
      </c>
      <c r="H596" s="79">
        <f t="shared" si="219"/>
        <v>0</v>
      </c>
      <c r="I596" s="20">
        <f t="shared" si="219"/>
        <v>0</v>
      </c>
      <c r="R596" s="53"/>
    </row>
    <row r="597" spans="1:18">
      <c r="A597" s="21"/>
      <c r="B597" s="22">
        <v>311</v>
      </c>
      <c r="C597" s="23" t="s">
        <v>35</v>
      </c>
      <c r="D597" s="24"/>
      <c r="E597" s="47"/>
      <c r="F597" s="84">
        <f t="shared" ref="F597:F605" si="220">SUM(D597:E597)</f>
        <v>0</v>
      </c>
      <c r="G597" s="172"/>
      <c r="H597" s="94"/>
      <c r="I597" s="25">
        <f t="shared" ref="I597:I605" si="221">SUM(F597:H597)</f>
        <v>0</v>
      </c>
      <c r="R597" s="53"/>
    </row>
    <row r="598" spans="1:18">
      <c r="A598" s="21"/>
      <c r="B598" s="22">
        <v>313</v>
      </c>
      <c r="C598" s="23" t="s">
        <v>36</v>
      </c>
      <c r="D598" s="24"/>
      <c r="E598" s="47"/>
      <c r="F598" s="84">
        <f t="shared" si="220"/>
        <v>0</v>
      </c>
      <c r="G598" s="172"/>
      <c r="H598" s="94"/>
      <c r="I598" s="25">
        <f t="shared" si="221"/>
        <v>0</v>
      </c>
      <c r="R598" s="53"/>
    </row>
    <row r="599" spans="1:18" s="26" customFormat="1">
      <c r="A599" s="21"/>
      <c r="B599" s="22">
        <v>321</v>
      </c>
      <c r="C599" s="23" t="s">
        <v>33</v>
      </c>
      <c r="D599" s="24"/>
      <c r="E599" s="47"/>
      <c r="F599" s="84">
        <f t="shared" si="220"/>
        <v>0</v>
      </c>
      <c r="G599" s="172"/>
      <c r="H599" s="94"/>
      <c r="I599" s="25">
        <f t="shared" si="221"/>
        <v>0</v>
      </c>
      <c r="R599" s="53"/>
    </row>
    <row r="600" spans="1:18" s="26" customFormat="1">
      <c r="A600" s="21"/>
      <c r="B600" s="22">
        <v>322</v>
      </c>
      <c r="C600" s="23" t="s">
        <v>34</v>
      </c>
      <c r="D600" s="24"/>
      <c r="E600" s="47"/>
      <c r="F600" s="84">
        <f t="shared" si="220"/>
        <v>0</v>
      </c>
      <c r="G600" s="172"/>
      <c r="H600" s="94"/>
      <c r="I600" s="25">
        <f t="shared" si="221"/>
        <v>0</v>
      </c>
      <c r="R600" s="53"/>
    </row>
    <row r="601" spans="1:18">
      <c r="A601" s="21"/>
      <c r="B601" s="22">
        <v>323</v>
      </c>
      <c r="C601" s="23" t="s">
        <v>28</v>
      </c>
      <c r="D601" s="24"/>
      <c r="E601" s="47"/>
      <c r="F601" s="84">
        <f t="shared" si="220"/>
        <v>0</v>
      </c>
      <c r="G601" s="172"/>
      <c r="H601" s="94"/>
      <c r="I601" s="25">
        <f t="shared" si="221"/>
        <v>0</v>
      </c>
      <c r="R601" s="53"/>
    </row>
    <row r="602" spans="1:18" ht="24.75">
      <c r="A602" s="21"/>
      <c r="B602" s="22">
        <v>324</v>
      </c>
      <c r="C602" s="23" t="s">
        <v>37</v>
      </c>
      <c r="D602" s="24"/>
      <c r="E602" s="47"/>
      <c r="F602" s="84">
        <f t="shared" si="220"/>
        <v>0</v>
      </c>
      <c r="G602" s="172"/>
      <c r="H602" s="94"/>
      <c r="I602" s="25">
        <f t="shared" si="221"/>
        <v>0</v>
      </c>
      <c r="R602" s="53"/>
    </row>
    <row r="603" spans="1:18" s="26" customFormat="1">
      <c r="A603" s="21"/>
      <c r="B603" s="22">
        <v>329</v>
      </c>
      <c r="C603" s="23" t="s">
        <v>38</v>
      </c>
      <c r="D603" s="24"/>
      <c r="E603" s="47"/>
      <c r="F603" s="84">
        <f t="shared" si="220"/>
        <v>0</v>
      </c>
      <c r="G603" s="172"/>
      <c r="H603" s="94"/>
      <c r="I603" s="25">
        <f t="shared" si="221"/>
        <v>0</v>
      </c>
      <c r="R603" s="53"/>
    </row>
    <row r="604" spans="1:18">
      <c r="A604" s="21"/>
      <c r="B604" s="22">
        <v>343</v>
      </c>
      <c r="C604" s="23" t="s">
        <v>39</v>
      </c>
      <c r="D604" s="24"/>
      <c r="E604" s="47"/>
      <c r="F604" s="84">
        <f t="shared" si="220"/>
        <v>0</v>
      </c>
      <c r="G604" s="172"/>
      <c r="H604" s="94"/>
      <c r="I604" s="25">
        <f t="shared" si="221"/>
        <v>0</v>
      </c>
      <c r="R604" s="53"/>
    </row>
    <row r="605" spans="1:18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0"/>
        <v>0</v>
      </c>
      <c r="G605" s="172"/>
      <c r="H605" s="94"/>
      <c r="I605" s="25">
        <f t="shared" si="221"/>
        <v>0</v>
      </c>
      <c r="N605" s="121"/>
      <c r="O605" s="121"/>
      <c r="P605" s="121"/>
      <c r="Q605" s="121"/>
      <c r="R605" s="122"/>
    </row>
    <row r="606" spans="1:18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22">SUM(E607:E615)</f>
        <v>0</v>
      </c>
      <c r="F606" s="59">
        <f t="shared" si="222"/>
        <v>0</v>
      </c>
      <c r="G606" s="174">
        <f t="shared" si="222"/>
        <v>0</v>
      </c>
      <c r="H606" s="79">
        <f t="shared" si="222"/>
        <v>0</v>
      </c>
      <c r="I606" s="20">
        <f t="shared" si="222"/>
        <v>0</v>
      </c>
      <c r="R606" s="53"/>
    </row>
    <row r="607" spans="1:18">
      <c r="A607" s="21"/>
      <c r="B607" s="22">
        <v>311</v>
      </c>
      <c r="C607" s="23" t="s">
        <v>35</v>
      </c>
      <c r="D607" s="24"/>
      <c r="E607" s="47"/>
      <c r="F607" s="84">
        <f t="shared" ref="F607:F615" si="223">SUM(D607:E607)</f>
        <v>0</v>
      </c>
      <c r="G607" s="172"/>
      <c r="H607" s="94"/>
      <c r="I607" s="25">
        <f t="shared" ref="I607:I615" si="224">SUM(F607:H607)</f>
        <v>0</v>
      </c>
      <c r="R607" s="53"/>
    </row>
    <row r="608" spans="1:18">
      <c r="A608" s="21"/>
      <c r="B608" s="22">
        <v>313</v>
      </c>
      <c r="C608" s="23" t="s">
        <v>36</v>
      </c>
      <c r="D608" s="24"/>
      <c r="E608" s="47"/>
      <c r="F608" s="84">
        <f t="shared" si="223"/>
        <v>0</v>
      </c>
      <c r="G608" s="172"/>
      <c r="H608" s="94"/>
      <c r="I608" s="25">
        <f t="shared" si="224"/>
        <v>0</v>
      </c>
      <c r="R608" s="53"/>
    </row>
    <row r="609" spans="1:18">
      <c r="A609" s="21"/>
      <c r="B609" s="22">
        <v>321</v>
      </c>
      <c r="C609" s="23" t="s">
        <v>33</v>
      </c>
      <c r="D609" s="24"/>
      <c r="E609" s="47"/>
      <c r="F609" s="84">
        <f t="shared" si="223"/>
        <v>0</v>
      </c>
      <c r="G609" s="172"/>
      <c r="H609" s="94"/>
      <c r="I609" s="25">
        <f t="shared" si="224"/>
        <v>0</v>
      </c>
      <c r="R609" s="53"/>
    </row>
    <row r="610" spans="1:18">
      <c r="A610" s="21"/>
      <c r="B610" s="22">
        <v>322</v>
      </c>
      <c r="C610" s="23" t="s">
        <v>34</v>
      </c>
      <c r="D610" s="24"/>
      <c r="E610" s="47"/>
      <c r="F610" s="84">
        <f t="shared" si="223"/>
        <v>0</v>
      </c>
      <c r="G610" s="172"/>
      <c r="H610" s="94"/>
      <c r="I610" s="25">
        <f t="shared" si="224"/>
        <v>0</v>
      </c>
      <c r="R610" s="53"/>
    </row>
    <row r="611" spans="1:18">
      <c r="A611" s="21"/>
      <c r="B611" s="22">
        <v>323</v>
      </c>
      <c r="C611" s="23" t="s">
        <v>28</v>
      </c>
      <c r="D611" s="24"/>
      <c r="E611" s="47"/>
      <c r="F611" s="84">
        <f t="shared" si="223"/>
        <v>0</v>
      </c>
      <c r="G611" s="172"/>
      <c r="H611" s="94"/>
      <c r="I611" s="25">
        <f t="shared" si="224"/>
        <v>0</v>
      </c>
      <c r="R611" s="53"/>
    </row>
    <row r="612" spans="1:18" ht="24.75">
      <c r="A612" s="21"/>
      <c r="B612" s="22">
        <v>324</v>
      </c>
      <c r="C612" s="23" t="s">
        <v>37</v>
      </c>
      <c r="D612" s="24"/>
      <c r="E612" s="47"/>
      <c r="F612" s="84">
        <f t="shared" si="223"/>
        <v>0</v>
      </c>
      <c r="G612" s="172"/>
      <c r="H612" s="94"/>
      <c r="I612" s="25">
        <f t="shared" si="224"/>
        <v>0</v>
      </c>
      <c r="R612" s="53"/>
    </row>
    <row r="613" spans="1:18">
      <c r="A613" s="21"/>
      <c r="B613" s="22">
        <v>329</v>
      </c>
      <c r="C613" s="23" t="s">
        <v>38</v>
      </c>
      <c r="D613" s="24"/>
      <c r="E613" s="47"/>
      <c r="F613" s="84">
        <f t="shared" si="223"/>
        <v>0</v>
      </c>
      <c r="G613" s="172"/>
      <c r="H613" s="94"/>
      <c r="I613" s="25">
        <f t="shared" si="224"/>
        <v>0</v>
      </c>
      <c r="R613" s="53"/>
    </row>
    <row r="614" spans="1:18">
      <c r="A614" s="21"/>
      <c r="B614" s="22">
        <v>343</v>
      </c>
      <c r="C614" s="23" t="s">
        <v>39</v>
      </c>
      <c r="D614" s="24"/>
      <c r="E614" s="47"/>
      <c r="F614" s="84">
        <f t="shared" si="223"/>
        <v>0</v>
      </c>
      <c r="G614" s="172"/>
      <c r="H614" s="94"/>
      <c r="I614" s="25">
        <f t="shared" si="224"/>
        <v>0</v>
      </c>
      <c r="R614" s="53"/>
    </row>
    <row r="615" spans="1:18" ht="21" customHeight="1">
      <c r="A615" s="21"/>
      <c r="B615" s="22">
        <v>422</v>
      </c>
      <c r="C615" s="23" t="s">
        <v>29</v>
      </c>
      <c r="D615" s="24"/>
      <c r="E615" s="47"/>
      <c r="F615" s="84">
        <f t="shared" si="223"/>
        <v>0</v>
      </c>
      <c r="G615" s="172"/>
      <c r="H615" s="94"/>
      <c r="I615" s="25">
        <f t="shared" si="224"/>
        <v>0</v>
      </c>
      <c r="N615" s="121"/>
      <c r="O615" s="121"/>
      <c r="P615" s="121"/>
      <c r="Q615" s="121"/>
      <c r="R615" s="122"/>
    </row>
    <row r="616" spans="1:18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25">SUM(E617,E626)</f>
        <v>0</v>
      </c>
      <c r="F616" s="83">
        <f t="shared" si="225"/>
        <v>0</v>
      </c>
      <c r="G616" s="171">
        <f t="shared" si="225"/>
        <v>0</v>
      </c>
      <c r="H616" s="88">
        <f t="shared" si="225"/>
        <v>0</v>
      </c>
      <c r="I616" s="41">
        <f t="shared" si="225"/>
        <v>0</v>
      </c>
      <c r="R616" s="53"/>
    </row>
    <row r="617" spans="1:18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26">SUM(E618:E625)</f>
        <v>0</v>
      </c>
      <c r="F617" s="59">
        <f t="shared" si="226"/>
        <v>0</v>
      </c>
      <c r="G617" s="174">
        <f t="shared" si="226"/>
        <v>0</v>
      </c>
      <c r="H617" s="79">
        <f t="shared" si="226"/>
        <v>0</v>
      </c>
      <c r="I617" s="20">
        <f t="shared" si="226"/>
        <v>0</v>
      </c>
      <c r="R617" s="53"/>
    </row>
    <row r="618" spans="1:18">
      <c r="A618" s="21"/>
      <c r="B618" s="22">
        <v>311</v>
      </c>
      <c r="C618" s="23" t="s">
        <v>35</v>
      </c>
      <c r="D618" s="24"/>
      <c r="E618" s="47"/>
      <c r="F618" s="84">
        <f t="shared" ref="F618:F625" si="227">SUM(D618:E618)</f>
        <v>0</v>
      </c>
      <c r="G618" s="172"/>
      <c r="H618" s="94"/>
      <c r="I618" s="25">
        <f t="shared" ref="I618:I625" si="228">SUM(F618:H618)</f>
        <v>0</v>
      </c>
      <c r="R618" s="53"/>
    </row>
    <row r="619" spans="1:18">
      <c r="A619" s="21"/>
      <c r="B619" s="22">
        <v>313</v>
      </c>
      <c r="C619" s="23" t="s">
        <v>36</v>
      </c>
      <c r="D619" s="24"/>
      <c r="E619" s="47"/>
      <c r="F619" s="84">
        <f t="shared" si="227"/>
        <v>0</v>
      </c>
      <c r="G619" s="172"/>
      <c r="H619" s="94"/>
      <c r="I619" s="25">
        <f t="shared" si="228"/>
        <v>0</v>
      </c>
      <c r="R619" s="53"/>
    </row>
    <row r="620" spans="1:18" s="26" customFormat="1">
      <c r="A620" s="21"/>
      <c r="B620" s="22">
        <v>321</v>
      </c>
      <c r="C620" s="23" t="s">
        <v>33</v>
      </c>
      <c r="D620" s="24"/>
      <c r="E620" s="47"/>
      <c r="F620" s="84">
        <f t="shared" si="227"/>
        <v>0</v>
      </c>
      <c r="G620" s="172"/>
      <c r="H620" s="94"/>
      <c r="I620" s="25">
        <f t="shared" si="228"/>
        <v>0</v>
      </c>
      <c r="R620" s="53"/>
    </row>
    <row r="621" spans="1:18" s="26" customFormat="1">
      <c r="A621" s="21"/>
      <c r="B621" s="22">
        <v>322</v>
      </c>
      <c r="C621" s="23" t="s">
        <v>34</v>
      </c>
      <c r="D621" s="24"/>
      <c r="E621" s="47"/>
      <c r="F621" s="84">
        <f t="shared" si="227"/>
        <v>0</v>
      </c>
      <c r="G621" s="172"/>
      <c r="H621" s="94"/>
      <c r="I621" s="25">
        <f t="shared" si="228"/>
        <v>0</v>
      </c>
      <c r="R621" s="53"/>
    </row>
    <row r="622" spans="1:18">
      <c r="A622" s="21"/>
      <c r="B622" s="22">
        <v>323</v>
      </c>
      <c r="C622" s="23" t="s">
        <v>28</v>
      </c>
      <c r="D622" s="24"/>
      <c r="E622" s="47"/>
      <c r="F622" s="84">
        <f t="shared" si="227"/>
        <v>0</v>
      </c>
      <c r="G622" s="172"/>
      <c r="H622" s="94"/>
      <c r="I622" s="25">
        <f t="shared" si="228"/>
        <v>0</v>
      </c>
      <c r="R622" s="53"/>
    </row>
    <row r="623" spans="1:18" ht="24.75">
      <c r="A623" s="21"/>
      <c r="B623" s="22">
        <v>324</v>
      </c>
      <c r="C623" s="23" t="s">
        <v>37</v>
      </c>
      <c r="D623" s="24"/>
      <c r="E623" s="47"/>
      <c r="F623" s="84">
        <f t="shared" si="227"/>
        <v>0</v>
      </c>
      <c r="G623" s="172"/>
      <c r="H623" s="94"/>
      <c r="I623" s="25">
        <f t="shared" si="228"/>
        <v>0</v>
      </c>
      <c r="R623" s="53"/>
    </row>
    <row r="624" spans="1:18" s="26" customFormat="1">
      <c r="A624" s="21"/>
      <c r="B624" s="22">
        <v>329</v>
      </c>
      <c r="C624" s="23" t="s">
        <v>38</v>
      </c>
      <c r="D624" s="24"/>
      <c r="E624" s="47"/>
      <c r="F624" s="84">
        <f t="shared" si="227"/>
        <v>0</v>
      </c>
      <c r="G624" s="172"/>
      <c r="H624" s="94"/>
      <c r="I624" s="25">
        <f t="shared" si="228"/>
        <v>0</v>
      </c>
      <c r="R624" s="53"/>
    </row>
    <row r="625" spans="1:18">
      <c r="A625" s="21"/>
      <c r="B625" s="22">
        <v>343</v>
      </c>
      <c r="C625" s="23" t="s">
        <v>39</v>
      </c>
      <c r="D625" s="24"/>
      <c r="E625" s="47"/>
      <c r="F625" s="84">
        <f t="shared" si="227"/>
        <v>0</v>
      </c>
      <c r="G625" s="172"/>
      <c r="H625" s="94"/>
      <c r="I625" s="25">
        <f t="shared" si="228"/>
        <v>0</v>
      </c>
      <c r="R625" s="53"/>
    </row>
    <row r="626" spans="1:18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29">SUM(E627:E635)</f>
        <v>0</v>
      </c>
      <c r="F626" s="59">
        <f t="shared" si="229"/>
        <v>0</v>
      </c>
      <c r="G626" s="174">
        <f t="shared" si="229"/>
        <v>0</v>
      </c>
      <c r="H626" s="79">
        <f t="shared" si="229"/>
        <v>0</v>
      </c>
      <c r="I626" s="20">
        <f t="shared" si="229"/>
        <v>0</v>
      </c>
      <c r="R626" s="53"/>
    </row>
    <row r="627" spans="1:18">
      <c r="A627" s="21"/>
      <c r="B627" s="22">
        <v>311</v>
      </c>
      <c r="C627" s="23" t="s">
        <v>35</v>
      </c>
      <c r="D627" s="24"/>
      <c r="E627" s="47"/>
      <c r="F627" s="84">
        <f t="shared" ref="F627:F635" si="230">SUM(D627:E627)</f>
        <v>0</v>
      </c>
      <c r="G627" s="172"/>
      <c r="H627" s="94"/>
      <c r="I627" s="25">
        <f t="shared" ref="I627:I635" si="231">SUM(F627:H627)</f>
        <v>0</v>
      </c>
      <c r="R627" s="53"/>
    </row>
    <row r="628" spans="1:18">
      <c r="A628" s="21"/>
      <c r="B628" s="22">
        <v>313</v>
      </c>
      <c r="C628" s="23" t="s">
        <v>36</v>
      </c>
      <c r="D628" s="24"/>
      <c r="E628" s="47"/>
      <c r="F628" s="84">
        <f t="shared" si="230"/>
        <v>0</v>
      </c>
      <c r="G628" s="172"/>
      <c r="H628" s="94"/>
      <c r="I628" s="25">
        <f t="shared" si="231"/>
        <v>0</v>
      </c>
      <c r="R628" s="53"/>
    </row>
    <row r="629" spans="1:18">
      <c r="A629" s="21"/>
      <c r="B629" s="22">
        <v>321</v>
      </c>
      <c r="C629" s="23" t="s">
        <v>33</v>
      </c>
      <c r="D629" s="24"/>
      <c r="E629" s="47"/>
      <c r="F629" s="84">
        <f t="shared" si="230"/>
        <v>0</v>
      </c>
      <c r="G629" s="172"/>
      <c r="H629" s="94"/>
      <c r="I629" s="25">
        <f t="shared" si="231"/>
        <v>0</v>
      </c>
      <c r="R629" s="53"/>
    </row>
    <row r="630" spans="1:18">
      <c r="A630" s="21"/>
      <c r="B630" s="22">
        <v>322</v>
      </c>
      <c r="C630" s="23" t="s">
        <v>34</v>
      </c>
      <c r="D630" s="24"/>
      <c r="E630" s="47"/>
      <c r="F630" s="84">
        <f t="shared" si="230"/>
        <v>0</v>
      </c>
      <c r="G630" s="172"/>
      <c r="H630" s="94"/>
      <c r="I630" s="25">
        <f t="shared" si="231"/>
        <v>0</v>
      </c>
      <c r="R630" s="53"/>
    </row>
    <row r="631" spans="1:18">
      <c r="A631" s="21"/>
      <c r="B631" s="22">
        <v>323</v>
      </c>
      <c r="C631" s="23" t="s">
        <v>28</v>
      </c>
      <c r="D631" s="24"/>
      <c r="E631" s="47"/>
      <c r="F631" s="84">
        <f t="shared" si="230"/>
        <v>0</v>
      </c>
      <c r="G631" s="172"/>
      <c r="H631" s="94"/>
      <c r="I631" s="25">
        <f t="shared" si="231"/>
        <v>0</v>
      </c>
      <c r="R631" s="53"/>
    </row>
    <row r="632" spans="1:18" ht="24.75">
      <c r="A632" s="21"/>
      <c r="B632" s="22">
        <v>324</v>
      </c>
      <c r="C632" s="23" t="s">
        <v>37</v>
      </c>
      <c r="D632" s="24"/>
      <c r="E632" s="47"/>
      <c r="F632" s="84">
        <f t="shared" si="230"/>
        <v>0</v>
      </c>
      <c r="G632" s="172"/>
      <c r="H632" s="94"/>
      <c r="I632" s="25">
        <f t="shared" si="231"/>
        <v>0</v>
      </c>
      <c r="R632" s="53"/>
    </row>
    <row r="633" spans="1:18">
      <c r="A633" s="21"/>
      <c r="B633" s="22">
        <v>329</v>
      </c>
      <c r="C633" s="23" t="s">
        <v>38</v>
      </c>
      <c r="D633" s="24"/>
      <c r="E633" s="47"/>
      <c r="F633" s="84">
        <f t="shared" si="230"/>
        <v>0</v>
      </c>
      <c r="G633" s="172"/>
      <c r="H633" s="94"/>
      <c r="I633" s="25">
        <f t="shared" si="231"/>
        <v>0</v>
      </c>
      <c r="R633" s="53"/>
    </row>
    <row r="634" spans="1:18">
      <c r="A634" s="21"/>
      <c r="B634" s="22">
        <v>343</v>
      </c>
      <c r="C634" s="23" t="s">
        <v>39</v>
      </c>
      <c r="D634" s="24"/>
      <c r="E634" s="47"/>
      <c r="F634" s="84">
        <f t="shared" si="230"/>
        <v>0</v>
      </c>
      <c r="G634" s="172"/>
      <c r="H634" s="94"/>
      <c r="I634" s="25">
        <f t="shared" si="231"/>
        <v>0</v>
      </c>
      <c r="R634" s="53"/>
    </row>
    <row r="635" spans="1:18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0"/>
        <v>0</v>
      </c>
      <c r="G635" s="172"/>
      <c r="H635" s="94"/>
      <c r="I635" s="25">
        <f t="shared" si="231"/>
        <v>0</v>
      </c>
      <c r="R635" s="53"/>
    </row>
    <row r="636" spans="1:18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32">SUM(E637,E646)</f>
        <v>0</v>
      </c>
      <c r="F636" s="83">
        <f t="shared" si="232"/>
        <v>0</v>
      </c>
      <c r="G636" s="171">
        <f t="shared" si="232"/>
        <v>0</v>
      </c>
      <c r="H636" s="88">
        <f t="shared" si="232"/>
        <v>0</v>
      </c>
      <c r="I636" s="41">
        <f t="shared" si="232"/>
        <v>0</v>
      </c>
      <c r="R636" s="53"/>
    </row>
    <row r="637" spans="1:18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33">SUM(E638:E645)</f>
        <v>0</v>
      </c>
      <c r="F637" s="59">
        <f t="shared" si="233"/>
        <v>0</v>
      </c>
      <c r="G637" s="174">
        <f t="shared" si="233"/>
        <v>0</v>
      </c>
      <c r="H637" s="79">
        <f t="shared" si="233"/>
        <v>0</v>
      </c>
      <c r="I637" s="20">
        <f t="shared" si="233"/>
        <v>0</v>
      </c>
      <c r="R637" s="53"/>
    </row>
    <row r="638" spans="1:18">
      <c r="A638" s="21"/>
      <c r="B638" s="22">
        <v>311</v>
      </c>
      <c r="C638" s="23" t="s">
        <v>35</v>
      </c>
      <c r="D638" s="24"/>
      <c r="E638" s="47"/>
      <c r="F638" s="84">
        <f t="shared" ref="F638:F645" si="234">SUM(D638:E638)</f>
        <v>0</v>
      </c>
      <c r="G638" s="172"/>
      <c r="H638" s="94"/>
      <c r="I638" s="25">
        <f t="shared" ref="I638:I645" si="235">SUM(F638:H638)</f>
        <v>0</v>
      </c>
      <c r="R638" s="53"/>
    </row>
    <row r="639" spans="1:18">
      <c r="A639" s="21"/>
      <c r="B639" s="22">
        <v>313</v>
      </c>
      <c r="C639" s="23" t="s">
        <v>36</v>
      </c>
      <c r="D639" s="24"/>
      <c r="E639" s="47"/>
      <c r="F639" s="84">
        <f t="shared" si="234"/>
        <v>0</v>
      </c>
      <c r="G639" s="172"/>
      <c r="H639" s="94"/>
      <c r="I639" s="25">
        <f t="shared" si="235"/>
        <v>0</v>
      </c>
      <c r="R639" s="53"/>
    </row>
    <row r="640" spans="1:18" s="26" customFormat="1">
      <c r="A640" s="21"/>
      <c r="B640" s="22">
        <v>321</v>
      </c>
      <c r="C640" s="23" t="s">
        <v>33</v>
      </c>
      <c r="D640" s="24"/>
      <c r="E640" s="47"/>
      <c r="F640" s="84">
        <f t="shared" si="234"/>
        <v>0</v>
      </c>
      <c r="G640" s="172"/>
      <c r="H640" s="94"/>
      <c r="I640" s="25">
        <f t="shared" si="235"/>
        <v>0</v>
      </c>
      <c r="R640" s="53"/>
    </row>
    <row r="641" spans="1:18" s="26" customFormat="1">
      <c r="A641" s="21"/>
      <c r="B641" s="22">
        <v>322</v>
      </c>
      <c r="C641" s="23" t="s">
        <v>34</v>
      </c>
      <c r="D641" s="24"/>
      <c r="E641" s="47"/>
      <c r="F641" s="84">
        <f t="shared" si="234"/>
        <v>0</v>
      </c>
      <c r="G641" s="172"/>
      <c r="H641" s="94"/>
      <c r="I641" s="25">
        <f t="shared" si="235"/>
        <v>0</v>
      </c>
      <c r="R641" s="53"/>
    </row>
    <row r="642" spans="1:18">
      <c r="A642" s="21"/>
      <c r="B642" s="22">
        <v>323</v>
      </c>
      <c r="C642" s="23" t="s">
        <v>28</v>
      </c>
      <c r="D642" s="24"/>
      <c r="E642" s="47"/>
      <c r="F642" s="84">
        <f t="shared" si="234"/>
        <v>0</v>
      </c>
      <c r="G642" s="172"/>
      <c r="H642" s="94"/>
      <c r="I642" s="25">
        <f t="shared" si="235"/>
        <v>0</v>
      </c>
      <c r="R642" s="53"/>
    </row>
    <row r="643" spans="1:18" ht="24.75">
      <c r="A643" s="21"/>
      <c r="B643" s="22">
        <v>324</v>
      </c>
      <c r="C643" s="23" t="s">
        <v>37</v>
      </c>
      <c r="D643" s="24"/>
      <c r="E643" s="47"/>
      <c r="F643" s="84">
        <f t="shared" si="234"/>
        <v>0</v>
      </c>
      <c r="G643" s="172"/>
      <c r="H643" s="94"/>
      <c r="I643" s="25">
        <f t="shared" si="235"/>
        <v>0</v>
      </c>
      <c r="R643" s="53"/>
    </row>
    <row r="644" spans="1:18" s="26" customFormat="1">
      <c r="A644" s="21"/>
      <c r="B644" s="22">
        <v>329</v>
      </c>
      <c r="C644" s="23" t="s">
        <v>38</v>
      </c>
      <c r="D644" s="24"/>
      <c r="E644" s="47"/>
      <c r="F644" s="84">
        <f t="shared" si="234"/>
        <v>0</v>
      </c>
      <c r="G644" s="172"/>
      <c r="H644" s="94"/>
      <c r="I644" s="25">
        <f t="shared" si="235"/>
        <v>0</v>
      </c>
      <c r="R644" s="53"/>
    </row>
    <row r="645" spans="1:18">
      <c r="A645" s="21"/>
      <c r="B645" s="22">
        <v>343</v>
      </c>
      <c r="C645" s="23" t="s">
        <v>39</v>
      </c>
      <c r="D645" s="24"/>
      <c r="E645" s="47"/>
      <c r="F645" s="84">
        <f t="shared" si="234"/>
        <v>0</v>
      </c>
      <c r="G645" s="172"/>
      <c r="H645" s="94"/>
      <c r="I645" s="25">
        <f t="shared" si="235"/>
        <v>0</v>
      </c>
      <c r="R645" s="53"/>
    </row>
    <row r="646" spans="1:18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36">SUM(E647:E655)</f>
        <v>0</v>
      </c>
      <c r="F646" s="59">
        <f t="shared" si="236"/>
        <v>0</v>
      </c>
      <c r="G646" s="174">
        <f t="shared" si="236"/>
        <v>0</v>
      </c>
      <c r="H646" s="79">
        <f t="shared" si="236"/>
        <v>0</v>
      </c>
      <c r="I646" s="20">
        <f t="shared" si="236"/>
        <v>0</v>
      </c>
      <c r="R646" s="53"/>
    </row>
    <row r="647" spans="1:18">
      <c r="A647" s="21"/>
      <c r="B647" s="22">
        <v>311</v>
      </c>
      <c r="C647" s="23" t="s">
        <v>35</v>
      </c>
      <c r="D647" s="24"/>
      <c r="E647" s="47"/>
      <c r="F647" s="84">
        <f t="shared" ref="F647:F655" si="237">SUM(D647:E647)</f>
        <v>0</v>
      </c>
      <c r="G647" s="172"/>
      <c r="H647" s="94"/>
      <c r="I647" s="25">
        <f t="shared" ref="I647:I655" si="238">SUM(F647:H647)</f>
        <v>0</v>
      </c>
      <c r="R647" s="53"/>
    </row>
    <row r="648" spans="1:18">
      <c r="A648" s="21"/>
      <c r="B648" s="22">
        <v>313</v>
      </c>
      <c r="C648" s="23" t="s">
        <v>36</v>
      </c>
      <c r="D648" s="24"/>
      <c r="E648" s="47"/>
      <c r="F648" s="84">
        <f t="shared" si="237"/>
        <v>0</v>
      </c>
      <c r="G648" s="172"/>
      <c r="H648" s="94"/>
      <c r="I648" s="25">
        <f t="shared" si="238"/>
        <v>0</v>
      </c>
      <c r="R648" s="53"/>
    </row>
    <row r="649" spans="1:18">
      <c r="A649" s="21"/>
      <c r="B649" s="22">
        <v>321</v>
      </c>
      <c r="C649" s="23" t="s">
        <v>33</v>
      </c>
      <c r="D649" s="24"/>
      <c r="E649" s="47"/>
      <c r="F649" s="84">
        <f t="shared" si="237"/>
        <v>0</v>
      </c>
      <c r="G649" s="172"/>
      <c r="H649" s="94"/>
      <c r="I649" s="25">
        <f t="shared" si="238"/>
        <v>0</v>
      </c>
      <c r="R649" s="53"/>
    </row>
    <row r="650" spans="1:18">
      <c r="A650" s="21"/>
      <c r="B650" s="22">
        <v>322</v>
      </c>
      <c r="C650" s="23" t="s">
        <v>34</v>
      </c>
      <c r="D650" s="24"/>
      <c r="E650" s="47"/>
      <c r="F650" s="84">
        <f t="shared" si="237"/>
        <v>0</v>
      </c>
      <c r="G650" s="172"/>
      <c r="H650" s="94"/>
      <c r="I650" s="25">
        <f t="shared" si="238"/>
        <v>0</v>
      </c>
      <c r="R650" s="53"/>
    </row>
    <row r="651" spans="1:18">
      <c r="A651" s="21"/>
      <c r="B651" s="22">
        <v>323</v>
      </c>
      <c r="C651" s="23" t="s">
        <v>28</v>
      </c>
      <c r="D651" s="24"/>
      <c r="E651" s="47"/>
      <c r="F651" s="84">
        <f t="shared" si="237"/>
        <v>0</v>
      </c>
      <c r="G651" s="172"/>
      <c r="H651" s="94"/>
      <c r="I651" s="25">
        <f t="shared" si="238"/>
        <v>0</v>
      </c>
      <c r="R651" s="53"/>
    </row>
    <row r="652" spans="1:18" ht="24.75">
      <c r="A652" s="21"/>
      <c r="B652" s="22">
        <v>324</v>
      </c>
      <c r="C652" s="23" t="s">
        <v>37</v>
      </c>
      <c r="D652" s="24"/>
      <c r="E652" s="47"/>
      <c r="F652" s="84">
        <f t="shared" si="237"/>
        <v>0</v>
      </c>
      <c r="G652" s="172"/>
      <c r="H652" s="94"/>
      <c r="I652" s="25">
        <f t="shared" si="238"/>
        <v>0</v>
      </c>
      <c r="R652" s="53"/>
    </row>
    <row r="653" spans="1:18">
      <c r="A653" s="21"/>
      <c r="B653" s="22">
        <v>329</v>
      </c>
      <c r="C653" s="23" t="s">
        <v>38</v>
      </c>
      <c r="D653" s="24"/>
      <c r="E653" s="47"/>
      <c r="F653" s="84">
        <f t="shared" si="237"/>
        <v>0</v>
      </c>
      <c r="G653" s="172"/>
      <c r="H653" s="94"/>
      <c r="I653" s="25">
        <f t="shared" si="238"/>
        <v>0</v>
      </c>
      <c r="R653" s="53"/>
    </row>
    <row r="654" spans="1:18">
      <c r="A654" s="21"/>
      <c r="B654" s="22">
        <v>343</v>
      </c>
      <c r="C654" s="23" t="s">
        <v>39</v>
      </c>
      <c r="D654" s="24"/>
      <c r="E654" s="47"/>
      <c r="F654" s="84">
        <f t="shared" si="237"/>
        <v>0</v>
      </c>
      <c r="G654" s="172"/>
      <c r="H654" s="94"/>
      <c r="I654" s="25">
        <f t="shared" si="238"/>
        <v>0</v>
      </c>
      <c r="R654" s="53"/>
    </row>
    <row r="655" spans="1:18" ht="21" customHeight="1">
      <c r="A655" s="21"/>
      <c r="B655" s="22">
        <v>422</v>
      </c>
      <c r="C655" s="23" t="s">
        <v>29</v>
      </c>
      <c r="D655" s="24"/>
      <c r="E655" s="47"/>
      <c r="F655" s="84">
        <f t="shared" si="237"/>
        <v>0</v>
      </c>
      <c r="G655" s="172"/>
      <c r="H655" s="94"/>
      <c r="I655" s="25">
        <f t="shared" si="238"/>
        <v>0</v>
      </c>
      <c r="R655" s="53"/>
    </row>
    <row r="656" spans="1:18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39">SUM(E657,E668)</f>
        <v>0</v>
      </c>
      <c r="F656" s="83">
        <f t="shared" si="239"/>
        <v>0</v>
      </c>
      <c r="G656" s="171">
        <f t="shared" si="239"/>
        <v>0</v>
      </c>
      <c r="H656" s="88">
        <f t="shared" si="239"/>
        <v>0</v>
      </c>
      <c r="I656" s="41">
        <f t="shared" si="239"/>
        <v>0</v>
      </c>
      <c r="R656" s="53"/>
    </row>
    <row r="657" spans="1:18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0">SUM(E658:E667)</f>
        <v>0</v>
      </c>
      <c r="F657" s="59">
        <f t="shared" si="240"/>
        <v>0</v>
      </c>
      <c r="G657" s="174">
        <f t="shared" si="240"/>
        <v>0</v>
      </c>
      <c r="H657" s="79">
        <f t="shared" si="240"/>
        <v>0</v>
      </c>
      <c r="I657" s="20">
        <f t="shared" si="240"/>
        <v>0</v>
      </c>
      <c r="R657" s="53"/>
    </row>
    <row r="658" spans="1:18">
      <c r="A658" s="21"/>
      <c r="B658" s="22">
        <v>311</v>
      </c>
      <c r="C658" s="23" t="s">
        <v>35</v>
      </c>
      <c r="D658" s="24"/>
      <c r="E658" s="47"/>
      <c r="F658" s="84">
        <f t="shared" ref="F658:F667" si="241">SUM(D658:E658)</f>
        <v>0</v>
      </c>
      <c r="G658" s="172"/>
      <c r="H658" s="94"/>
      <c r="I658" s="25">
        <f t="shared" ref="I658:I667" si="242">SUM(F658:H658)</f>
        <v>0</v>
      </c>
      <c r="R658" s="53"/>
    </row>
    <row r="659" spans="1:18">
      <c r="A659" s="21"/>
      <c r="B659" s="22">
        <v>313</v>
      </c>
      <c r="C659" s="23" t="s">
        <v>36</v>
      </c>
      <c r="D659" s="24"/>
      <c r="E659" s="47"/>
      <c r="F659" s="84">
        <f t="shared" si="241"/>
        <v>0</v>
      </c>
      <c r="G659" s="172"/>
      <c r="H659" s="94"/>
      <c r="I659" s="25">
        <f t="shared" si="242"/>
        <v>0</v>
      </c>
      <c r="R659" s="53"/>
    </row>
    <row r="660" spans="1:18" s="26" customFormat="1">
      <c r="A660" s="21"/>
      <c r="B660" s="22">
        <v>321</v>
      </c>
      <c r="C660" s="23" t="s">
        <v>33</v>
      </c>
      <c r="D660" s="24"/>
      <c r="E660" s="47"/>
      <c r="F660" s="84">
        <f t="shared" si="241"/>
        <v>0</v>
      </c>
      <c r="G660" s="172"/>
      <c r="H660" s="94"/>
      <c r="I660" s="25">
        <f t="shared" si="242"/>
        <v>0</v>
      </c>
      <c r="R660" s="53"/>
    </row>
    <row r="661" spans="1:18" s="26" customFormat="1">
      <c r="A661" s="21"/>
      <c r="B661" s="22">
        <v>322</v>
      </c>
      <c r="C661" s="23" t="s">
        <v>34</v>
      </c>
      <c r="D661" s="24"/>
      <c r="E661" s="47"/>
      <c r="F661" s="84">
        <f t="shared" si="241"/>
        <v>0</v>
      </c>
      <c r="G661" s="172"/>
      <c r="H661" s="94"/>
      <c r="I661" s="25">
        <f t="shared" si="242"/>
        <v>0</v>
      </c>
      <c r="R661" s="53"/>
    </row>
    <row r="662" spans="1:18">
      <c r="A662" s="21"/>
      <c r="B662" s="22">
        <v>323</v>
      </c>
      <c r="C662" s="23" t="s">
        <v>28</v>
      </c>
      <c r="D662" s="24"/>
      <c r="E662" s="47"/>
      <c r="F662" s="84">
        <f t="shared" si="241"/>
        <v>0</v>
      </c>
      <c r="G662" s="172"/>
      <c r="H662" s="94"/>
      <c r="I662" s="25">
        <f t="shared" si="242"/>
        <v>0</v>
      </c>
      <c r="R662" s="53"/>
    </row>
    <row r="663" spans="1:18" ht="24.75">
      <c r="A663" s="21"/>
      <c r="B663" s="22">
        <v>324</v>
      </c>
      <c r="C663" s="23" t="s">
        <v>37</v>
      </c>
      <c r="D663" s="24"/>
      <c r="E663" s="47"/>
      <c r="F663" s="84">
        <f t="shared" si="241"/>
        <v>0</v>
      </c>
      <c r="G663" s="172"/>
      <c r="H663" s="94"/>
      <c r="I663" s="25">
        <f t="shared" si="242"/>
        <v>0</v>
      </c>
      <c r="R663" s="53"/>
    </row>
    <row r="664" spans="1:18" s="26" customFormat="1">
      <c r="A664" s="21"/>
      <c r="B664" s="22">
        <v>329</v>
      </c>
      <c r="C664" s="23" t="s">
        <v>38</v>
      </c>
      <c r="D664" s="24"/>
      <c r="E664" s="47"/>
      <c r="F664" s="84">
        <f t="shared" si="241"/>
        <v>0</v>
      </c>
      <c r="G664" s="172"/>
      <c r="H664" s="94"/>
      <c r="I664" s="25">
        <f t="shared" si="242"/>
        <v>0</v>
      </c>
      <c r="R664" s="53"/>
    </row>
    <row r="665" spans="1:18">
      <c r="A665" s="21"/>
      <c r="B665" s="22">
        <v>343</v>
      </c>
      <c r="C665" s="23" t="s">
        <v>39</v>
      </c>
      <c r="D665" s="24"/>
      <c r="E665" s="47"/>
      <c r="F665" s="84">
        <f t="shared" si="241"/>
        <v>0</v>
      </c>
      <c r="G665" s="172"/>
      <c r="H665" s="94"/>
      <c r="I665" s="25">
        <f t="shared" si="242"/>
        <v>0</v>
      </c>
      <c r="R665" s="53"/>
    </row>
    <row r="666" spans="1:18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1"/>
        <v>0</v>
      </c>
      <c r="G666" s="172"/>
      <c r="H666" s="94"/>
      <c r="I666" s="25">
        <f t="shared" si="242"/>
        <v>0</v>
      </c>
      <c r="R666" s="53"/>
    </row>
    <row r="667" spans="1:18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1"/>
        <v>0</v>
      </c>
      <c r="G667" s="172"/>
      <c r="H667" s="94"/>
      <c r="I667" s="25">
        <f t="shared" si="242"/>
        <v>0</v>
      </c>
      <c r="R667" s="53"/>
    </row>
    <row r="668" spans="1:18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43">SUM(E669:E678)</f>
        <v>0</v>
      </c>
      <c r="F668" s="59">
        <f t="shared" si="243"/>
        <v>0</v>
      </c>
      <c r="G668" s="174">
        <f t="shared" si="243"/>
        <v>0</v>
      </c>
      <c r="H668" s="79">
        <f t="shared" si="243"/>
        <v>0</v>
      </c>
      <c r="I668" s="20">
        <f t="shared" si="243"/>
        <v>0</v>
      </c>
      <c r="R668" s="53"/>
    </row>
    <row r="669" spans="1:18">
      <c r="A669" s="21"/>
      <c r="B669" s="22">
        <v>311</v>
      </c>
      <c r="C669" s="23" t="s">
        <v>35</v>
      </c>
      <c r="D669" s="24"/>
      <c r="E669" s="47"/>
      <c r="F669" s="84">
        <f t="shared" ref="F669:F678" si="244">SUM(D669:E669)</f>
        <v>0</v>
      </c>
      <c r="G669" s="172"/>
      <c r="H669" s="94"/>
      <c r="I669" s="25">
        <f t="shared" ref="I669:I678" si="245">SUM(F669:H669)</f>
        <v>0</v>
      </c>
      <c r="R669" s="53"/>
    </row>
    <row r="670" spans="1:18">
      <c r="A670" s="21"/>
      <c r="B670" s="22">
        <v>313</v>
      </c>
      <c r="C670" s="23" t="s">
        <v>36</v>
      </c>
      <c r="D670" s="24"/>
      <c r="E670" s="47"/>
      <c r="F670" s="84">
        <f t="shared" si="244"/>
        <v>0</v>
      </c>
      <c r="G670" s="172"/>
      <c r="H670" s="94"/>
      <c r="I670" s="25">
        <f t="shared" si="245"/>
        <v>0</v>
      </c>
      <c r="R670" s="53"/>
    </row>
    <row r="671" spans="1:18">
      <c r="A671" s="21"/>
      <c r="B671" s="22">
        <v>321</v>
      </c>
      <c r="C671" s="23" t="s">
        <v>33</v>
      </c>
      <c r="D671" s="24"/>
      <c r="E671" s="47"/>
      <c r="F671" s="84">
        <f t="shared" si="244"/>
        <v>0</v>
      </c>
      <c r="G671" s="172"/>
      <c r="H671" s="94"/>
      <c r="I671" s="25">
        <f t="shared" si="245"/>
        <v>0</v>
      </c>
      <c r="R671" s="53"/>
    </row>
    <row r="672" spans="1:18">
      <c r="A672" s="21"/>
      <c r="B672" s="22">
        <v>322</v>
      </c>
      <c r="C672" s="23" t="s">
        <v>34</v>
      </c>
      <c r="D672" s="24"/>
      <c r="E672" s="47"/>
      <c r="F672" s="84">
        <f t="shared" si="244"/>
        <v>0</v>
      </c>
      <c r="G672" s="172"/>
      <c r="H672" s="94"/>
      <c r="I672" s="25">
        <f t="shared" si="245"/>
        <v>0</v>
      </c>
      <c r="R672" s="53"/>
    </row>
    <row r="673" spans="1:18">
      <c r="A673" s="21"/>
      <c r="B673" s="22">
        <v>323</v>
      </c>
      <c r="C673" s="23" t="s">
        <v>28</v>
      </c>
      <c r="D673" s="24"/>
      <c r="E673" s="47"/>
      <c r="F673" s="84">
        <f t="shared" si="244"/>
        <v>0</v>
      </c>
      <c r="G673" s="172"/>
      <c r="H673" s="94"/>
      <c r="I673" s="25">
        <f t="shared" si="245"/>
        <v>0</v>
      </c>
      <c r="R673" s="53"/>
    </row>
    <row r="674" spans="1:18" ht="24.75">
      <c r="A674" s="21"/>
      <c r="B674" s="22">
        <v>324</v>
      </c>
      <c r="C674" s="23" t="s">
        <v>37</v>
      </c>
      <c r="D674" s="24"/>
      <c r="E674" s="47"/>
      <c r="F674" s="84">
        <f t="shared" si="244"/>
        <v>0</v>
      </c>
      <c r="G674" s="172"/>
      <c r="H674" s="94"/>
      <c r="I674" s="25">
        <f t="shared" si="245"/>
        <v>0</v>
      </c>
      <c r="R674" s="53"/>
    </row>
    <row r="675" spans="1:18">
      <c r="A675" s="21"/>
      <c r="B675" s="22">
        <v>329</v>
      </c>
      <c r="C675" s="23" t="s">
        <v>38</v>
      </c>
      <c r="D675" s="24"/>
      <c r="E675" s="47"/>
      <c r="F675" s="84">
        <f t="shared" si="244"/>
        <v>0</v>
      </c>
      <c r="G675" s="172"/>
      <c r="H675" s="94"/>
      <c r="I675" s="25">
        <f t="shared" si="245"/>
        <v>0</v>
      </c>
      <c r="R675" s="53"/>
    </row>
    <row r="676" spans="1:18">
      <c r="A676" s="21"/>
      <c r="B676" s="22">
        <v>343</v>
      </c>
      <c r="C676" s="23" t="s">
        <v>39</v>
      </c>
      <c r="D676" s="24"/>
      <c r="E676" s="47"/>
      <c r="F676" s="84">
        <f t="shared" si="244"/>
        <v>0</v>
      </c>
      <c r="G676" s="172"/>
      <c r="H676" s="94"/>
      <c r="I676" s="25">
        <f t="shared" si="245"/>
        <v>0</v>
      </c>
      <c r="R676" s="53"/>
    </row>
    <row r="677" spans="1:18" ht="21" customHeight="1">
      <c r="A677" s="21"/>
      <c r="B677" s="22">
        <v>422</v>
      </c>
      <c r="C677" s="23" t="s">
        <v>29</v>
      </c>
      <c r="D677" s="24"/>
      <c r="E677" s="47"/>
      <c r="F677" s="84">
        <f t="shared" si="244"/>
        <v>0</v>
      </c>
      <c r="G677" s="172"/>
      <c r="H677" s="94"/>
      <c r="I677" s="25">
        <f t="shared" si="245"/>
        <v>0</v>
      </c>
      <c r="R677" s="53"/>
    </row>
    <row r="678" spans="1:18" ht="21" customHeight="1">
      <c r="A678" s="21"/>
      <c r="B678" s="22">
        <v>451</v>
      </c>
      <c r="C678" s="23" t="s">
        <v>31</v>
      </c>
      <c r="D678" s="24"/>
      <c r="E678" s="47"/>
      <c r="F678" s="84">
        <f t="shared" si="244"/>
        <v>0</v>
      </c>
      <c r="G678" s="172"/>
      <c r="H678" s="94"/>
      <c r="I678" s="25">
        <f t="shared" si="245"/>
        <v>0</v>
      </c>
      <c r="R678" s="53"/>
    </row>
    <row r="679" spans="1:18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46">SUM(E680,E691)</f>
        <v>0</v>
      </c>
      <c r="F679" s="83">
        <f t="shared" si="246"/>
        <v>0</v>
      </c>
      <c r="G679" s="171">
        <f t="shared" si="246"/>
        <v>0</v>
      </c>
      <c r="H679" s="88">
        <f t="shared" si="246"/>
        <v>0</v>
      </c>
      <c r="I679" s="41">
        <f t="shared" si="246"/>
        <v>0</v>
      </c>
      <c r="R679" s="53"/>
    </row>
    <row r="680" spans="1:18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47">SUM(E681:E690)</f>
        <v>0</v>
      </c>
      <c r="F680" s="59">
        <f t="shared" si="247"/>
        <v>0</v>
      </c>
      <c r="G680" s="174">
        <f t="shared" si="247"/>
        <v>0</v>
      </c>
      <c r="H680" s="79">
        <f t="shared" si="247"/>
        <v>0</v>
      </c>
      <c r="I680" s="20">
        <f t="shared" si="247"/>
        <v>0</v>
      </c>
      <c r="R680" s="53"/>
    </row>
    <row r="681" spans="1:18">
      <c r="A681" s="21"/>
      <c r="B681" s="22">
        <v>311</v>
      </c>
      <c r="C681" s="23" t="s">
        <v>35</v>
      </c>
      <c r="D681" s="24"/>
      <c r="E681" s="47"/>
      <c r="F681" s="84">
        <f t="shared" ref="F681:F690" si="248">SUM(D681:E681)</f>
        <v>0</v>
      </c>
      <c r="G681" s="172"/>
      <c r="H681" s="94"/>
      <c r="I681" s="25">
        <f t="shared" ref="I681:I690" si="249">SUM(F681:H681)</f>
        <v>0</v>
      </c>
      <c r="R681" s="53"/>
    </row>
    <row r="682" spans="1:18">
      <c r="A682" s="21"/>
      <c r="B682" s="22">
        <v>313</v>
      </c>
      <c r="C682" s="23" t="s">
        <v>36</v>
      </c>
      <c r="D682" s="24"/>
      <c r="E682" s="47"/>
      <c r="F682" s="84">
        <f t="shared" si="248"/>
        <v>0</v>
      </c>
      <c r="G682" s="172"/>
      <c r="H682" s="94"/>
      <c r="I682" s="25">
        <f t="shared" si="249"/>
        <v>0</v>
      </c>
      <c r="R682" s="53"/>
    </row>
    <row r="683" spans="1:18" s="26" customFormat="1">
      <c r="A683" s="21"/>
      <c r="B683" s="22">
        <v>321</v>
      </c>
      <c r="C683" s="23" t="s">
        <v>33</v>
      </c>
      <c r="D683" s="24"/>
      <c r="E683" s="47"/>
      <c r="F683" s="84">
        <f t="shared" si="248"/>
        <v>0</v>
      </c>
      <c r="G683" s="172"/>
      <c r="H683" s="94"/>
      <c r="I683" s="25">
        <f t="shared" si="249"/>
        <v>0</v>
      </c>
      <c r="R683" s="53"/>
    </row>
    <row r="684" spans="1:18" s="26" customFormat="1">
      <c r="A684" s="21"/>
      <c r="B684" s="22">
        <v>322</v>
      </c>
      <c r="C684" s="23" t="s">
        <v>34</v>
      </c>
      <c r="D684" s="24"/>
      <c r="E684" s="47"/>
      <c r="F684" s="84">
        <f t="shared" si="248"/>
        <v>0</v>
      </c>
      <c r="G684" s="172"/>
      <c r="H684" s="94"/>
      <c r="I684" s="25">
        <f t="shared" si="249"/>
        <v>0</v>
      </c>
      <c r="R684" s="53"/>
    </row>
    <row r="685" spans="1:18">
      <c r="A685" s="21"/>
      <c r="B685" s="22">
        <v>323</v>
      </c>
      <c r="C685" s="23" t="s">
        <v>28</v>
      </c>
      <c r="D685" s="24"/>
      <c r="E685" s="47"/>
      <c r="F685" s="84">
        <f t="shared" si="248"/>
        <v>0</v>
      </c>
      <c r="G685" s="172"/>
      <c r="H685" s="94"/>
      <c r="I685" s="25">
        <f t="shared" si="249"/>
        <v>0</v>
      </c>
      <c r="R685" s="53"/>
    </row>
    <row r="686" spans="1:18" ht="24.75">
      <c r="A686" s="21"/>
      <c r="B686" s="22">
        <v>324</v>
      </c>
      <c r="C686" s="23" t="s">
        <v>37</v>
      </c>
      <c r="D686" s="24"/>
      <c r="E686" s="47"/>
      <c r="F686" s="84">
        <f t="shared" si="248"/>
        <v>0</v>
      </c>
      <c r="G686" s="172"/>
      <c r="H686" s="94"/>
      <c r="I686" s="25">
        <f t="shared" si="249"/>
        <v>0</v>
      </c>
      <c r="R686" s="53"/>
    </row>
    <row r="687" spans="1:18" s="26" customFormat="1">
      <c r="A687" s="21"/>
      <c r="B687" s="22">
        <v>329</v>
      </c>
      <c r="C687" s="23" t="s">
        <v>38</v>
      </c>
      <c r="D687" s="24"/>
      <c r="E687" s="47"/>
      <c r="F687" s="84">
        <f t="shared" si="248"/>
        <v>0</v>
      </c>
      <c r="G687" s="172"/>
      <c r="H687" s="94"/>
      <c r="I687" s="25">
        <f t="shared" si="249"/>
        <v>0</v>
      </c>
      <c r="R687" s="53"/>
    </row>
    <row r="688" spans="1:18">
      <c r="A688" s="21"/>
      <c r="B688" s="22">
        <v>343</v>
      </c>
      <c r="C688" s="23" t="s">
        <v>39</v>
      </c>
      <c r="D688" s="24"/>
      <c r="E688" s="47"/>
      <c r="F688" s="84">
        <f t="shared" si="248"/>
        <v>0</v>
      </c>
      <c r="G688" s="172"/>
      <c r="H688" s="94"/>
      <c r="I688" s="25">
        <f t="shared" si="249"/>
        <v>0</v>
      </c>
      <c r="R688" s="53"/>
    </row>
    <row r="689" spans="1:18" ht="21" customHeight="1">
      <c r="A689" s="21"/>
      <c r="B689" s="22">
        <v>422</v>
      </c>
      <c r="C689" s="23" t="s">
        <v>29</v>
      </c>
      <c r="D689" s="24"/>
      <c r="E689" s="47"/>
      <c r="F689" s="84">
        <f t="shared" si="248"/>
        <v>0</v>
      </c>
      <c r="G689" s="172"/>
      <c r="H689" s="94"/>
      <c r="I689" s="25">
        <f t="shared" si="249"/>
        <v>0</v>
      </c>
      <c r="R689" s="53"/>
    </row>
    <row r="690" spans="1:18" ht="21" customHeight="1">
      <c r="A690" s="21"/>
      <c r="B690" s="22">
        <v>451</v>
      </c>
      <c r="C690" s="23" t="s">
        <v>31</v>
      </c>
      <c r="D690" s="24"/>
      <c r="E690" s="47"/>
      <c r="F690" s="84">
        <f t="shared" si="248"/>
        <v>0</v>
      </c>
      <c r="G690" s="172"/>
      <c r="H690" s="94"/>
      <c r="I690" s="25">
        <f t="shared" si="249"/>
        <v>0</v>
      </c>
      <c r="R690" s="53"/>
    </row>
    <row r="691" spans="1:18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50">SUM(E692:E701)</f>
        <v>0</v>
      </c>
      <c r="F691" s="59">
        <f t="shared" si="250"/>
        <v>0</v>
      </c>
      <c r="G691" s="174">
        <f t="shared" si="250"/>
        <v>0</v>
      </c>
      <c r="H691" s="79">
        <f t="shared" si="250"/>
        <v>0</v>
      </c>
      <c r="I691" s="20">
        <f t="shared" si="250"/>
        <v>0</v>
      </c>
      <c r="R691" s="53"/>
    </row>
    <row r="692" spans="1:18">
      <c r="A692" s="21"/>
      <c r="B692" s="22">
        <v>311</v>
      </c>
      <c r="C692" s="23" t="s">
        <v>35</v>
      </c>
      <c r="D692" s="24"/>
      <c r="E692" s="47"/>
      <c r="F692" s="84">
        <f t="shared" ref="F692:F701" si="251">SUM(D692:E692)</f>
        <v>0</v>
      </c>
      <c r="G692" s="172"/>
      <c r="H692" s="94"/>
      <c r="I692" s="25">
        <f t="shared" ref="I692:I701" si="252">SUM(F692:H692)</f>
        <v>0</v>
      </c>
      <c r="R692" s="53"/>
    </row>
    <row r="693" spans="1:18">
      <c r="A693" s="21"/>
      <c r="B693" s="22">
        <v>313</v>
      </c>
      <c r="C693" s="23" t="s">
        <v>36</v>
      </c>
      <c r="D693" s="24"/>
      <c r="E693" s="47"/>
      <c r="F693" s="84">
        <f t="shared" si="251"/>
        <v>0</v>
      </c>
      <c r="G693" s="172"/>
      <c r="H693" s="94"/>
      <c r="I693" s="25">
        <f t="shared" si="252"/>
        <v>0</v>
      </c>
      <c r="R693" s="53"/>
    </row>
    <row r="694" spans="1:18">
      <c r="A694" s="21"/>
      <c r="B694" s="22">
        <v>321</v>
      </c>
      <c r="C694" s="23" t="s">
        <v>33</v>
      </c>
      <c r="D694" s="24"/>
      <c r="E694" s="47"/>
      <c r="F694" s="84">
        <f t="shared" si="251"/>
        <v>0</v>
      </c>
      <c r="G694" s="172"/>
      <c r="H694" s="94"/>
      <c r="I694" s="25">
        <f t="shared" si="252"/>
        <v>0</v>
      </c>
      <c r="R694" s="53"/>
    </row>
    <row r="695" spans="1:18">
      <c r="A695" s="21"/>
      <c r="B695" s="22">
        <v>322</v>
      </c>
      <c r="C695" s="23" t="s">
        <v>34</v>
      </c>
      <c r="D695" s="24"/>
      <c r="E695" s="47"/>
      <c r="F695" s="84">
        <f t="shared" si="251"/>
        <v>0</v>
      </c>
      <c r="G695" s="172"/>
      <c r="H695" s="94"/>
      <c r="I695" s="25">
        <f t="shared" si="252"/>
        <v>0</v>
      </c>
      <c r="R695" s="53"/>
    </row>
    <row r="696" spans="1:18">
      <c r="A696" s="21"/>
      <c r="B696" s="22">
        <v>323</v>
      </c>
      <c r="C696" s="23" t="s">
        <v>28</v>
      </c>
      <c r="D696" s="24"/>
      <c r="E696" s="47"/>
      <c r="F696" s="84">
        <f t="shared" si="251"/>
        <v>0</v>
      </c>
      <c r="G696" s="172"/>
      <c r="H696" s="94"/>
      <c r="I696" s="25">
        <f t="shared" si="252"/>
        <v>0</v>
      </c>
      <c r="R696" s="53"/>
    </row>
    <row r="697" spans="1:18" ht="24.75">
      <c r="A697" s="21"/>
      <c r="B697" s="22">
        <v>324</v>
      </c>
      <c r="C697" s="23" t="s">
        <v>37</v>
      </c>
      <c r="D697" s="24"/>
      <c r="E697" s="47"/>
      <c r="F697" s="84">
        <f t="shared" si="251"/>
        <v>0</v>
      </c>
      <c r="G697" s="172"/>
      <c r="H697" s="94"/>
      <c r="I697" s="25">
        <f t="shared" si="252"/>
        <v>0</v>
      </c>
      <c r="R697" s="53"/>
    </row>
    <row r="698" spans="1:18">
      <c r="A698" s="21"/>
      <c r="B698" s="22">
        <v>329</v>
      </c>
      <c r="C698" s="23" t="s">
        <v>38</v>
      </c>
      <c r="D698" s="24"/>
      <c r="E698" s="47"/>
      <c r="F698" s="84">
        <f t="shared" si="251"/>
        <v>0</v>
      </c>
      <c r="G698" s="172"/>
      <c r="H698" s="94"/>
      <c r="I698" s="25">
        <f t="shared" si="252"/>
        <v>0</v>
      </c>
      <c r="R698" s="53"/>
    </row>
    <row r="699" spans="1:18">
      <c r="A699" s="21"/>
      <c r="B699" s="22">
        <v>343</v>
      </c>
      <c r="C699" s="23" t="s">
        <v>39</v>
      </c>
      <c r="D699" s="24"/>
      <c r="E699" s="47"/>
      <c r="F699" s="84">
        <f t="shared" si="251"/>
        <v>0</v>
      </c>
      <c r="G699" s="172"/>
      <c r="H699" s="94"/>
      <c r="I699" s="25">
        <f t="shared" si="252"/>
        <v>0</v>
      </c>
      <c r="R699" s="53"/>
    </row>
    <row r="700" spans="1:18" ht="21" customHeight="1">
      <c r="A700" s="21"/>
      <c r="B700" s="22">
        <v>422</v>
      </c>
      <c r="C700" s="23" t="s">
        <v>29</v>
      </c>
      <c r="D700" s="24"/>
      <c r="E700" s="47"/>
      <c r="F700" s="84">
        <f t="shared" si="251"/>
        <v>0</v>
      </c>
      <c r="G700" s="172"/>
      <c r="H700" s="94"/>
      <c r="I700" s="25">
        <f t="shared" si="252"/>
        <v>0</v>
      </c>
      <c r="R700" s="53"/>
    </row>
    <row r="701" spans="1:18" ht="21" customHeight="1">
      <c r="A701" s="21"/>
      <c r="B701" s="22">
        <v>451</v>
      </c>
      <c r="C701" s="23" t="s">
        <v>31</v>
      </c>
      <c r="D701" s="24"/>
      <c r="E701" s="47"/>
      <c r="F701" s="84">
        <f t="shared" si="251"/>
        <v>0</v>
      </c>
      <c r="G701" s="172"/>
      <c r="H701" s="94"/>
      <c r="I701" s="25">
        <f t="shared" si="252"/>
        <v>0</v>
      </c>
      <c r="R701" s="53"/>
    </row>
    <row r="702" spans="1:18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53">SUM(E703,E714)</f>
        <v>0</v>
      </c>
      <c r="F702" s="83">
        <f t="shared" si="253"/>
        <v>0</v>
      </c>
      <c r="G702" s="171">
        <f t="shared" si="253"/>
        <v>0</v>
      </c>
      <c r="H702" s="88">
        <f t="shared" si="253"/>
        <v>0</v>
      </c>
      <c r="I702" s="41">
        <f t="shared" si="253"/>
        <v>0</v>
      </c>
      <c r="R702" s="53"/>
    </row>
    <row r="703" spans="1:18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54">SUM(E704:E713)</f>
        <v>0</v>
      </c>
      <c r="F703" s="59">
        <f t="shared" si="254"/>
        <v>0</v>
      </c>
      <c r="G703" s="174">
        <f t="shared" si="254"/>
        <v>0</v>
      </c>
      <c r="H703" s="79">
        <f t="shared" si="254"/>
        <v>0</v>
      </c>
      <c r="I703" s="20">
        <f t="shared" si="254"/>
        <v>0</v>
      </c>
      <c r="R703" s="53"/>
    </row>
    <row r="704" spans="1:18">
      <c r="A704" s="21"/>
      <c r="B704" s="22">
        <v>311</v>
      </c>
      <c r="C704" s="23" t="s">
        <v>35</v>
      </c>
      <c r="D704" s="24"/>
      <c r="E704" s="47"/>
      <c r="F704" s="84">
        <f t="shared" ref="F704:F713" si="255">SUM(D704:E704)</f>
        <v>0</v>
      </c>
      <c r="G704" s="172"/>
      <c r="H704" s="94"/>
      <c r="I704" s="25">
        <f t="shared" ref="I704:I713" si="256">SUM(F704:H704)</f>
        <v>0</v>
      </c>
      <c r="R704" s="53"/>
    </row>
    <row r="705" spans="1:18">
      <c r="A705" s="21"/>
      <c r="B705" s="22">
        <v>312</v>
      </c>
      <c r="C705" s="23" t="s">
        <v>44</v>
      </c>
      <c r="D705" s="24"/>
      <c r="E705" s="47"/>
      <c r="F705" s="84">
        <f t="shared" si="255"/>
        <v>0</v>
      </c>
      <c r="G705" s="172"/>
      <c r="H705" s="94"/>
      <c r="I705" s="25">
        <f t="shared" si="256"/>
        <v>0</v>
      </c>
      <c r="R705" s="53"/>
    </row>
    <row r="706" spans="1:18">
      <c r="A706" s="21"/>
      <c r="B706" s="22">
        <v>313</v>
      </c>
      <c r="C706" s="23" t="s">
        <v>36</v>
      </c>
      <c r="D706" s="24"/>
      <c r="E706" s="47"/>
      <c r="F706" s="84">
        <f t="shared" si="255"/>
        <v>0</v>
      </c>
      <c r="G706" s="172"/>
      <c r="H706" s="94"/>
      <c r="I706" s="25">
        <f t="shared" si="256"/>
        <v>0</v>
      </c>
      <c r="R706" s="53"/>
    </row>
    <row r="707" spans="1:18" s="26" customFormat="1">
      <c r="A707" s="21"/>
      <c r="B707" s="22">
        <v>321</v>
      </c>
      <c r="C707" s="23" t="s">
        <v>33</v>
      </c>
      <c r="D707" s="24"/>
      <c r="E707" s="47"/>
      <c r="F707" s="84">
        <f t="shared" si="255"/>
        <v>0</v>
      </c>
      <c r="G707" s="172"/>
      <c r="H707" s="94"/>
      <c r="I707" s="25">
        <f t="shared" si="256"/>
        <v>0</v>
      </c>
      <c r="R707" s="53"/>
    </row>
    <row r="708" spans="1:18" s="26" customFormat="1">
      <c r="A708" s="21"/>
      <c r="B708" s="22">
        <v>322</v>
      </c>
      <c r="C708" s="23" t="s">
        <v>34</v>
      </c>
      <c r="D708" s="24"/>
      <c r="E708" s="47"/>
      <c r="F708" s="84">
        <f t="shared" si="255"/>
        <v>0</v>
      </c>
      <c r="G708" s="172"/>
      <c r="H708" s="94"/>
      <c r="I708" s="25">
        <f t="shared" si="256"/>
        <v>0</v>
      </c>
      <c r="R708" s="53"/>
    </row>
    <row r="709" spans="1:18">
      <c r="A709" s="21"/>
      <c r="B709" s="22">
        <v>323</v>
      </c>
      <c r="C709" s="23" t="s">
        <v>28</v>
      </c>
      <c r="D709" s="24"/>
      <c r="E709" s="47"/>
      <c r="F709" s="84">
        <f t="shared" si="255"/>
        <v>0</v>
      </c>
      <c r="G709" s="172"/>
      <c r="H709" s="94"/>
      <c r="I709" s="25">
        <f t="shared" si="256"/>
        <v>0</v>
      </c>
      <c r="R709" s="53"/>
    </row>
    <row r="710" spans="1:18" ht="24.75">
      <c r="A710" s="21"/>
      <c r="B710" s="22">
        <v>324</v>
      </c>
      <c r="C710" s="23" t="s">
        <v>37</v>
      </c>
      <c r="D710" s="24"/>
      <c r="E710" s="47"/>
      <c r="F710" s="84">
        <f t="shared" si="255"/>
        <v>0</v>
      </c>
      <c r="G710" s="172"/>
      <c r="H710" s="94"/>
      <c r="I710" s="25">
        <f t="shared" si="256"/>
        <v>0</v>
      </c>
      <c r="R710" s="53"/>
    </row>
    <row r="711" spans="1:18" s="26" customFormat="1">
      <c r="A711" s="21"/>
      <c r="B711" s="22">
        <v>329</v>
      </c>
      <c r="C711" s="23" t="s">
        <v>38</v>
      </c>
      <c r="D711" s="24"/>
      <c r="E711" s="47"/>
      <c r="F711" s="84">
        <f t="shared" si="255"/>
        <v>0</v>
      </c>
      <c r="G711" s="172"/>
      <c r="H711" s="94"/>
      <c r="I711" s="25">
        <f t="shared" si="256"/>
        <v>0</v>
      </c>
      <c r="R711" s="53"/>
    </row>
    <row r="712" spans="1:18">
      <c r="A712" s="21"/>
      <c r="B712" s="22">
        <v>343</v>
      </c>
      <c r="C712" s="23" t="s">
        <v>39</v>
      </c>
      <c r="D712" s="24"/>
      <c r="E712" s="47"/>
      <c r="F712" s="84">
        <f t="shared" si="255"/>
        <v>0</v>
      </c>
      <c r="G712" s="172"/>
      <c r="H712" s="94"/>
      <c r="I712" s="25">
        <f t="shared" si="256"/>
        <v>0</v>
      </c>
      <c r="R712" s="53"/>
    </row>
    <row r="713" spans="1:18" ht="21" customHeight="1">
      <c r="A713" s="21"/>
      <c r="B713" s="22">
        <v>422</v>
      </c>
      <c r="C713" s="23" t="s">
        <v>29</v>
      </c>
      <c r="D713" s="24"/>
      <c r="E713" s="47"/>
      <c r="F713" s="84">
        <f t="shared" si="255"/>
        <v>0</v>
      </c>
      <c r="G713" s="172"/>
      <c r="H713" s="94"/>
      <c r="I713" s="25">
        <f t="shared" si="256"/>
        <v>0</v>
      </c>
      <c r="R713" s="53"/>
    </row>
    <row r="714" spans="1:18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57">SUM(E715:E723)</f>
        <v>0</v>
      </c>
      <c r="F714" s="59">
        <f t="shared" si="257"/>
        <v>0</v>
      </c>
      <c r="G714" s="174">
        <f t="shared" si="257"/>
        <v>0</v>
      </c>
      <c r="H714" s="79">
        <f t="shared" si="257"/>
        <v>0</v>
      </c>
      <c r="I714" s="20">
        <f t="shared" si="257"/>
        <v>0</v>
      </c>
      <c r="R714" s="53"/>
    </row>
    <row r="715" spans="1:18">
      <c r="A715" s="21"/>
      <c r="B715" s="22">
        <v>311</v>
      </c>
      <c r="C715" s="23" t="s">
        <v>35</v>
      </c>
      <c r="D715" s="24"/>
      <c r="E715" s="47"/>
      <c r="F715" s="84">
        <f t="shared" ref="F715:F723" si="258">SUM(D715:E715)</f>
        <v>0</v>
      </c>
      <c r="G715" s="172"/>
      <c r="H715" s="94"/>
      <c r="I715" s="25">
        <f t="shared" ref="I715:I723" si="259">SUM(F715:H715)</f>
        <v>0</v>
      </c>
      <c r="R715" s="53"/>
    </row>
    <row r="716" spans="1:18">
      <c r="A716" s="21"/>
      <c r="B716" s="22">
        <v>313</v>
      </c>
      <c r="C716" s="23" t="s">
        <v>36</v>
      </c>
      <c r="D716" s="24"/>
      <c r="E716" s="47"/>
      <c r="F716" s="84">
        <f t="shared" si="258"/>
        <v>0</v>
      </c>
      <c r="G716" s="172"/>
      <c r="H716" s="94"/>
      <c r="I716" s="25">
        <f t="shared" si="259"/>
        <v>0</v>
      </c>
      <c r="R716" s="53"/>
    </row>
    <row r="717" spans="1:18">
      <c r="A717" s="21"/>
      <c r="B717" s="22">
        <v>321</v>
      </c>
      <c r="C717" s="23" t="s">
        <v>33</v>
      </c>
      <c r="D717" s="24"/>
      <c r="E717" s="47"/>
      <c r="F717" s="84">
        <f t="shared" si="258"/>
        <v>0</v>
      </c>
      <c r="G717" s="172"/>
      <c r="H717" s="94"/>
      <c r="I717" s="25">
        <f t="shared" si="259"/>
        <v>0</v>
      </c>
      <c r="R717" s="53"/>
    </row>
    <row r="718" spans="1:18">
      <c r="A718" s="21"/>
      <c r="B718" s="22">
        <v>322</v>
      </c>
      <c r="C718" s="23" t="s">
        <v>34</v>
      </c>
      <c r="D718" s="24"/>
      <c r="E718" s="47"/>
      <c r="F718" s="84">
        <f t="shared" si="258"/>
        <v>0</v>
      </c>
      <c r="G718" s="172"/>
      <c r="H718" s="94"/>
      <c r="I718" s="25">
        <f t="shared" si="259"/>
        <v>0</v>
      </c>
      <c r="R718" s="53"/>
    </row>
    <row r="719" spans="1:18">
      <c r="A719" s="21"/>
      <c r="B719" s="22">
        <v>323</v>
      </c>
      <c r="C719" s="23" t="s">
        <v>28</v>
      </c>
      <c r="D719" s="24"/>
      <c r="E719" s="47"/>
      <c r="F719" s="84">
        <f t="shared" si="258"/>
        <v>0</v>
      </c>
      <c r="G719" s="172"/>
      <c r="H719" s="94"/>
      <c r="I719" s="25">
        <f t="shared" si="259"/>
        <v>0</v>
      </c>
      <c r="R719" s="53"/>
    </row>
    <row r="720" spans="1:18" ht="24.75">
      <c r="A720" s="21"/>
      <c r="B720" s="22">
        <v>324</v>
      </c>
      <c r="C720" s="23" t="s">
        <v>37</v>
      </c>
      <c r="D720" s="24"/>
      <c r="E720" s="47"/>
      <c r="F720" s="84">
        <f t="shared" si="258"/>
        <v>0</v>
      </c>
      <c r="G720" s="172"/>
      <c r="H720" s="94"/>
      <c r="I720" s="25">
        <f t="shared" si="259"/>
        <v>0</v>
      </c>
      <c r="R720" s="53"/>
    </row>
    <row r="721" spans="1:18">
      <c r="A721" s="21"/>
      <c r="B721" s="22">
        <v>329</v>
      </c>
      <c r="C721" s="23" t="s">
        <v>38</v>
      </c>
      <c r="D721" s="24"/>
      <c r="E721" s="47"/>
      <c r="F721" s="84">
        <f t="shared" si="258"/>
        <v>0</v>
      </c>
      <c r="G721" s="172"/>
      <c r="H721" s="94"/>
      <c r="I721" s="25">
        <f t="shared" si="259"/>
        <v>0</v>
      </c>
      <c r="R721" s="53"/>
    </row>
    <row r="722" spans="1:18">
      <c r="A722" s="21"/>
      <c r="B722" s="22">
        <v>343</v>
      </c>
      <c r="C722" s="23" t="s">
        <v>39</v>
      </c>
      <c r="D722" s="24"/>
      <c r="E722" s="47"/>
      <c r="F722" s="84">
        <f t="shared" si="258"/>
        <v>0</v>
      </c>
      <c r="G722" s="172"/>
      <c r="H722" s="94"/>
      <c r="I722" s="25">
        <f t="shared" si="259"/>
        <v>0</v>
      </c>
      <c r="R722" s="53"/>
    </row>
    <row r="723" spans="1:18" ht="21" customHeight="1">
      <c r="A723" s="21"/>
      <c r="B723" s="22">
        <v>422</v>
      </c>
      <c r="C723" s="23" t="s">
        <v>29</v>
      </c>
      <c r="D723" s="24"/>
      <c r="E723" s="47"/>
      <c r="F723" s="84">
        <f t="shared" si="258"/>
        <v>0</v>
      </c>
      <c r="G723" s="172"/>
      <c r="H723" s="94"/>
      <c r="I723" s="25">
        <f t="shared" si="259"/>
        <v>0</v>
      </c>
      <c r="R723" s="53"/>
    </row>
    <row r="724" spans="1:18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60">SUM(E725,E734)</f>
        <v>0</v>
      </c>
      <c r="F724" s="136">
        <f t="shared" si="260"/>
        <v>0</v>
      </c>
      <c r="G724" s="176">
        <f t="shared" si="260"/>
        <v>0</v>
      </c>
      <c r="H724" s="137">
        <f t="shared" si="260"/>
        <v>0</v>
      </c>
      <c r="I724" s="138">
        <f t="shared" si="260"/>
        <v>0</v>
      </c>
      <c r="R724" s="140"/>
    </row>
    <row r="725" spans="1:18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61">SUM(E726:E733)</f>
        <v>0</v>
      </c>
      <c r="F725" s="59">
        <f t="shared" si="261"/>
        <v>0</v>
      </c>
      <c r="G725" s="174">
        <f t="shared" si="261"/>
        <v>0</v>
      </c>
      <c r="H725" s="79">
        <f t="shared" si="261"/>
        <v>0</v>
      </c>
      <c r="I725" s="20">
        <f t="shared" si="261"/>
        <v>0</v>
      </c>
      <c r="R725" s="53"/>
    </row>
    <row r="726" spans="1:18">
      <c r="A726" s="21"/>
      <c r="B726" s="22">
        <v>311</v>
      </c>
      <c r="C726" s="23" t="s">
        <v>35</v>
      </c>
      <c r="D726" s="24"/>
      <c r="E726" s="47"/>
      <c r="F726" s="84">
        <f t="shared" ref="F726:F733" si="262">SUM(D726:E726)</f>
        <v>0</v>
      </c>
      <c r="G726" s="172"/>
      <c r="H726" s="94"/>
      <c r="I726" s="25">
        <f t="shared" ref="I726:I733" si="263">SUM(F726:H726)</f>
        <v>0</v>
      </c>
      <c r="R726" s="53"/>
    </row>
    <row r="727" spans="1:18">
      <c r="A727" s="21"/>
      <c r="B727" s="22">
        <v>313</v>
      </c>
      <c r="C727" s="23" t="s">
        <v>36</v>
      </c>
      <c r="D727" s="24"/>
      <c r="E727" s="47"/>
      <c r="F727" s="84">
        <f t="shared" si="262"/>
        <v>0</v>
      </c>
      <c r="G727" s="172"/>
      <c r="H727" s="94"/>
      <c r="I727" s="25">
        <f t="shared" si="263"/>
        <v>0</v>
      </c>
      <c r="R727" s="53"/>
    </row>
    <row r="728" spans="1:18" s="26" customFormat="1">
      <c r="A728" s="21"/>
      <c r="B728" s="22">
        <v>321</v>
      </c>
      <c r="C728" s="23" t="s">
        <v>33</v>
      </c>
      <c r="D728" s="24"/>
      <c r="E728" s="47"/>
      <c r="F728" s="84">
        <f t="shared" si="262"/>
        <v>0</v>
      </c>
      <c r="G728" s="172"/>
      <c r="H728" s="94"/>
      <c r="I728" s="25">
        <f t="shared" si="263"/>
        <v>0</v>
      </c>
      <c r="R728" s="53"/>
    </row>
    <row r="729" spans="1:18" s="26" customFormat="1">
      <c r="A729" s="21"/>
      <c r="B729" s="22">
        <v>322</v>
      </c>
      <c r="C729" s="23" t="s">
        <v>34</v>
      </c>
      <c r="D729" s="24"/>
      <c r="E729" s="47"/>
      <c r="F729" s="84">
        <f t="shared" si="262"/>
        <v>0</v>
      </c>
      <c r="G729" s="172"/>
      <c r="H729" s="94"/>
      <c r="I729" s="25">
        <f t="shared" si="263"/>
        <v>0</v>
      </c>
      <c r="R729" s="53"/>
    </row>
    <row r="730" spans="1:18">
      <c r="A730" s="21"/>
      <c r="B730" s="22">
        <v>323</v>
      </c>
      <c r="C730" s="23" t="s">
        <v>28</v>
      </c>
      <c r="D730" s="24"/>
      <c r="E730" s="47"/>
      <c r="F730" s="84">
        <f t="shared" si="262"/>
        <v>0</v>
      </c>
      <c r="G730" s="172"/>
      <c r="H730" s="94"/>
      <c r="I730" s="25">
        <f t="shared" si="263"/>
        <v>0</v>
      </c>
      <c r="R730" s="53"/>
    </row>
    <row r="731" spans="1:18" ht="24.75">
      <c r="A731" s="21"/>
      <c r="B731" s="22">
        <v>324</v>
      </c>
      <c r="C731" s="23" t="s">
        <v>37</v>
      </c>
      <c r="D731" s="24"/>
      <c r="E731" s="47"/>
      <c r="F731" s="84">
        <f t="shared" si="262"/>
        <v>0</v>
      </c>
      <c r="G731" s="172"/>
      <c r="H731" s="94"/>
      <c r="I731" s="25">
        <f t="shared" si="263"/>
        <v>0</v>
      </c>
      <c r="R731" s="53"/>
    </row>
    <row r="732" spans="1:18" s="26" customFormat="1">
      <c r="A732" s="21"/>
      <c r="B732" s="22">
        <v>329</v>
      </c>
      <c r="C732" s="23" t="s">
        <v>38</v>
      </c>
      <c r="D732" s="24"/>
      <c r="E732" s="47"/>
      <c r="F732" s="84">
        <f t="shared" si="262"/>
        <v>0</v>
      </c>
      <c r="G732" s="172"/>
      <c r="H732" s="94"/>
      <c r="I732" s="25">
        <f t="shared" si="263"/>
        <v>0</v>
      </c>
      <c r="R732" s="53"/>
    </row>
    <row r="733" spans="1:18">
      <c r="A733" s="21"/>
      <c r="B733" s="22">
        <v>343</v>
      </c>
      <c r="C733" s="23" t="s">
        <v>39</v>
      </c>
      <c r="D733" s="24"/>
      <c r="E733" s="47"/>
      <c r="F733" s="84">
        <f t="shared" si="262"/>
        <v>0</v>
      </c>
      <c r="G733" s="172"/>
      <c r="H733" s="94"/>
      <c r="I733" s="25">
        <f t="shared" si="263"/>
        <v>0</v>
      </c>
      <c r="R733" s="53"/>
    </row>
    <row r="734" spans="1:18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64">SUM(E735:E743)</f>
        <v>0</v>
      </c>
      <c r="F734" s="59">
        <f t="shared" si="264"/>
        <v>0</v>
      </c>
      <c r="G734" s="174">
        <f t="shared" si="264"/>
        <v>0</v>
      </c>
      <c r="H734" s="79">
        <f t="shared" si="264"/>
        <v>0</v>
      </c>
      <c r="I734" s="20">
        <f t="shared" si="264"/>
        <v>0</v>
      </c>
      <c r="R734" s="53"/>
    </row>
    <row r="735" spans="1:18">
      <c r="A735" s="21"/>
      <c r="B735" s="22">
        <v>311</v>
      </c>
      <c r="C735" s="23" t="s">
        <v>35</v>
      </c>
      <c r="D735" s="24"/>
      <c r="E735" s="47"/>
      <c r="F735" s="84">
        <f t="shared" ref="F735:F743" si="265">SUM(D735:E735)</f>
        <v>0</v>
      </c>
      <c r="G735" s="172"/>
      <c r="H735" s="94"/>
      <c r="I735" s="25">
        <f t="shared" ref="I735:I743" si="266">SUM(F735:H735)</f>
        <v>0</v>
      </c>
      <c r="R735" s="53"/>
    </row>
    <row r="736" spans="1:18">
      <c r="A736" s="21"/>
      <c r="B736" s="22">
        <v>313</v>
      </c>
      <c r="C736" s="23" t="s">
        <v>36</v>
      </c>
      <c r="D736" s="24"/>
      <c r="E736" s="47"/>
      <c r="F736" s="84">
        <f t="shared" si="265"/>
        <v>0</v>
      </c>
      <c r="G736" s="172"/>
      <c r="H736" s="94"/>
      <c r="I736" s="25">
        <f t="shared" si="266"/>
        <v>0</v>
      </c>
      <c r="R736" s="53"/>
    </row>
    <row r="737" spans="1:18">
      <c r="A737" s="21"/>
      <c r="B737" s="22">
        <v>321</v>
      </c>
      <c r="C737" s="23" t="s">
        <v>33</v>
      </c>
      <c r="D737" s="24"/>
      <c r="E737" s="47"/>
      <c r="F737" s="84">
        <f t="shared" si="265"/>
        <v>0</v>
      </c>
      <c r="G737" s="172"/>
      <c r="H737" s="94"/>
      <c r="I737" s="25">
        <f t="shared" si="266"/>
        <v>0</v>
      </c>
      <c r="R737" s="53"/>
    </row>
    <row r="738" spans="1:18">
      <c r="A738" s="21"/>
      <c r="B738" s="22">
        <v>322</v>
      </c>
      <c r="C738" s="23" t="s">
        <v>34</v>
      </c>
      <c r="D738" s="24"/>
      <c r="E738" s="47"/>
      <c r="F738" s="84">
        <f t="shared" si="265"/>
        <v>0</v>
      </c>
      <c r="G738" s="172"/>
      <c r="H738" s="94"/>
      <c r="I738" s="25">
        <f t="shared" si="266"/>
        <v>0</v>
      </c>
      <c r="R738" s="53"/>
    </row>
    <row r="739" spans="1:18">
      <c r="A739" s="21"/>
      <c r="B739" s="22">
        <v>323</v>
      </c>
      <c r="C739" s="23" t="s">
        <v>28</v>
      </c>
      <c r="D739" s="24"/>
      <c r="E739" s="47"/>
      <c r="F739" s="84">
        <f t="shared" si="265"/>
        <v>0</v>
      </c>
      <c r="G739" s="172"/>
      <c r="H739" s="94"/>
      <c r="I739" s="25">
        <f t="shared" si="266"/>
        <v>0</v>
      </c>
      <c r="R739" s="53"/>
    </row>
    <row r="740" spans="1:18" ht="24.75">
      <c r="A740" s="21"/>
      <c r="B740" s="22">
        <v>324</v>
      </c>
      <c r="C740" s="23" t="s">
        <v>37</v>
      </c>
      <c r="D740" s="24"/>
      <c r="E740" s="47"/>
      <c r="F740" s="84">
        <f t="shared" si="265"/>
        <v>0</v>
      </c>
      <c r="G740" s="172"/>
      <c r="H740" s="94"/>
      <c r="I740" s="25">
        <f t="shared" si="266"/>
        <v>0</v>
      </c>
      <c r="R740" s="53"/>
    </row>
    <row r="741" spans="1:18">
      <c r="A741" s="21"/>
      <c r="B741" s="22">
        <v>329</v>
      </c>
      <c r="C741" s="23" t="s">
        <v>38</v>
      </c>
      <c r="D741" s="24"/>
      <c r="E741" s="47"/>
      <c r="F741" s="84">
        <f t="shared" si="265"/>
        <v>0</v>
      </c>
      <c r="G741" s="172"/>
      <c r="H741" s="94"/>
      <c r="I741" s="25">
        <f t="shared" si="266"/>
        <v>0</v>
      </c>
      <c r="R741" s="53"/>
    </row>
    <row r="742" spans="1:18">
      <c r="A742" s="21"/>
      <c r="B742" s="22">
        <v>343</v>
      </c>
      <c r="C742" s="23" t="s">
        <v>39</v>
      </c>
      <c r="D742" s="24"/>
      <c r="E742" s="47"/>
      <c r="F742" s="84">
        <f t="shared" si="265"/>
        <v>0</v>
      </c>
      <c r="G742" s="172"/>
      <c r="H742" s="94"/>
      <c r="I742" s="25">
        <f t="shared" si="266"/>
        <v>0</v>
      </c>
      <c r="R742" s="53"/>
    </row>
    <row r="743" spans="1:18" ht="21" customHeight="1">
      <c r="A743" s="21"/>
      <c r="B743" s="22">
        <v>422</v>
      </c>
      <c r="C743" s="23" t="s">
        <v>29</v>
      </c>
      <c r="D743" s="24"/>
      <c r="E743" s="47"/>
      <c r="F743" s="84">
        <f t="shared" si="265"/>
        <v>0</v>
      </c>
      <c r="G743" s="172"/>
      <c r="H743" s="94"/>
      <c r="I743" s="25">
        <f t="shared" si="266"/>
        <v>0</v>
      </c>
      <c r="R743" s="53"/>
    </row>
    <row r="744" spans="1:18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67">SUM(E745,E754)</f>
        <v>0</v>
      </c>
      <c r="F744" s="136">
        <f t="shared" si="267"/>
        <v>0</v>
      </c>
      <c r="G744" s="176">
        <f t="shared" si="267"/>
        <v>0</v>
      </c>
      <c r="H744" s="137">
        <f t="shared" si="267"/>
        <v>0</v>
      </c>
      <c r="I744" s="138">
        <f t="shared" si="267"/>
        <v>0</v>
      </c>
      <c r="R744" s="140"/>
    </row>
    <row r="745" spans="1:18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68">SUM(E746:E753)</f>
        <v>0</v>
      </c>
      <c r="F745" s="59">
        <f t="shared" si="268"/>
        <v>0</v>
      </c>
      <c r="G745" s="174">
        <f t="shared" si="268"/>
        <v>0</v>
      </c>
      <c r="H745" s="79">
        <f t="shared" si="268"/>
        <v>0</v>
      </c>
      <c r="I745" s="20">
        <f t="shared" si="268"/>
        <v>0</v>
      </c>
      <c r="R745" s="53"/>
    </row>
    <row r="746" spans="1:18">
      <c r="A746" s="21"/>
      <c r="B746" s="22">
        <v>311</v>
      </c>
      <c r="C746" s="23" t="s">
        <v>35</v>
      </c>
      <c r="D746" s="24"/>
      <c r="E746" s="47"/>
      <c r="F746" s="84">
        <f t="shared" ref="F746:F753" si="269">SUM(D746:E746)</f>
        <v>0</v>
      </c>
      <c r="G746" s="172"/>
      <c r="H746" s="94"/>
      <c r="I746" s="25">
        <f t="shared" ref="I746:I753" si="270">SUM(F746:H746)</f>
        <v>0</v>
      </c>
      <c r="R746" s="53"/>
    </row>
    <row r="747" spans="1:18">
      <c r="A747" s="21"/>
      <c r="B747" s="22">
        <v>313</v>
      </c>
      <c r="C747" s="23" t="s">
        <v>36</v>
      </c>
      <c r="D747" s="24"/>
      <c r="E747" s="47"/>
      <c r="F747" s="84">
        <f t="shared" si="269"/>
        <v>0</v>
      </c>
      <c r="G747" s="172"/>
      <c r="H747" s="94"/>
      <c r="I747" s="25">
        <f t="shared" si="270"/>
        <v>0</v>
      </c>
      <c r="R747" s="53"/>
    </row>
    <row r="748" spans="1:18" s="26" customFormat="1">
      <c r="A748" s="21"/>
      <c r="B748" s="22">
        <v>321</v>
      </c>
      <c r="C748" s="23" t="s">
        <v>33</v>
      </c>
      <c r="D748" s="24"/>
      <c r="E748" s="47"/>
      <c r="F748" s="84">
        <f t="shared" si="269"/>
        <v>0</v>
      </c>
      <c r="G748" s="172"/>
      <c r="H748" s="94"/>
      <c r="I748" s="25">
        <f t="shared" si="270"/>
        <v>0</v>
      </c>
      <c r="R748" s="53"/>
    </row>
    <row r="749" spans="1:18" s="26" customFormat="1">
      <c r="A749" s="21"/>
      <c r="B749" s="22">
        <v>322</v>
      </c>
      <c r="C749" s="23" t="s">
        <v>34</v>
      </c>
      <c r="D749" s="24"/>
      <c r="E749" s="47"/>
      <c r="F749" s="84">
        <f t="shared" si="269"/>
        <v>0</v>
      </c>
      <c r="G749" s="172"/>
      <c r="H749" s="94"/>
      <c r="I749" s="25">
        <f t="shared" si="270"/>
        <v>0</v>
      </c>
      <c r="R749" s="53"/>
    </row>
    <row r="750" spans="1:18">
      <c r="A750" s="21"/>
      <c r="B750" s="22">
        <v>323</v>
      </c>
      <c r="C750" s="23" t="s">
        <v>28</v>
      </c>
      <c r="D750" s="24"/>
      <c r="E750" s="47"/>
      <c r="F750" s="84">
        <f t="shared" si="269"/>
        <v>0</v>
      </c>
      <c r="G750" s="172"/>
      <c r="H750" s="94"/>
      <c r="I750" s="25">
        <f t="shared" si="270"/>
        <v>0</v>
      </c>
      <c r="R750" s="53"/>
    </row>
    <row r="751" spans="1:18" ht="24.75">
      <c r="A751" s="21"/>
      <c r="B751" s="22">
        <v>324</v>
      </c>
      <c r="C751" s="23" t="s">
        <v>37</v>
      </c>
      <c r="D751" s="24"/>
      <c r="E751" s="47"/>
      <c r="F751" s="84">
        <f t="shared" si="269"/>
        <v>0</v>
      </c>
      <c r="G751" s="172"/>
      <c r="H751" s="94"/>
      <c r="I751" s="25">
        <f t="shared" si="270"/>
        <v>0</v>
      </c>
      <c r="R751" s="53"/>
    </row>
    <row r="752" spans="1:18" s="26" customFormat="1">
      <c r="A752" s="21"/>
      <c r="B752" s="22">
        <v>329</v>
      </c>
      <c r="C752" s="23" t="s">
        <v>38</v>
      </c>
      <c r="D752" s="24"/>
      <c r="E752" s="47"/>
      <c r="F752" s="84">
        <f t="shared" si="269"/>
        <v>0</v>
      </c>
      <c r="G752" s="172"/>
      <c r="H752" s="94"/>
      <c r="I752" s="25">
        <f t="shared" si="270"/>
        <v>0</v>
      </c>
      <c r="R752" s="53"/>
    </row>
    <row r="753" spans="1:18">
      <c r="A753" s="21"/>
      <c r="B753" s="22">
        <v>343</v>
      </c>
      <c r="C753" s="23" t="s">
        <v>39</v>
      </c>
      <c r="D753" s="24"/>
      <c r="E753" s="47"/>
      <c r="F753" s="84">
        <f t="shared" si="269"/>
        <v>0</v>
      </c>
      <c r="G753" s="172"/>
      <c r="H753" s="94"/>
      <c r="I753" s="25">
        <f t="shared" si="270"/>
        <v>0</v>
      </c>
      <c r="R753" s="53"/>
    </row>
    <row r="754" spans="1:18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71">SUM(E755:E763)</f>
        <v>0</v>
      </c>
      <c r="F754" s="59">
        <f t="shared" si="271"/>
        <v>0</v>
      </c>
      <c r="G754" s="174">
        <f t="shared" si="271"/>
        <v>0</v>
      </c>
      <c r="H754" s="79">
        <f t="shared" si="271"/>
        <v>0</v>
      </c>
      <c r="I754" s="20">
        <f t="shared" si="271"/>
        <v>0</v>
      </c>
      <c r="R754" s="53"/>
    </row>
    <row r="755" spans="1:18">
      <c r="A755" s="21"/>
      <c r="B755" s="22">
        <v>311</v>
      </c>
      <c r="C755" s="23" t="s">
        <v>35</v>
      </c>
      <c r="D755" s="24"/>
      <c r="E755" s="47"/>
      <c r="F755" s="84">
        <f t="shared" ref="F755:F763" si="272">SUM(D755:E755)</f>
        <v>0</v>
      </c>
      <c r="G755" s="172"/>
      <c r="H755" s="94"/>
      <c r="I755" s="25">
        <f t="shared" ref="I755:I763" si="273">SUM(F755:H755)</f>
        <v>0</v>
      </c>
      <c r="R755" s="53"/>
    </row>
    <row r="756" spans="1:18">
      <c r="A756" s="21"/>
      <c r="B756" s="22">
        <v>313</v>
      </c>
      <c r="C756" s="23" t="s">
        <v>36</v>
      </c>
      <c r="D756" s="24"/>
      <c r="E756" s="47"/>
      <c r="F756" s="84">
        <f t="shared" si="272"/>
        <v>0</v>
      </c>
      <c r="G756" s="172"/>
      <c r="H756" s="94"/>
      <c r="I756" s="25">
        <f t="shared" si="273"/>
        <v>0</v>
      </c>
      <c r="R756" s="53"/>
    </row>
    <row r="757" spans="1:18">
      <c r="A757" s="21"/>
      <c r="B757" s="22">
        <v>321</v>
      </c>
      <c r="C757" s="23" t="s">
        <v>33</v>
      </c>
      <c r="D757" s="24"/>
      <c r="E757" s="47"/>
      <c r="F757" s="84">
        <f t="shared" si="272"/>
        <v>0</v>
      </c>
      <c r="G757" s="172"/>
      <c r="H757" s="94"/>
      <c r="I757" s="25">
        <f t="shared" si="273"/>
        <v>0</v>
      </c>
      <c r="R757" s="53"/>
    </row>
    <row r="758" spans="1:18">
      <c r="A758" s="21"/>
      <c r="B758" s="22">
        <v>322</v>
      </c>
      <c r="C758" s="23" t="s">
        <v>34</v>
      </c>
      <c r="D758" s="24"/>
      <c r="E758" s="47"/>
      <c r="F758" s="84">
        <f t="shared" si="272"/>
        <v>0</v>
      </c>
      <c r="G758" s="172"/>
      <c r="H758" s="94"/>
      <c r="I758" s="25">
        <f t="shared" si="273"/>
        <v>0</v>
      </c>
      <c r="R758" s="53"/>
    </row>
    <row r="759" spans="1:18">
      <c r="A759" s="21"/>
      <c r="B759" s="22">
        <v>323</v>
      </c>
      <c r="C759" s="23" t="s">
        <v>28</v>
      </c>
      <c r="D759" s="24"/>
      <c r="E759" s="47"/>
      <c r="F759" s="84">
        <f t="shared" si="272"/>
        <v>0</v>
      </c>
      <c r="G759" s="172"/>
      <c r="H759" s="94"/>
      <c r="I759" s="25">
        <f t="shared" si="273"/>
        <v>0</v>
      </c>
      <c r="R759" s="53"/>
    </row>
    <row r="760" spans="1:18" ht="24.75">
      <c r="A760" s="21"/>
      <c r="B760" s="22">
        <v>324</v>
      </c>
      <c r="C760" s="23" t="s">
        <v>37</v>
      </c>
      <c r="D760" s="24"/>
      <c r="E760" s="47"/>
      <c r="F760" s="84">
        <f t="shared" si="272"/>
        <v>0</v>
      </c>
      <c r="G760" s="172"/>
      <c r="H760" s="94"/>
      <c r="I760" s="25">
        <f t="shared" si="273"/>
        <v>0</v>
      </c>
      <c r="R760" s="53"/>
    </row>
    <row r="761" spans="1:18">
      <c r="A761" s="21"/>
      <c r="B761" s="22">
        <v>329</v>
      </c>
      <c r="C761" s="23" t="s">
        <v>38</v>
      </c>
      <c r="D761" s="24"/>
      <c r="E761" s="47"/>
      <c r="F761" s="84">
        <f t="shared" si="272"/>
        <v>0</v>
      </c>
      <c r="G761" s="172"/>
      <c r="H761" s="94"/>
      <c r="I761" s="25">
        <f t="shared" si="273"/>
        <v>0</v>
      </c>
      <c r="R761" s="53"/>
    </row>
    <row r="762" spans="1:18">
      <c r="A762" s="21"/>
      <c r="B762" s="22">
        <v>343</v>
      </c>
      <c r="C762" s="23" t="s">
        <v>39</v>
      </c>
      <c r="D762" s="24"/>
      <c r="E762" s="47"/>
      <c r="F762" s="84">
        <f t="shared" si="272"/>
        <v>0</v>
      </c>
      <c r="G762" s="172"/>
      <c r="H762" s="94"/>
      <c r="I762" s="25">
        <f t="shared" si="273"/>
        <v>0</v>
      </c>
      <c r="R762" s="53"/>
    </row>
    <row r="763" spans="1:18" ht="21" customHeight="1">
      <c r="A763" s="21"/>
      <c r="B763" s="22">
        <v>422</v>
      </c>
      <c r="C763" s="23" t="s">
        <v>29</v>
      </c>
      <c r="D763" s="24"/>
      <c r="E763" s="47"/>
      <c r="F763" s="84">
        <f t="shared" si="272"/>
        <v>0</v>
      </c>
      <c r="G763" s="172"/>
      <c r="H763" s="94"/>
      <c r="I763" s="25">
        <f t="shared" si="273"/>
        <v>0</v>
      </c>
      <c r="R763" s="53"/>
    </row>
    <row r="764" spans="1:18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74">SUM(E765,E777)</f>
        <v>0</v>
      </c>
      <c r="F764" s="136">
        <f t="shared" si="274"/>
        <v>0</v>
      </c>
      <c r="G764" s="176">
        <f t="shared" si="274"/>
        <v>0</v>
      </c>
      <c r="H764" s="137">
        <f t="shared" si="274"/>
        <v>0</v>
      </c>
      <c r="I764" s="138">
        <f t="shared" si="274"/>
        <v>0</v>
      </c>
      <c r="R764" s="140"/>
    </row>
    <row r="765" spans="1:18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75">SUM(E766:E776)</f>
        <v>0</v>
      </c>
      <c r="F765" s="59">
        <f t="shared" si="275"/>
        <v>0</v>
      </c>
      <c r="G765" s="174">
        <f t="shared" si="275"/>
        <v>0</v>
      </c>
      <c r="H765" s="79">
        <f t="shared" si="275"/>
        <v>0</v>
      </c>
      <c r="I765" s="20">
        <f t="shared" si="275"/>
        <v>0</v>
      </c>
      <c r="R765" s="53"/>
    </row>
    <row r="766" spans="1:18">
      <c r="A766" s="21"/>
      <c r="B766" s="22">
        <v>311</v>
      </c>
      <c r="C766" s="23" t="s">
        <v>35</v>
      </c>
      <c r="D766" s="24"/>
      <c r="E766" s="47"/>
      <c r="F766" s="84">
        <f t="shared" ref="F766:F776" si="276">SUM(D766:E766)</f>
        <v>0</v>
      </c>
      <c r="G766" s="172"/>
      <c r="H766" s="94"/>
      <c r="I766" s="25">
        <f t="shared" ref="I766:I776" si="277">SUM(F766:H766)</f>
        <v>0</v>
      </c>
      <c r="R766" s="53"/>
    </row>
    <row r="767" spans="1:18">
      <c r="A767" s="21"/>
      <c r="B767" s="22">
        <v>313</v>
      </c>
      <c r="C767" s="23" t="s">
        <v>36</v>
      </c>
      <c r="D767" s="24"/>
      <c r="E767" s="47"/>
      <c r="F767" s="84">
        <f t="shared" si="276"/>
        <v>0</v>
      </c>
      <c r="G767" s="172"/>
      <c r="H767" s="94"/>
      <c r="I767" s="25">
        <f t="shared" si="277"/>
        <v>0</v>
      </c>
      <c r="R767" s="53"/>
    </row>
    <row r="768" spans="1:18" s="26" customFormat="1">
      <c r="A768" s="21"/>
      <c r="B768" s="22">
        <v>321</v>
      </c>
      <c r="C768" s="23" t="s">
        <v>33</v>
      </c>
      <c r="D768" s="24"/>
      <c r="E768" s="47"/>
      <c r="F768" s="84">
        <f t="shared" si="276"/>
        <v>0</v>
      </c>
      <c r="G768" s="172"/>
      <c r="H768" s="94"/>
      <c r="I768" s="25">
        <f t="shared" si="277"/>
        <v>0</v>
      </c>
      <c r="R768" s="53"/>
    </row>
    <row r="769" spans="1:18" s="26" customFormat="1">
      <c r="A769" s="21"/>
      <c r="B769" s="22">
        <v>322</v>
      </c>
      <c r="C769" s="23" t="s">
        <v>34</v>
      </c>
      <c r="D769" s="24"/>
      <c r="E769" s="47"/>
      <c r="F769" s="84">
        <f t="shared" si="276"/>
        <v>0</v>
      </c>
      <c r="G769" s="172"/>
      <c r="H769" s="94"/>
      <c r="I769" s="25">
        <f t="shared" si="277"/>
        <v>0</v>
      </c>
      <c r="R769" s="53"/>
    </row>
    <row r="770" spans="1:18">
      <c r="A770" s="21"/>
      <c r="B770" s="22">
        <v>323</v>
      </c>
      <c r="C770" s="23" t="s">
        <v>28</v>
      </c>
      <c r="D770" s="24"/>
      <c r="E770" s="47"/>
      <c r="F770" s="84">
        <f t="shared" si="276"/>
        <v>0</v>
      </c>
      <c r="G770" s="172"/>
      <c r="H770" s="94"/>
      <c r="I770" s="25">
        <f t="shared" si="277"/>
        <v>0</v>
      </c>
      <c r="R770" s="53"/>
    </row>
    <row r="771" spans="1:18" ht="24.75">
      <c r="A771" s="21"/>
      <c r="B771" s="22">
        <v>324</v>
      </c>
      <c r="C771" s="23" t="s">
        <v>37</v>
      </c>
      <c r="D771" s="24"/>
      <c r="E771" s="47"/>
      <c r="F771" s="84">
        <f t="shared" si="276"/>
        <v>0</v>
      </c>
      <c r="G771" s="172"/>
      <c r="H771" s="94"/>
      <c r="I771" s="25">
        <f t="shared" si="277"/>
        <v>0</v>
      </c>
      <c r="R771" s="53"/>
    </row>
    <row r="772" spans="1:18" s="26" customFormat="1">
      <c r="A772" s="21"/>
      <c r="B772" s="22">
        <v>329</v>
      </c>
      <c r="C772" s="23" t="s">
        <v>38</v>
      </c>
      <c r="D772" s="24"/>
      <c r="E772" s="47"/>
      <c r="F772" s="84">
        <f t="shared" si="276"/>
        <v>0</v>
      </c>
      <c r="G772" s="172"/>
      <c r="H772" s="94"/>
      <c r="I772" s="25">
        <f t="shared" si="277"/>
        <v>0</v>
      </c>
      <c r="R772" s="53"/>
    </row>
    <row r="773" spans="1:18">
      <c r="A773" s="21"/>
      <c r="B773" s="22">
        <v>343</v>
      </c>
      <c r="C773" s="23" t="s">
        <v>39</v>
      </c>
      <c r="D773" s="24"/>
      <c r="E773" s="47"/>
      <c r="F773" s="84">
        <f t="shared" si="276"/>
        <v>0</v>
      </c>
      <c r="G773" s="172"/>
      <c r="H773" s="94"/>
      <c r="I773" s="25">
        <f t="shared" si="277"/>
        <v>0</v>
      </c>
      <c r="R773" s="53"/>
    </row>
    <row r="774" spans="1:18" ht="24.75">
      <c r="A774" s="21"/>
      <c r="B774" s="22">
        <v>369</v>
      </c>
      <c r="C774" s="23" t="s">
        <v>133</v>
      </c>
      <c r="D774" s="24"/>
      <c r="E774" s="47"/>
      <c r="F774" s="84">
        <f t="shared" si="276"/>
        <v>0</v>
      </c>
      <c r="G774" s="172"/>
      <c r="H774" s="94"/>
      <c r="I774" s="25">
        <f t="shared" si="277"/>
        <v>0</v>
      </c>
      <c r="R774" s="53"/>
    </row>
    <row r="775" spans="1:18">
      <c r="A775" s="21"/>
      <c r="B775" s="22">
        <v>381</v>
      </c>
      <c r="C775" s="23" t="s">
        <v>58</v>
      </c>
      <c r="D775" s="24"/>
      <c r="E775" s="47"/>
      <c r="F775" s="84">
        <f t="shared" si="276"/>
        <v>0</v>
      </c>
      <c r="G775" s="172"/>
      <c r="H775" s="94"/>
      <c r="I775" s="25">
        <f t="shared" si="277"/>
        <v>0</v>
      </c>
      <c r="R775" s="53"/>
    </row>
    <row r="776" spans="1:18" ht="21" customHeight="1">
      <c r="A776" s="21"/>
      <c r="B776" s="22">
        <v>422</v>
      </c>
      <c r="C776" s="23" t="s">
        <v>29</v>
      </c>
      <c r="D776" s="24"/>
      <c r="E776" s="47"/>
      <c r="F776" s="84">
        <f t="shared" si="276"/>
        <v>0</v>
      </c>
      <c r="G776" s="172"/>
      <c r="H776" s="94"/>
      <c r="I776" s="25">
        <f t="shared" si="277"/>
        <v>0</v>
      </c>
      <c r="R776" s="53"/>
    </row>
    <row r="777" spans="1:18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78">SUM(E778:E788)</f>
        <v>0</v>
      </c>
      <c r="F777" s="59">
        <f t="shared" si="278"/>
        <v>0</v>
      </c>
      <c r="G777" s="174">
        <f t="shared" si="278"/>
        <v>0</v>
      </c>
      <c r="H777" s="79">
        <f t="shared" si="278"/>
        <v>0</v>
      </c>
      <c r="I777" s="20">
        <f t="shared" si="278"/>
        <v>0</v>
      </c>
      <c r="R777" s="53"/>
    </row>
    <row r="778" spans="1:18">
      <c r="A778" s="21"/>
      <c r="B778" s="22">
        <v>311</v>
      </c>
      <c r="C778" s="23" t="s">
        <v>35</v>
      </c>
      <c r="D778" s="24"/>
      <c r="E778" s="47"/>
      <c r="F778" s="84">
        <f t="shared" ref="F778:F788" si="279">SUM(D778:E778)</f>
        <v>0</v>
      </c>
      <c r="G778" s="172"/>
      <c r="H778" s="94"/>
      <c r="I778" s="25">
        <f t="shared" ref="I778:I788" si="280">SUM(F778:H778)</f>
        <v>0</v>
      </c>
      <c r="R778" s="53"/>
    </row>
    <row r="779" spans="1:18">
      <c r="A779" s="21"/>
      <c r="B779" s="22">
        <v>313</v>
      </c>
      <c r="C779" s="23" t="s">
        <v>36</v>
      </c>
      <c r="D779" s="24"/>
      <c r="E779" s="47"/>
      <c r="F779" s="84">
        <f t="shared" si="279"/>
        <v>0</v>
      </c>
      <c r="G779" s="172"/>
      <c r="H779" s="94"/>
      <c r="I779" s="25">
        <f t="shared" si="280"/>
        <v>0</v>
      </c>
      <c r="R779" s="53"/>
    </row>
    <row r="780" spans="1:18">
      <c r="A780" s="21"/>
      <c r="B780" s="22">
        <v>321</v>
      </c>
      <c r="C780" s="23" t="s">
        <v>33</v>
      </c>
      <c r="D780" s="24"/>
      <c r="E780" s="47"/>
      <c r="F780" s="84">
        <f t="shared" si="279"/>
        <v>0</v>
      </c>
      <c r="G780" s="172"/>
      <c r="H780" s="94"/>
      <c r="I780" s="25">
        <f t="shared" si="280"/>
        <v>0</v>
      </c>
      <c r="R780" s="53"/>
    </row>
    <row r="781" spans="1:18">
      <c r="A781" s="21"/>
      <c r="B781" s="22">
        <v>322</v>
      </c>
      <c r="C781" s="23" t="s">
        <v>34</v>
      </c>
      <c r="D781" s="24"/>
      <c r="E781" s="47"/>
      <c r="F781" s="84">
        <f t="shared" si="279"/>
        <v>0</v>
      </c>
      <c r="G781" s="172"/>
      <c r="H781" s="94"/>
      <c r="I781" s="25">
        <f t="shared" si="280"/>
        <v>0</v>
      </c>
      <c r="R781" s="53"/>
    </row>
    <row r="782" spans="1:18">
      <c r="A782" s="21"/>
      <c r="B782" s="22">
        <v>323</v>
      </c>
      <c r="C782" s="23" t="s">
        <v>28</v>
      </c>
      <c r="D782" s="24"/>
      <c r="E782" s="47"/>
      <c r="F782" s="84">
        <f t="shared" si="279"/>
        <v>0</v>
      </c>
      <c r="G782" s="172"/>
      <c r="H782" s="94"/>
      <c r="I782" s="25">
        <f t="shared" si="280"/>
        <v>0</v>
      </c>
      <c r="R782" s="53"/>
    </row>
    <row r="783" spans="1:18" ht="24.75">
      <c r="A783" s="21"/>
      <c r="B783" s="22">
        <v>324</v>
      </c>
      <c r="C783" s="23" t="s">
        <v>37</v>
      </c>
      <c r="D783" s="24"/>
      <c r="E783" s="47"/>
      <c r="F783" s="84">
        <f t="shared" si="279"/>
        <v>0</v>
      </c>
      <c r="G783" s="172"/>
      <c r="H783" s="94"/>
      <c r="I783" s="25">
        <f t="shared" si="280"/>
        <v>0</v>
      </c>
      <c r="R783" s="53"/>
    </row>
    <row r="784" spans="1:18">
      <c r="A784" s="21"/>
      <c r="B784" s="22">
        <v>329</v>
      </c>
      <c r="C784" s="23" t="s">
        <v>38</v>
      </c>
      <c r="D784" s="24"/>
      <c r="E784" s="47"/>
      <c r="F784" s="84">
        <f t="shared" si="279"/>
        <v>0</v>
      </c>
      <c r="G784" s="172"/>
      <c r="H784" s="94"/>
      <c r="I784" s="25">
        <f t="shared" si="280"/>
        <v>0</v>
      </c>
      <c r="R784" s="53"/>
    </row>
    <row r="785" spans="1:18">
      <c r="A785" s="21"/>
      <c r="B785" s="22">
        <v>343</v>
      </c>
      <c r="C785" s="23" t="s">
        <v>39</v>
      </c>
      <c r="D785" s="24"/>
      <c r="E785" s="47"/>
      <c r="F785" s="84">
        <f t="shared" si="279"/>
        <v>0</v>
      </c>
      <c r="G785" s="172"/>
      <c r="H785" s="94"/>
      <c r="I785" s="25">
        <f t="shared" si="280"/>
        <v>0</v>
      </c>
      <c r="R785" s="53"/>
    </row>
    <row r="786" spans="1:18" ht="24.75">
      <c r="A786" s="21"/>
      <c r="B786" s="22">
        <v>369</v>
      </c>
      <c r="C786" s="23" t="s">
        <v>133</v>
      </c>
      <c r="D786" s="24"/>
      <c r="E786" s="47"/>
      <c r="F786" s="84">
        <f t="shared" si="279"/>
        <v>0</v>
      </c>
      <c r="G786" s="172"/>
      <c r="H786" s="94"/>
      <c r="I786" s="25">
        <f t="shared" si="280"/>
        <v>0</v>
      </c>
      <c r="R786" s="53"/>
    </row>
    <row r="787" spans="1:18">
      <c r="A787" s="21"/>
      <c r="B787" s="22">
        <v>381</v>
      </c>
      <c r="C787" s="23" t="s">
        <v>58</v>
      </c>
      <c r="D787" s="24"/>
      <c r="E787" s="47"/>
      <c r="F787" s="84">
        <f t="shared" si="279"/>
        <v>0</v>
      </c>
      <c r="G787" s="172"/>
      <c r="H787" s="94"/>
      <c r="I787" s="25">
        <f t="shared" si="280"/>
        <v>0</v>
      </c>
      <c r="R787" s="53"/>
    </row>
    <row r="788" spans="1:18" ht="21" customHeight="1">
      <c r="A788" s="21"/>
      <c r="B788" s="22">
        <v>422</v>
      </c>
      <c r="C788" s="23" t="s">
        <v>29</v>
      </c>
      <c r="D788" s="24"/>
      <c r="E788" s="47"/>
      <c r="F788" s="84">
        <f t="shared" si="279"/>
        <v>0</v>
      </c>
      <c r="G788" s="172"/>
      <c r="H788" s="94"/>
      <c r="I788" s="25">
        <f t="shared" si="280"/>
        <v>0</v>
      </c>
      <c r="R788" s="53"/>
    </row>
    <row r="789" spans="1:18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81">SUM(E790,E800)</f>
        <v>0</v>
      </c>
      <c r="F789" s="136">
        <f t="shared" si="281"/>
        <v>0</v>
      </c>
      <c r="G789" s="176">
        <f t="shared" si="281"/>
        <v>0</v>
      </c>
      <c r="H789" s="137">
        <f t="shared" si="281"/>
        <v>0</v>
      </c>
      <c r="I789" s="138">
        <f t="shared" si="281"/>
        <v>0</v>
      </c>
      <c r="R789" s="140"/>
    </row>
    <row r="790" spans="1:18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82">SUM(E791:E799)</f>
        <v>0</v>
      </c>
      <c r="F790" s="59">
        <f t="shared" si="282"/>
        <v>0</v>
      </c>
      <c r="G790" s="174">
        <f t="shared" si="282"/>
        <v>0</v>
      </c>
      <c r="H790" s="79">
        <f t="shared" si="282"/>
        <v>0</v>
      </c>
      <c r="I790" s="20">
        <f t="shared" si="282"/>
        <v>0</v>
      </c>
      <c r="R790" s="53"/>
    </row>
    <row r="791" spans="1:18">
      <c r="A791" s="21"/>
      <c r="B791" s="22">
        <v>311</v>
      </c>
      <c r="C791" s="23" t="s">
        <v>35</v>
      </c>
      <c r="D791" s="24"/>
      <c r="E791" s="47"/>
      <c r="F791" s="84">
        <f t="shared" ref="F791:F799" si="283">SUM(D791:E791)</f>
        <v>0</v>
      </c>
      <c r="G791" s="172"/>
      <c r="H791" s="94"/>
      <c r="I791" s="25">
        <f t="shared" ref="I791:I799" si="284">SUM(F791:H791)</f>
        <v>0</v>
      </c>
      <c r="R791" s="53"/>
    </row>
    <row r="792" spans="1:18">
      <c r="A792" s="21"/>
      <c r="B792" s="22">
        <v>313</v>
      </c>
      <c r="C792" s="23" t="s">
        <v>36</v>
      </c>
      <c r="D792" s="24"/>
      <c r="E792" s="47"/>
      <c r="F792" s="84">
        <f t="shared" si="283"/>
        <v>0</v>
      </c>
      <c r="G792" s="172"/>
      <c r="H792" s="94"/>
      <c r="I792" s="25">
        <f t="shared" si="284"/>
        <v>0</v>
      </c>
      <c r="R792" s="53"/>
    </row>
    <row r="793" spans="1:18" s="26" customFormat="1">
      <c r="A793" s="21"/>
      <c r="B793" s="22">
        <v>321</v>
      </c>
      <c r="C793" s="23" t="s">
        <v>33</v>
      </c>
      <c r="D793" s="24"/>
      <c r="E793" s="47"/>
      <c r="F793" s="84">
        <f t="shared" si="283"/>
        <v>0</v>
      </c>
      <c r="G793" s="172"/>
      <c r="H793" s="94"/>
      <c r="I793" s="25">
        <f t="shared" si="284"/>
        <v>0</v>
      </c>
      <c r="R793" s="53"/>
    </row>
    <row r="794" spans="1:18" s="26" customFormat="1">
      <c r="A794" s="21"/>
      <c r="B794" s="22">
        <v>322</v>
      </c>
      <c r="C794" s="23" t="s">
        <v>34</v>
      </c>
      <c r="D794" s="24"/>
      <c r="E794" s="47"/>
      <c r="F794" s="84">
        <f t="shared" si="283"/>
        <v>0</v>
      </c>
      <c r="G794" s="172"/>
      <c r="H794" s="94"/>
      <c r="I794" s="25">
        <f t="shared" si="284"/>
        <v>0</v>
      </c>
      <c r="R794" s="53"/>
    </row>
    <row r="795" spans="1:18">
      <c r="A795" s="21"/>
      <c r="B795" s="22">
        <v>323</v>
      </c>
      <c r="C795" s="23" t="s">
        <v>28</v>
      </c>
      <c r="D795" s="24"/>
      <c r="E795" s="47"/>
      <c r="F795" s="84">
        <f t="shared" si="283"/>
        <v>0</v>
      </c>
      <c r="G795" s="172"/>
      <c r="H795" s="94"/>
      <c r="I795" s="25">
        <f t="shared" si="284"/>
        <v>0</v>
      </c>
      <c r="R795" s="53"/>
    </row>
    <row r="796" spans="1:18" ht="24.75">
      <c r="A796" s="21"/>
      <c r="B796" s="22">
        <v>324</v>
      </c>
      <c r="C796" s="23" t="s">
        <v>37</v>
      </c>
      <c r="D796" s="24"/>
      <c r="E796" s="47"/>
      <c r="F796" s="84">
        <f t="shared" si="283"/>
        <v>0</v>
      </c>
      <c r="G796" s="172"/>
      <c r="H796" s="94"/>
      <c r="I796" s="25">
        <f t="shared" si="284"/>
        <v>0</v>
      </c>
      <c r="R796" s="53"/>
    </row>
    <row r="797" spans="1:18" s="26" customFormat="1">
      <c r="A797" s="21"/>
      <c r="B797" s="22">
        <v>329</v>
      </c>
      <c r="C797" s="23" t="s">
        <v>38</v>
      </c>
      <c r="D797" s="24"/>
      <c r="E797" s="47"/>
      <c r="F797" s="84">
        <f t="shared" si="283"/>
        <v>0</v>
      </c>
      <c r="G797" s="172"/>
      <c r="H797" s="94"/>
      <c r="I797" s="25">
        <f t="shared" si="284"/>
        <v>0</v>
      </c>
      <c r="R797" s="53"/>
    </row>
    <row r="798" spans="1:18">
      <c r="A798" s="21"/>
      <c r="B798" s="22">
        <v>343</v>
      </c>
      <c r="C798" s="23" t="s">
        <v>39</v>
      </c>
      <c r="D798" s="24"/>
      <c r="E798" s="47"/>
      <c r="F798" s="84">
        <f t="shared" si="283"/>
        <v>0</v>
      </c>
      <c r="G798" s="172"/>
      <c r="H798" s="94"/>
      <c r="I798" s="25">
        <f t="shared" si="284"/>
        <v>0</v>
      </c>
      <c r="R798" s="53"/>
    </row>
    <row r="799" spans="1:18" ht="21" customHeight="1">
      <c r="A799" s="21"/>
      <c r="B799" s="22">
        <v>422</v>
      </c>
      <c r="C799" s="23" t="s">
        <v>29</v>
      </c>
      <c r="D799" s="24"/>
      <c r="E799" s="47"/>
      <c r="F799" s="84">
        <f t="shared" si="283"/>
        <v>0</v>
      </c>
      <c r="G799" s="172"/>
      <c r="H799" s="94"/>
      <c r="I799" s="25">
        <f t="shared" si="284"/>
        <v>0</v>
      </c>
      <c r="R799" s="53"/>
    </row>
    <row r="800" spans="1:18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285">SUM(E801:E810)</f>
        <v>0</v>
      </c>
      <c r="F800" s="59">
        <f t="shared" si="285"/>
        <v>0</v>
      </c>
      <c r="G800" s="174">
        <f t="shared" si="285"/>
        <v>0</v>
      </c>
      <c r="H800" s="79">
        <f t="shared" si="285"/>
        <v>0</v>
      </c>
      <c r="I800" s="20">
        <f t="shared" si="285"/>
        <v>0</v>
      </c>
      <c r="R800" s="53"/>
    </row>
    <row r="801" spans="1:18">
      <c r="A801" s="21"/>
      <c r="B801" s="22">
        <v>311</v>
      </c>
      <c r="C801" s="23" t="s">
        <v>35</v>
      </c>
      <c r="D801" s="24"/>
      <c r="E801" s="47"/>
      <c r="F801" s="84">
        <f t="shared" ref="F801:F808" si="286">SUM(D801:E801)</f>
        <v>0</v>
      </c>
      <c r="G801" s="172"/>
      <c r="H801" s="94"/>
      <c r="I801" s="25">
        <f t="shared" ref="I801:I808" si="287">SUM(F801:H801)</f>
        <v>0</v>
      </c>
      <c r="R801" s="53"/>
    </row>
    <row r="802" spans="1:18">
      <c r="A802" s="21"/>
      <c r="B802" s="22">
        <v>313</v>
      </c>
      <c r="C802" s="23" t="s">
        <v>36</v>
      </c>
      <c r="D802" s="24"/>
      <c r="E802" s="47"/>
      <c r="F802" s="84">
        <f t="shared" si="286"/>
        <v>0</v>
      </c>
      <c r="G802" s="172"/>
      <c r="H802" s="94"/>
      <c r="I802" s="25">
        <f t="shared" si="287"/>
        <v>0</v>
      </c>
      <c r="R802" s="53"/>
    </row>
    <row r="803" spans="1:18">
      <c r="A803" s="21"/>
      <c r="B803" s="22">
        <v>321</v>
      </c>
      <c r="C803" s="23" t="s">
        <v>33</v>
      </c>
      <c r="D803" s="24"/>
      <c r="E803" s="47"/>
      <c r="F803" s="84">
        <f t="shared" si="286"/>
        <v>0</v>
      </c>
      <c r="G803" s="172"/>
      <c r="H803" s="94"/>
      <c r="I803" s="25">
        <f t="shared" si="287"/>
        <v>0</v>
      </c>
      <c r="R803" s="53"/>
    </row>
    <row r="804" spans="1:18">
      <c r="A804" s="21"/>
      <c r="B804" s="22">
        <v>322</v>
      </c>
      <c r="C804" s="23" t="s">
        <v>34</v>
      </c>
      <c r="D804" s="24"/>
      <c r="E804" s="47"/>
      <c r="F804" s="84">
        <f t="shared" si="286"/>
        <v>0</v>
      </c>
      <c r="G804" s="172"/>
      <c r="H804" s="94"/>
      <c r="I804" s="25">
        <f t="shared" si="287"/>
        <v>0</v>
      </c>
      <c r="R804" s="53"/>
    </row>
    <row r="805" spans="1:18">
      <c r="A805" s="21"/>
      <c r="B805" s="22">
        <v>323</v>
      </c>
      <c r="C805" s="23" t="s">
        <v>28</v>
      </c>
      <c r="D805" s="24"/>
      <c r="E805" s="47"/>
      <c r="F805" s="84">
        <f t="shared" si="286"/>
        <v>0</v>
      </c>
      <c r="G805" s="172"/>
      <c r="H805" s="94"/>
      <c r="I805" s="25">
        <f t="shared" si="287"/>
        <v>0</v>
      </c>
      <c r="R805" s="53"/>
    </row>
    <row r="806" spans="1:18" ht="24.75">
      <c r="A806" s="21"/>
      <c r="B806" s="22">
        <v>324</v>
      </c>
      <c r="C806" s="23" t="s">
        <v>37</v>
      </c>
      <c r="D806" s="24"/>
      <c r="E806" s="47"/>
      <c r="F806" s="84">
        <f t="shared" si="286"/>
        <v>0</v>
      </c>
      <c r="G806" s="172"/>
      <c r="H806" s="94"/>
      <c r="I806" s="25">
        <f t="shared" si="287"/>
        <v>0</v>
      </c>
      <c r="R806" s="53"/>
    </row>
    <row r="807" spans="1:18">
      <c r="A807" s="21"/>
      <c r="B807" s="22">
        <v>329</v>
      </c>
      <c r="C807" s="23" t="s">
        <v>38</v>
      </c>
      <c r="D807" s="24"/>
      <c r="E807" s="47"/>
      <c r="F807" s="84">
        <f t="shared" si="286"/>
        <v>0</v>
      </c>
      <c r="G807" s="172"/>
      <c r="H807" s="94"/>
      <c r="I807" s="25">
        <f t="shared" si="287"/>
        <v>0</v>
      </c>
      <c r="R807" s="53"/>
    </row>
    <row r="808" spans="1:18">
      <c r="A808" s="21"/>
      <c r="B808" s="22">
        <v>343</v>
      </c>
      <c r="C808" s="23" t="s">
        <v>39</v>
      </c>
      <c r="D808" s="24"/>
      <c r="E808" s="47"/>
      <c r="F808" s="84">
        <f t="shared" si="286"/>
        <v>0</v>
      </c>
      <c r="G808" s="172"/>
      <c r="H808" s="94"/>
      <c r="I808" s="25">
        <f t="shared" si="287"/>
        <v>0</v>
      </c>
      <c r="R808" s="53"/>
    </row>
    <row r="809" spans="1:18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  <c r="R809" s="53"/>
    </row>
    <row r="810" spans="1:18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288">SUM(D810:E810)</f>
        <v>0</v>
      </c>
      <c r="G810" s="172"/>
      <c r="H810" s="94"/>
      <c r="I810" s="25">
        <f t="shared" ref="I810" si="289">SUM(F810:H810)</f>
        <v>0</v>
      </c>
      <c r="R810" s="53"/>
    </row>
    <row r="811" spans="1:18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290">SUM(E812,E819)</f>
        <v>0</v>
      </c>
      <c r="F811" s="136">
        <f t="shared" si="290"/>
        <v>0</v>
      </c>
      <c r="G811" s="176">
        <f t="shared" si="290"/>
        <v>0</v>
      </c>
      <c r="H811" s="137">
        <f t="shared" si="290"/>
        <v>0</v>
      </c>
      <c r="I811" s="138">
        <f t="shared" si="290"/>
        <v>0</v>
      </c>
      <c r="R811" s="134"/>
    </row>
    <row r="812" spans="1:18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291">SUM(E813:E818)</f>
        <v>0</v>
      </c>
      <c r="F812" s="59">
        <f t="shared" si="291"/>
        <v>0</v>
      </c>
      <c r="G812" s="174">
        <f t="shared" si="291"/>
        <v>0</v>
      </c>
      <c r="H812" s="79">
        <f t="shared" si="291"/>
        <v>0</v>
      </c>
      <c r="I812" s="20">
        <f t="shared" si="291"/>
        <v>0</v>
      </c>
      <c r="R812" s="53"/>
    </row>
    <row r="813" spans="1:18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  <c r="R813" s="53"/>
    </row>
    <row r="814" spans="1:18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  <c r="R814" s="53"/>
    </row>
    <row r="815" spans="1:18" s="26" customFormat="1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  <c r="R815" s="53"/>
    </row>
    <row r="816" spans="1:18">
      <c r="A816" s="21"/>
      <c r="B816" s="22">
        <v>322</v>
      </c>
      <c r="C816" s="23" t="s">
        <v>34</v>
      </c>
      <c r="D816" s="24"/>
      <c r="E816" s="47"/>
      <c r="F816" s="84">
        <f t="shared" ref="F816:F818" si="292">SUM(D816:E816)</f>
        <v>0</v>
      </c>
      <c r="G816" s="172"/>
      <c r="H816" s="94"/>
      <c r="I816" s="25">
        <f t="shared" ref="I816:I818" si="293">SUM(F816:H816)</f>
        <v>0</v>
      </c>
      <c r="R816" s="53"/>
    </row>
    <row r="817" spans="1:18">
      <c r="A817" s="21"/>
      <c r="B817" s="22">
        <v>323</v>
      </c>
      <c r="C817" s="23" t="s">
        <v>28</v>
      </c>
      <c r="D817" s="24"/>
      <c r="E817" s="47"/>
      <c r="F817" s="84">
        <f t="shared" si="292"/>
        <v>0</v>
      </c>
      <c r="G817" s="172"/>
      <c r="H817" s="94"/>
      <c r="I817" s="25">
        <f t="shared" si="293"/>
        <v>0</v>
      </c>
      <c r="R817" s="53"/>
    </row>
    <row r="818" spans="1:18">
      <c r="A818" s="21"/>
      <c r="B818" s="22">
        <v>329</v>
      </c>
      <c r="C818" s="23" t="s">
        <v>38</v>
      </c>
      <c r="D818" s="24"/>
      <c r="E818" s="47"/>
      <c r="F818" s="84">
        <f t="shared" si="292"/>
        <v>0</v>
      </c>
      <c r="G818" s="172"/>
      <c r="H818" s="94"/>
      <c r="I818" s="25">
        <f t="shared" si="293"/>
        <v>0</v>
      </c>
      <c r="R818" s="53"/>
    </row>
    <row r="819" spans="1:18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294">SUM(E820:E825)</f>
        <v>0</v>
      </c>
      <c r="F819" s="59">
        <f t="shared" si="294"/>
        <v>0</v>
      </c>
      <c r="G819" s="174">
        <f t="shared" si="294"/>
        <v>0</v>
      </c>
      <c r="H819" s="79">
        <f t="shared" si="294"/>
        <v>0</v>
      </c>
      <c r="I819" s="20">
        <f t="shared" si="294"/>
        <v>0</v>
      </c>
      <c r="R819" s="53"/>
    </row>
    <row r="820" spans="1:18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  <c r="R820" s="53"/>
    </row>
    <row r="821" spans="1:18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  <c r="R821" s="53"/>
    </row>
    <row r="822" spans="1:18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  <c r="R822" s="53"/>
    </row>
    <row r="823" spans="1:18">
      <c r="A823" s="21"/>
      <c r="B823" s="22">
        <v>322</v>
      </c>
      <c r="C823" s="23" t="s">
        <v>34</v>
      </c>
      <c r="D823" s="24"/>
      <c r="E823" s="47"/>
      <c r="F823" s="84">
        <f t="shared" ref="F823:F825" si="295">SUM(D823:E823)</f>
        <v>0</v>
      </c>
      <c r="G823" s="172"/>
      <c r="H823" s="94"/>
      <c r="I823" s="25">
        <f t="shared" ref="I823:I825" si="296">SUM(F823:H823)</f>
        <v>0</v>
      </c>
      <c r="R823" s="53"/>
    </row>
    <row r="824" spans="1:18">
      <c r="A824" s="21"/>
      <c r="B824" s="22">
        <v>323</v>
      </c>
      <c r="C824" s="23" t="s">
        <v>28</v>
      </c>
      <c r="D824" s="24"/>
      <c r="E824" s="47"/>
      <c r="F824" s="84">
        <f t="shared" si="295"/>
        <v>0</v>
      </c>
      <c r="G824" s="172"/>
      <c r="H824" s="94"/>
      <c r="I824" s="25">
        <f t="shared" si="296"/>
        <v>0</v>
      </c>
      <c r="R824" s="53"/>
    </row>
    <row r="825" spans="1:18">
      <c r="A825" s="21"/>
      <c r="B825" s="22">
        <v>329</v>
      </c>
      <c r="C825" s="23" t="s">
        <v>38</v>
      </c>
      <c r="D825" s="24"/>
      <c r="E825" s="47"/>
      <c r="F825" s="84">
        <f t="shared" si="295"/>
        <v>0</v>
      </c>
      <c r="G825" s="172"/>
      <c r="H825" s="94"/>
      <c r="I825" s="25">
        <f t="shared" si="296"/>
        <v>0</v>
      </c>
      <c r="R825" s="53"/>
    </row>
    <row r="826" spans="1:18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297">SUM(E827,E837)</f>
        <v>0</v>
      </c>
      <c r="F826" s="136">
        <f t="shared" si="297"/>
        <v>0</v>
      </c>
      <c r="G826" s="176">
        <f t="shared" si="297"/>
        <v>0</v>
      </c>
      <c r="H826" s="137">
        <f t="shared" si="297"/>
        <v>0</v>
      </c>
      <c r="I826" s="138">
        <f t="shared" si="297"/>
        <v>0</v>
      </c>
      <c r="R826" s="140"/>
    </row>
    <row r="827" spans="1:18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298">SUM(E828:E836)</f>
        <v>0</v>
      </c>
      <c r="F827" s="59">
        <f t="shared" si="298"/>
        <v>0</v>
      </c>
      <c r="G827" s="174">
        <f t="shared" si="298"/>
        <v>0</v>
      </c>
      <c r="H827" s="79">
        <f t="shared" si="298"/>
        <v>0</v>
      </c>
      <c r="I827" s="20">
        <f t="shared" si="298"/>
        <v>0</v>
      </c>
      <c r="R827" s="53"/>
    </row>
    <row r="828" spans="1:18">
      <c r="A828" s="21"/>
      <c r="B828" s="22">
        <v>311</v>
      </c>
      <c r="C828" s="23" t="s">
        <v>35</v>
      </c>
      <c r="D828" s="24"/>
      <c r="E828" s="47"/>
      <c r="F828" s="84">
        <f t="shared" ref="F828:F836" si="299">SUM(D828:E828)</f>
        <v>0</v>
      </c>
      <c r="G828" s="172"/>
      <c r="H828" s="94"/>
      <c r="I828" s="25">
        <f t="shared" ref="I828:I836" si="300">SUM(F828:H828)</f>
        <v>0</v>
      </c>
      <c r="R828" s="53"/>
    </row>
    <row r="829" spans="1:18">
      <c r="A829" s="21"/>
      <c r="B829" s="22">
        <v>313</v>
      </c>
      <c r="C829" s="23" t="s">
        <v>36</v>
      </c>
      <c r="D829" s="24"/>
      <c r="E829" s="47"/>
      <c r="F829" s="84">
        <f t="shared" si="299"/>
        <v>0</v>
      </c>
      <c r="G829" s="172"/>
      <c r="H829" s="94"/>
      <c r="I829" s="25">
        <f t="shared" si="300"/>
        <v>0</v>
      </c>
      <c r="R829" s="53"/>
    </row>
    <row r="830" spans="1:18" s="26" customFormat="1">
      <c r="A830" s="21"/>
      <c r="B830" s="22">
        <v>321</v>
      </c>
      <c r="C830" s="23" t="s">
        <v>33</v>
      </c>
      <c r="D830" s="24"/>
      <c r="E830" s="47"/>
      <c r="F830" s="84">
        <f t="shared" si="299"/>
        <v>0</v>
      </c>
      <c r="G830" s="172"/>
      <c r="H830" s="94"/>
      <c r="I830" s="25">
        <f t="shared" si="300"/>
        <v>0</v>
      </c>
      <c r="R830" s="53"/>
    </row>
    <row r="831" spans="1:18" s="26" customFormat="1">
      <c r="A831" s="21"/>
      <c r="B831" s="22">
        <v>322</v>
      </c>
      <c r="C831" s="23" t="s">
        <v>34</v>
      </c>
      <c r="D831" s="24"/>
      <c r="E831" s="47"/>
      <c r="F831" s="84">
        <f t="shared" si="299"/>
        <v>0</v>
      </c>
      <c r="G831" s="172"/>
      <c r="H831" s="94"/>
      <c r="I831" s="25">
        <f t="shared" si="300"/>
        <v>0</v>
      </c>
      <c r="R831" s="53"/>
    </row>
    <row r="832" spans="1:18">
      <c r="A832" s="21"/>
      <c r="B832" s="22">
        <v>323</v>
      </c>
      <c r="C832" s="23" t="s">
        <v>28</v>
      </c>
      <c r="D832" s="24"/>
      <c r="E832" s="47"/>
      <c r="F832" s="84">
        <f t="shared" si="299"/>
        <v>0</v>
      </c>
      <c r="G832" s="172"/>
      <c r="H832" s="94"/>
      <c r="I832" s="25">
        <f t="shared" si="300"/>
        <v>0</v>
      </c>
      <c r="R832" s="53"/>
    </row>
    <row r="833" spans="1:18" ht="24.75">
      <c r="A833" s="21"/>
      <c r="B833" s="22">
        <v>324</v>
      </c>
      <c r="C833" s="23" t="s">
        <v>37</v>
      </c>
      <c r="D833" s="24"/>
      <c r="E833" s="47"/>
      <c r="F833" s="84">
        <f t="shared" si="299"/>
        <v>0</v>
      </c>
      <c r="G833" s="172"/>
      <c r="H833" s="94"/>
      <c r="I833" s="25">
        <f t="shared" si="300"/>
        <v>0</v>
      </c>
      <c r="R833" s="53"/>
    </row>
    <row r="834" spans="1:18" s="26" customFormat="1">
      <c r="A834" s="21"/>
      <c r="B834" s="22">
        <v>329</v>
      </c>
      <c r="C834" s="23" t="s">
        <v>38</v>
      </c>
      <c r="D834" s="24"/>
      <c r="E834" s="47"/>
      <c r="F834" s="84">
        <f t="shared" si="299"/>
        <v>0</v>
      </c>
      <c r="G834" s="172"/>
      <c r="H834" s="94"/>
      <c r="I834" s="25">
        <f t="shared" si="300"/>
        <v>0</v>
      </c>
      <c r="R834" s="53"/>
    </row>
    <row r="835" spans="1:18">
      <c r="A835" s="21"/>
      <c r="B835" s="22">
        <v>343</v>
      </c>
      <c r="C835" s="23" t="s">
        <v>39</v>
      </c>
      <c r="D835" s="24"/>
      <c r="E835" s="47"/>
      <c r="F835" s="84">
        <f t="shared" si="299"/>
        <v>0</v>
      </c>
      <c r="G835" s="172"/>
      <c r="H835" s="94"/>
      <c r="I835" s="25">
        <f t="shared" si="300"/>
        <v>0</v>
      </c>
      <c r="R835" s="53"/>
    </row>
    <row r="836" spans="1:18" ht="21" customHeight="1">
      <c r="A836" s="21"/>
      <c r="B836" s="22">
        <v>422</v>
      </c>
      <c r="C836" s="23" t="s">
        <v>29</v>
      </c>
      <c r="D836" s="24"/>
      <c r="E836" s="47"/>
      <c r="F836" s="84">
        <f t="shared" si="299"/>
        <v>0</v>
      </c>
      <c r="G836" s="172"/>
      <c r="H836" s="94"/>
      <c r="I836" s="25">
        <f t="shared" si="300"/>
        <v>0</v>
      </c>
      <c r="R836" s="53"/>
    </row>
    <row r="837" spans="1:18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01">SUM(E838:E847)</f>
        <v>0</v>
      </c>
      <c r="F837" s="59">
        <f t="shared" si="301"/>
        <v>0</v>
      </c>
      <c r="G837" s="174">
        <f t="shared" si="301"/>
        <v>0</v>
      </c>
      <c r="H837" s="79">
        <f t="shared" si="301"/>
        <v>0</v>
      </c>
      <c r="I837" s="20">
        <f t="shared" si="301"/>
        <v>0</v>
      </c>
      <c r="R837" s="53"/>
    </row>
    <row r="838" spans="1:18">
      <c r="A838" s="21"/>
      <c r="B838" s="22">
        <v>311</v>
      </c>
      <c r="C838" s="23" t="s">
        <v>35</v>
      </c>
      <c r="D838" s="24"/>
      <c r="E838" s="47"/>
      <c r="F838" s="84">
        <f t="shared" ref="F838:F845" si="302">SUM(D838:E838)</f>
        <v>0</v>
      </c>
      <c r="G838" s="172"/>
      <c r="H838" s="94"/>
      <c r="I838" s="25">
        <f t="shared" ref="I838:I845" si="303">SUM(F838:H838)</f>
        <v>0</v>
      </c>
      <c r="R838" s="53"/>
    </row>
    <row r="839" spans="1:18">
      <c r="A839" s="21"/>
      <c r="B839" s="22">
        <v>313</v>
      </c>
      <c r="C839" s="23" t="s">
        <v>36</v>
      </c>
      <c r="D839" s="24"/>
      <c r="E839" s="47"/>
      <c r="F839" s="84">
        <f t="shared" si="302"/>
        <v>0</v>
      </c>
      <c r="G839" s="172"/>
      <c r="H839" s="94"/>
      <c r="I839" s="25">
        <f t="shared" si="303"/>
        <v>0</v>
      </c>
      <c r="R839" s="53"/>
    </row>
    <row r="840" spans="1:18">
      <c r="A840" s="21"/>
      <c r="B840" s="22">
        <v>321</v>
      </c>
      <c r="C840" s="23" t="s">
        <v>33</v>
      </c>
      <c r="D840" s="24"/>
      <c r="E840" s="47"/>
      <c r="F840" s="84">
        <f t="shared" si="302"/>
        <v>0</v>
      </c>
      <c r="G840" s="172"/>
      <c r="H840" s="94"/>
      <c r="I840" s="25">
        <f t="shared" si="303"/>
        <v>0</v>
      </c>
      <c r="R840" s="53"/>
    </row>
    <row r="841" spans="1:18">
      <c r="A841" s="21"/>
      <c r="B841" s="22">
        <v>322</v>
      </c>
      <c r="C841" s="23" t="s">
        <v>34</v>
      </c>
      <c r="D841" s="24"/>
      <c r="E841" s="47"/>
      <c r="F841" s="84">
        <f t="shared" si="302"/>
        <v>0</v>
      </c>
      <c r="G841" s="172"/>
      <c r="H841" s="94"/>
      <c r="I841" s="25">
        <f t="shared" si="303"/>
        <v>0</v>
      </c>
      <c r="R841" s="53"/>
    </row>
    <row r="842" spans="1:18">
      <c r="A842" s="21"/>
      <c r="B842" s="22">
        <v>323</v>
      </c>
      <c r="C842" s="23" t="s">
        <v>28</v>
      </c>
      <c r="D842" s="24"/>
      <c r="E842" s="47"/>
      <c r="F842" s="84">
        <f t="shared" si="302"/>
        <v>0</v>
      </c>
      <c r="G842" s="172"/>
      <c r="H842" s="94"/>
      <c r="I842" s="25">
        <f t="shared" si="303"/>
        <v>0</v>
      </c>
      <c r="R842" s="53"/>
    </row>
    <row r="843" spans="1:18" ht="24.75">
      <c r="A843" s="21"/>
      <c r="B843" s="22">
        <v>324</v>
      </c>
      <c r="C843" s="23" t="s">
        <v>37</v>
      </c>
      <c r="D843" s="24"/>
      <c r="E843" s="47"/>
      <c r="F843" s="84">
        <f t="shared" si="302"/>
        <v>0</v>
      </c>
      <c r="G843" s="172"/>
      <c r="H843" s="94"/>
      <c r="I843" s="25">
        <f t="shared" si="303"/>
        <v>0</v>
      </c>
      <c r="R843" s="53"/>
    </row>
    <row r="844" spans="1:18">
      <c r="A844" s="21"/>
      <c r="B844" s="22">
        <v>329</v>
      </c>
      <c r="C844" s="23" t="s">
        <v>38</v>
      </c>
      <c r="D844" s="24"/>
      <c r="E844" s="47"/>
      <c r="F844" s="84">
        <f t="shared" si="302"/>
        <v>0</v>
      </c>
      <c r="G844" s="172"/>
      <c r="H844" s="94"/>
      <c r="I844" s="25">
        <f t="shared" si="303"/>
        <v>0</v>
      </c>
      <c r="R844" s="53"/>
    </row>
    <row r="845" spans="1:18">
      <c r="A845" s="21"/>
      <c r="B845" s="22">
        <v>343</v>
      </c>
      <c r="C845" s="23" t="s">
        <v>39</v>
      </c>
      <c r="D845" s="24"/>
      <c r="E845" s="47"/>
      <c r="F845" s="84">
        <f t="shared" si="302"/>
        <v>0</v>
      </c>
      <c r="G845" s="172"/>
      <c r="H845" s="94"/>
      <c r="I845" s="25">
        <f t="shared" si="303"/>
        <v>0</v>
      </c>
      <c r="R845" s="53"/>
    </row>
    <row r="846" spans="1:18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  <c r="R846" s="53"/>
    </row>
    <row r="847" spans="1:18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04">SUM(D847:E847)</f>
        <v>0</v>
      </c>
      <c r="G847" s="172"/>
      <c r="H847" s="94"/>
      <c r="I847" s="25">
        <f t="shared" ref="I847" si="305">SUM(F847:H847)</f>
        <v>0</v>
      </c>
      <c r="R847" s="53"/>
    </row>
    <row r="848" spans="1:18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06">SUM(E849,E853,E857)</f>
        <v>0</v>
      </c>
      <c r="F848" s="136">
        <f t="shared" si="306"/>
        <v>0</v>
      </c>
      <c r="G848" s="176">
        <f t="shared" si="306"/>
        <v>0</v>
      </c>
      <c r="H848" s="137">
        <f t="shared" si="306"/>
        <v>0</v>
      </c>
      <c r="I848" s="138">
        <f t="shared" si="306"/>
        <v>0</v>
      </c>
      <c r="R848" s="140"/>
    </row>
    <row r="849" spans="1:18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07">SUM(E850:E852)</f>
        <v>0</v>
      </c>
      <c r="F849" s="59">
        <f t="shared" si="307"/>
        <v>0</v>
      </c>
      <c r="G849" s="174">
        <f t="shared" si="307"/>
        <v>0</v>
      </c>
      <c r="H849" s="79">
        <f t="shared" si="307"/>
        <v>0</v>
      </c>
      <c r="I849" s="20">
        <f t="shared" si="307"/>
        <v>0</v>
      </c>
      <c r="R849" s="53"/>
    </row>
    <row r="850" spans="1:18">
      <c r="A850" s="21"/>
      <c r="B850" s="22">
        <v>311</v>
      </c>
      <c r="C850" s="23" t="s">
        <v>35</v>
      </c>
      <c r="D850" s="24"/>
      <c r="E850" s="47"/>
      <c r="F850" s="84">
        <f t="shared" ref="F850:F852" si="308">SUM(D850:E850)</f>
        <v>0</v>
      </c>
      <c r="G850" s="172"/>
      <c r="H850" s="94"/>
      <c r="I850" s="25">
        <f t="shared" ref="I850:I852" si="309">SUM(F850:H850)</f>
        <v>0</v>
      </c>
      <c r="R850" s="53"/>
    </row>
    <row r="851" spans="1:18">
      <c r="A851" s="21"/>
      <c r="B851" s="22">
        <v>313</v>
      </c>
      <c r="C851" s="23" t="s">
        <v>36</v>
      </c>
      <c r="D851" s="24"/>
      <c r="E851" s="47"/>
      <c r="F851" s="84">
        <f t="shared" si="308"/>
        <v>0</v>
      </c>
      <c r="G851" s="172"/>
      <c r="H851" s="94"/>
      <c r="I851" s="25">
        <f t="shared" si="309"/>
        <v>0</v>
      </c>
      <c r="R851" s="53"/>
    </row>
    <row r="852" spans="1:18" s="26" customFormat="1">
      <c r="A852" s="21"/>
      <c r="B852" s="22">
        <v>321</v>
      </c>
      <c r="C852" s="23" t="s">
        <v>33</v>
      </c>
      <c r="D852" s="24"/>
      <c r="E852" s="47"/>
      <c r="F852" s="84">
        <f t="shared" si="308"/>
        <v>0</v>
      </c>
      <c r="G852" s="172"/>
      <c r="H852" s="94"/>
      <c r="I852" s="25">
        <f t="shared" si="309"/>
        <v>0</v>
      </c>
      <c r="R852" s="53"/>
    </row>
    <row r="853" spans="1:18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10">SUM(E854:E856)</f>
        <v>0</v>
      </c>
      <c r="F853" s="59">
        <f t="shared" si="310"/>
        <v>0</v>
      </c>
      <c r="G853" s="174">
        <f t="shared" si="310"/>
        <v>0</v>
      </c>
      <c r="H853" s="79">
        <f t="shared" si="310"/>
        <v>0</v>
      </c>
      <c r="I853" s="20">
        <f t="shared" si="310"/>
        <v>0</v>
      </c>
      <c r="R853" s="53"/>
    </row>
    <row r="854" spans="1:18">
      <c r="A854" s="21"/>
      <c r="B854" s="22">
        <v>311</v>
      </c>
      <c r="C854" s="23" t="s">
        <v>35</v>
      </c>
      <c r="D854" s="24"/>
      <c r="E854" s="47"/>
      <c r="F854" s="84">
        <f t="shared" ref="F854:F856" si="311">SUM(D854:E854)</f>
        <v>0</v>
      </c>
      <c r="G854" s="172"/>
      <c r="H854" s="94"/>
      <c r="I854" s="25">
        <f t="shared" ref="I854:I856" si="312">SUM(F854:H854)</f>
        <v>0</v>
      </c>
      <c r="R854" s="53"/>
    </row>
    <row r="855" spans="1:18">
      <c r="A855" s="21"/>
      <c r="B855" s="22">
        <v>313</v>
      </c>
      <c r="C855" s="23" t="s">
        <v>36</v>
      </c>
      <c r="D855" s="24"/>
      <c r="E855" s="47"/>
      <c r="F855" s="84">
        <f t="shared" si="311"/>
        <v>0</v>
      </c>
      <c r="G855" s="172"/>
      <c r="H855" s="94"/>
      <c r="I855" s="25">
        <f t="shared" si="312"/>
        <v>0</v>
      </c>
      <c r="R855" s="53"/>
    </row>
    <row r="856" spans="1:18">
      <c r="A856" s="21"/>
      <c r="B856" s="22">
        <v>321</v>
      </c>
      <c r="C856" s="23" t="s">
        <v>33</v>
      </c>
      <c r="D856" s="24"/>
      <c r="E856" s="47"/>
      <c r="F856" s="84">
        <f t="shared" si="311"/>
        <v>0</v>
      </c>
      <c r="G856" s="172"/>
      <c r="H856" s="94"/>
      <c r="I856" s="25">
        <f t="shared" si="312"/>
        <v>0</v>
      </c>
      <c r="R856" s="53"/>
    </row>
    <row r="857" spans="1:18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13">SUM(E858:E860)</f>
        <v>0</v>
      </c>
      <c r="F857" s="59">
        <f t="shared" si="313"/>
        <v>0</v>
      </c>
      <c r="G857" s="174">
        <f t="shared" si="313"/>
        <v>0</v>
      </c>
      <c r="H857" s="79">
        <f t="shared" si="313"/>
        <v>0</v>
      </c>
      <c r="I857" s="20">
        <f t="shared" si="313"/>
        <v>0</v>
      </c>
      <c r="R857" s="53"/>
    </row>
    <row r="858" spans="1:18">
      <c r="A858" s="21"/>
      <c r="B858" s="22">
        <v>311</v>
      </c>
      <c r="C858" s="23" t="s">
        <v>35</v>
      </c>
      <c r="D858" s="24"/>
      <c r="E858" s="47"/>
      <c r="F858" s="84">
        <f t="shared" ref="F858:F860" si="314">SUM(D858:E858)</f>
        <v>0</v>
      </c>
      <c r="G858" s="172"/>
      <c r="H858" s="94"/>
      <c r="I858" s="25">
        <f t="shared" ref="I858:I860" si="315">SUM(F858:H858)</f>
        <v>0</v>
      </c>
      <c r="R858" s="53"/>
    </row>
    <row r="859" spans="1:18">
      <c r="A859" s="21"/>
      <c r="B859" s="22">
        <v>313</v>
      </c>
      <c r="C859" s="23" t="s">
        <v>36</v>
      </c>
      <c r="D859" s="24"/>
      <c r="E859" s="47"/>
      <c r="F859" s="84">
        <f t="shared" si="314"/>
        <v>0</v>
      </c>
      <c r="G859" s="172"/>
      <c r="H859" s="94"/>
      <c r="I859" s="25">
        <f t="shared" si="315"/>
        <v>0</v>
      </c>
      <c r="R859" s="53"/>
    </row>
    <row r="860" spans="1:18">
      <c r="A860" s="21"/>
      <c r="B860" s="22">
        <v>321</v>
      </c>
      <c r="C860" s="23" t="s">
        <v>33</v>
      </c>
      <c r="D860" s="24"/>
      <c r="E860" s="47"/>
      <c r="F860" s="84">
        <f t="shared" si="314"/>
        <v>0</v>
      </c>
      <c r="G860" s="172"/>
      <c r="H860" s="94"/>
      <c r="I860" s="25">
        <f t="shared" si="315"/>
        <v>0</v>
      </c>
      <c r="R860" s="53"/>
    </row>
    <row r="861" spans="1:18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16">SUM(E862,E872)</f>
        <v>0</v>
      </c>
      <c r="F861" s="136">
        <f t="shared" si="316"/>
        <v>0</v>
      </c>
      <c r="G861" s="176">
        <f t="shared" si="316"/>
        <v>0</v>
      </c>
      <c r="H861" s="137">
        <f t="shared" si="316"/>
        <v>0</v>
      </c>
      <c r="I861" s="138">
        <f t="shared" si="316"/>
        <v>0</v>
      </c>
      <c r="R861" s="140"/>
    </row>
    <row r="862" spans="1:18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17">SUM(E863:E871)</f>
        <v>0</v>
      </c>
      <c r="F862" s="59">
        <f t="shared" si="317"/>
        <v>0</v>
      </c>
      <c r="G862" s="174">
        <f t="shared" si="317"/>
        <v>0</v>
      </c>
      <c r="H862" s="79">
        <f t="shared" si="317"/>
        <v>0</v>
      </c>
      <c r="I862" s="20">
        <f t="shared" si="317"/>
        <v>0</v>
      </c>
      <c r="R862" s="53"/>
    </row>
    <row r="863" spans="1:18">
      <c r="A863" s="21"/>
      <c r="B863" s="22">
        <v>311</v>
      </c>
      <c r="C863" s="23" t="s">
        <v>35</v>
      </c>
      <c r="D863" s="24"/>
      <c r="E863" s="47"/>
      <c r="F863" s="84">
        <f t="shared" ref="F863:F871" si="318">SUM(D863:E863)</f>
        <v>0</v>
      </c>
      <c r="G863" s="172"/>
      <c r="H863" s="94"/>
      <c r="I863" s="25">
        <f t="shared" ref="I863:I871" si="319">SUM(F863:H863)</f>
        <v>0</v>
      </c>
      <c r="R863" s="53"/>
    </row>
    <row r="864" spans="1:18">
      <c r="A864" s="21"/>
      <c r="B864" s="22">
        <v>313</v>
      </c>
      <c r="C864" s="23" t="s">
        <v>36</v>
      </c>
      <c r="D864" s="24"/>
      <c r="E864" s="47"/>
      <c r="F864" s="84">
        <f t="shared" si="318"/>
        <v>0</v>
      </c>
      <c r="G864" s="172"/>
      <c r="H864" s="94"/>
      <c r="I864" s="25">
        <f t="shared" si="319"/>
        <v>0</v>
      </c>
      <c r="R864" s="53"/>
    </row>
    <row r="865" spans="1:18" s="26" customFormat="1">
      <c r="A865" s="21"/>
      <c r="B865" s="22">
        <v>321</v>
      </c>
      <c r="C865" s="23" t="s">
        <v>33</v>
      </c>
      <c r="D865" s="24"/>
      <c r="E865" s="47"/>
      <c r="F865" s="84">
        <f t="shared" si="318"/>
        <v>0</v>
      </c>
      <c r="G865" s="172"/>
      <c r="H865" s="94"/>
      <c r="I865" s="25">
        <f t="shared" si="319"/>
        <v>0</v>
      </c>
      <c r="R865" s="53"/>
    </row>
    <row r="866" spans="1:18" s="26" customFormat="1">
      <c r="A866" s="21"/>
      <c r="B866" s="22">
        <v>322</v>
      </c>
      <c r="C866" s="23" t="s">
        <v>34</v>
      </c>
      <c r="D866" s="24"/>
      <c r="E866" s="47"/>
      <c r="F866" s="84">
        <f t="shared" si="318"/>
        <v>0</v>
      </c>
      <c r="G866" s="172"/>
      <c r="H866" s="94"/>
      <c r="I866" s="25">
        <f t="shared" si="319"/>
        <v>0</v>
      </c>
      <c r="R866" s="53"/>
    </row>
    <row r="867" spans="1:18">
      <c r="A867" s="21"/>
      <c r="B867" s="22">
        <v>323</v>
      </c>
      <c r="C867" s="23" t="s">
        <v>28</v>
      </c>
      <c r="D867" s="24"/>
      <c r="E867" s="47"/>
      <c r="F867" s="84">
        <f t="shared" si="318"/>
        <v>0</v>
      </c>
      <c r="G867" s="172"/>
      <c r="H867" s="94"/>
      <c r="I867" s="25">
        <f t="shared" si="319"/>
        <v>0</v>
      </c>
      <c r="R867" s="53"/>
    </row>
    <row r="868" spans="1:18" ht="24.75">
      <c r="A868" s="21"/>
      <c r="B868" s="22">
        <v>324</v>
      </c>
      <c r="C868" s="23" t="s">
        <v>37</v>
      </c>
      <c r="D868" s="24"/>
      <c r="E868" s="47"/>
      <c r="F868" s="84">
        <f t="shared" si="318"/>
        <v>0</v>
      </c>
      <c r="G868" s="172"/>
      <c r="H868" s="94"/>
      <c r="I868" s="25">
        <f t="shared" si="319"/>
        <v>0</v>
      </c>
      <c r="R868" s="53"/>
    </row>
    <row r="869" spans="1:18" s="26" customFormat="1">
      <c r="A869" s="21"/>
      <c r="B869" s="22">
        <v>329</v>
      </c>
      <c r="C869" s="23" t="s">
        <v>38</v>
      </c>
      <c r="D869" s="24"/>
      <c r="E869" s="47"/>
      <c r="F869" s="84">
        <f t="shared" si="318"/>
        <v>0</v>
      </c>
      <c r="G869" s="172"/>
      <c r="H869" s="94"/>
      <c r="I869" s="25">
        <f t="shared" si="319"/>
        <v>0</v>
      </c>
      <c r="R869" s="53"/>
    </row>
    <row r="870" spans="1:18">
      <c r="A870" s="21"/>
      <c r="B870" s="22">
        <v>343</v>
      </c>
      <c r="C870" s="23" t="s">
        <v>39</v>
      </c>
      <c r="D870" s="24"/>
      <c r="E870" s="47"/>
      <c r="F870" s="84">
        <f t="shared" si="318"/>
        <v>0</v>
      </c>
      <c r="G870" s="172"/>
      <c r="H870" s="94"/>
      <c r="I870" s="25">
        <f t="shared" si="319"/>
        <v>0</v>
      </c>
      <c r="R870" s="53"/>
    </row>
    <row r="871" spans="1:18" ht="21" customHeight="1">
      <c r="A871" s="21"/>
      <c r="B871" s="22">
        <v>422</v>
      </c>
      <c r="C871" s="23" t="s">
        <v>29</v>
      </c>
      <c r="D871" s="24"/>
      <c r="E871" s="47"/>
      <c r="F871" s="84">
        <f t="shared" si="318"/>
        <v>0</v>
      </c>
      <c r="G871" s="172"/>
      <c r="H871" s="94"/>
      <c r="I871" s="25">
        <f t="shared" si="319"/>
        <v>0</v>
      </c>
      <c r="R871" s="53"/>
    </row>
    <row r="872" spans="1:18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20">SUM(E873:E882)</f>
        <v>0</v>
      </c>
      <c r="F872" s="59">
        <f t="shared" si="320"/>
        <v>0</v>
      </c>
      <c r="G872" s="174">
        <f t="shared" si="320"/>
        <v>0</v>
      </c>
      <c r="H872" s="79">
        <f t="shared" si="320"/>
        <v>0</v>
      </c>
      <c r="I872" s="20">
        <f t="shared" si="320"/>
        <v>0</v>
      </c>
      <c r="R872" s="53"/>
    </row>
    <row r="873" spans="1:18">
      <c r="A873" s="21"/>
      <c r="B873" s="22">
        <v>311</v>
      </c>
      <c r="C873" s="23" t="s">
        <v>35</v>
      </c>
      <c r="D873" s="24"/>
      <c r="E873" s="47"/>
      <c r="F873" s="84">
        <f t="shared" ref="F873:F880" si="321">SUM(D873:E873)</f>
        <v>0</v>
      </c>
      <c r="G873" s="172"/>
      <c r="H873" s="94"/>
      <c r="I873" s="25">
        <f t="shared" ref="I873:I880" si="322">SUM(F873:H873)</f>
        <v>0</v>
      </c>
      <c r="R873" s="53"/>
    </row>
    <row r="874" spans="1:18">
      <c r="A874" s="21"/>
      <c r="B874" s="22">
        <v>313</v>
      </c>
      <c r="C874" s="23" t="s">
        <v>36</v>
      </c>
      <c r="D874" s="24"/>
      <c r="E874" s="47"/>
      <c r="F874" s="84">
        <f t="shared" si="321"/>
        <v>0</v>
      </c>
      <c r="G874" s="172"/>
      <c r="H874" s="94"/>
      <c r="I874" s="25">
        <f t="shared" si="322"/>
        <v>0</v>
      </c>
      <c r="R874" s="53"/>
    </row>
    <row r="875" spans="1:18">
      <c r="A875" s="21"/>
      <c r="B875" s="22">
        <v>321</v>
      </c>
      <c r="C875" s="23" t="s">
        <v>33</v>
      </c>
      <c r="D875" s="24"/>
      <c r="E875" s="47"/>
      <c r="F875" s="84">
        <f t="shared" si="321"/>
        <v>0</v>
      </c>
      <c r="G875" s="172"/>
      <c r="H875" s="94"/>
      <c r="I875" s="25">
        <f t="shared" si="322"/>
        <v>0</v>
      </c>
      <c r="R875" s="53"/>
    </row>
    <row r="876" spans="1:18">
      <c r="A876" s="21"/>
      <c r="B876" s="22">
        <v>322</v>
      </c>
      <c r="C876" s="23" t="s">
        <v>34</v>
      </c>
      <c r="D876" s="24"/>
      <c r="E876" s="47"/>
      <c r="F876" s="84">
        <f t="shared" si="321"/>
        <v>0</v>
      </c>
      <c r="G876" s="172"/>
      <c r="H876" s="94"/>
      <c r="I876" s="25">
        <f t="shared" si="322"/>
        <v>0</v>
      </c>
      <c r="R876" s="53"/>
    </row>
    <row r="877" spans="1:18">
      <c r="A877" s="21"/>
      <c r="B877" s="22">
        <v>323</v>
      </c>
      <c r="C877" s="23" t="s">
        <v>28</v>
      </c>
      <c r="D877" s="24"/>
      <c r="E877" s="47"/>
      <c r="F877" s="84">
        <f t="shared" si="321"/>
        <v>0</v>
      </c>
      <c r="G877" s="172"/>
      <c r="H877" s="94"/>
      <c r="I877" s="25">
        <f t="shared" si="322"/>
        <v>0</v>
      </c>
      <c r="R877" s="53"/>
    </row>
    <row r="878" spans="1:18" ht="24.75">
      <c r="A878" s="21"/>
      <c r="B878" s="22">
        <v>324</v>
      </c>
      <c r="C878" s="23" t="s">
        <v>37</v>
      </c>
      <c r="D878" s="24"/>
      <c r="E878" s="47"/>
      <c r="F878" s="84">
        <f t="shared" si="321"/>
        <v>0</v>
      </c>
      <c r="G878" s="172"/>
      <c r="H878" s="94"/>
      <c r="I878" s="25">
        <f t="shared" si="322"/>
        <v>0</v>
      </c>
      <c r="R878" s="53"/>
    </row>
    <row r="879" spans="1:18">
      <c r="A879" s="21"/>
      <c r="B879" s="22">
        <v>329</v>
      </c>
      <c r="C879" s="23" t="s">
        <v>38</v>
      </c>
      <c r="D879" s="24"/>
      <c r="E879" s="47"/>
      <c r="F879" s="84">
        <f t="shared" si="321"/>
        <v>0</v>
      </c>
      <c r="G879" s="172"/>
      <c r="H879" s="94"/>
      <c r="I879" s="25">
        <f t="shared" si="322"/>
        <v>0</v>
      </c>
      <c r="R879" s="53"/>
    </row>
    <row r="880" spans="1:18">
      <c r="A880" s="21"/>
      <c r="B880" s="22">
        <v>343</v>
      </c>
      <c r="C880" s="23" t="s">
        <v>39</v>
      </c>
      <c r="D880" s="24"/>
      <c r="E880" s="47"/>
      <c r="F880" s="84">
        <f t="shared" si="321"/>
        <v>0</v>
      </c>
      <c r="G880" s="172"/>
      <c r="H880" s="94"/>
      <c r="I880" s="25">
        <f t="shared" si="322"/>
        <v>0</v>
      </c>
      <c r="R880" s="53"/>
    </row>
    <row r="881" spans="1:18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  <c r="R881" s="53"/>
    </row>
    <row r="882" spans="1:18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23">SUM(D882:E882)</f>
        <v>0</v>
      </c>
      <c r="G882" s="172"/>
      <c r="H882" s="94"/>
      <c r="I882" s="25">
        <f t="shared" ref="I882" si="324">SUM(F882:H882)</f>
        <v>0</v>
      </c>
      <c r="R882" s="53"/>
    </row>
    <row r="883" spans="1:18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25">SUM(E884,E894,E899)</f>
        <v>0</v>
      </c>
      <c r="F883" s="83">
        <f t="shared" si="325"/>
        <v>0</v>
      </c>
      <c r="G883" s="171">
        <f t="shared" si="325"/>
        <v>0</v>
      </c>
      <c r="H883" s="88">
        <f t="shared" si="325"/>
        <v>0</v>
      </c>
      <c r="I883" s="41">
        <f t="shared" si="325"/>
        <v>0</v>
      </c>
      <c r="R883" s="53"/>
    </row>
    <row r="884" spans="1:18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26">SUM(E885:E893)</f>
        <v>0</v>
      </c>
      <c r="F884" s="59">
        <f t="shared" si="326"/>
        <v>0</v>
      </c>
      <c r="G884" s="174">
        <f t="shared" si="326"/>
        <v>0</v>
      </c>
      <c r="H884" s="79">
        <f t="shared" si="326"/>
        <v>0</v>
      </c>
      <c r="I884" s="20">
        <f t="shared" si="326"/>
        <v>0</v>
      </c>
      <c r="R884" s="53"/>
    </row>
    <row r="885" spans="1:18">
      <c r="A885" s="21"/>
      <c r="B885" s="22">
        <v>311</v>
      </c>
      <c r="C885" s="23" t="s">
        <v>35</v>
      </c>
      <c r="D885" s="24"/>
      <c r="E885" s="47"/>
      <c r="F885" s="84">
        <f t="shared" ref="F885:F893" si="327">SUM(D885:E885)</f>
        <v>0</v>
      </c>
      <c r="G885" s="172"/>
      <c r="H885" s="94"/>
      <c r="I885" s="25">
        <f t="shared" ref="I885:I893" si="328">SUM(F885:H885)</f>
        <v>0</v>
      </c>
      <c r="R885" s="53"/>
    </row>
    <row r="886" spans="1:18">
      <c r="A886" s="21"/>
      <c r="B886" s="22">
        <v>313</v>
      </c>
      <c r="C886" s="23" t="s">
        <v>36</v>
      </c>
      <c r="D886" s="24"/>
      <c r="E886" s="47"/>
      <c r="F886" s="84">
        <f t="shared" si="327"/>
        <v>0</v>
      </c>
      <c r="G886" s="172"/>
      <c r="H886" s="94"/>
      <c r="I886" s="25">
        <f t="shared" si="328"/>
        <v>0</v>
      </c>
      <c r="R886" s="53"/>
    </row>
    <row r="887" spans="1:18" s="26" customFormat="1">
      <c r="A887" s="21"/>
      <c r="B887" s="22">
        <v>321</v>
      </c>
      <c r="C887" s="23" t="s">
        <v>33</v>
      </c>
      <c r="D887" s="24"/>
      <c r="E887" s="47"/>
      <c r="F887" s="84">
        <f t="shared" si="327"/>
        <v>0</v>
      </c>
      <c r="G887" s="172"/>
      <c r="H887" s="94"/>
      <c r="I887" s="25">
        <f t="shared" si="328"/>
        <v>0</v>
      </c>
      <c r="R887" s="53"/>
    </row>
    <row r="888" spans="1:18" s="26" customFormat="1">
      <c r="A888" s="21"/>
      <c r="B888" s="22">
        <v>322</v>
      </c>
      <c r="C888" s="23" t="s">
        <v>34</v>
      </c>
      <c r="D888" s="24"/>
      <c r="E888" s="47"/>
      <c r="F888" s="84">
        <f t="shared" si="327"/>
        <v>0</v>
      </c>
      <c r="G888" s="172"/>
      <c r="H888" s="94"/>
      <c r="I888" s="25">
        <f t="shared" si="328"/>
        <v>0</v>
      </c>
      <c r="R888" s="53"/>
    </row>
    <row r="889" spans="1:18">
      <c r="A889" s="21"/>
      <c r="B889" s="22">
        <v>323</v>
      </c>
      <c r="C889" s="23" t="s">
        <v>28</v>
      </c>
      <c r="D889" s="24"/>
      <c r="E889" s="47"/>
      <c r="F889" s="84">
        <f t="shared" si="327"/>
        <v>0</v>
      </c>
      <c r="G889" s="172"/>
      <c r="H889" s="94"/>
      <c r="I889" s="25">
        <f t="shared" si="328"/>
        <v>0</v>
      </c>
      <c r="R889" s="53"/>
    </row>
    <row r="890" spans="1:18" ht="24.75">
      <c r="A890" s="21"/>
      <c r="B890" s="22">
        <v>324</v>
      </c>
      <c r="C890" s="23" t="s">
        <v>37</v>
      </c>
      <c r="D890" s="24"/>
      <c r="E890" s="47"/>
      <c r="F890" s="84">
        <f t="shared" si="327"/>
        <v>0</v>
      </c>
      <c r="G890" s="172"/>
      <c r="H890" s="94"/>
      <c r="I890" s="25">
        <f t="shared" si="328"/>
        <v>0</v>
      </c>
      <c r="R890" s="53"/>
    </row>
    <row r="891" spans="1:18" s="26" customFormat="1">
      <c r="A891" s="21"/>
      <c r="B891" s="22">
        <v>329</v>
      </c>
      <c r="C891" s="23" t="s">
        <v>38</v>
      </c>
      <c r="D891" s="24"/>
      <c r="E891" s="47"/>
      <c r="F891" s="84">
        <f t="shared" si="327"/>
        <v>0</v>
      </c>
      <c r="G891" s="172"/>
      <c r="H891" s="94"/>
      <c r="I891" s="25">
        <f t="shared" si="328"/>
        <v>0</v>
      </c>
      <c r="R891" s="53"/>
    </row>
    <row r="892" spans="1:18">
      <c r="A892" s="21"/>
      <c r="B892" s="22">
        <v>343</v>
      </c>
      <c r="C892" s="23" t="s">
        <v>39</v>
      </c>
      <c r="D892" s="24"/>
      <c r="E892" s="47"/>
      <c r="F892" s="84">
        <f t="shared" si="327"/>
        <v>0</v>
      </c>
      <c r="G892" s="172"/>
      <c r="H892" s="94"/>
      <c r="I892" s="25">
        <f t="shared" si="328"/>
        <v>0</v>
      </c>
      <c r="R892" s="53"/>
    </row>
    <row r="893" spans="1:18" ht="21" customHeight="1">
      <c r="A893" s="21"/>
      <c r="B893" s="22">
        <v>422</v>
      </c>
      <c r="C893" s="23" t="s">
        <v>29</v>
      </c>
      <c r="D893" s="24"/>
      <c r="E893" s="47"/>
      <c r="F893" s="84">
        <f t="shared" si="327"/>
        <v>0</v>
      </c>
      <c r="G893" s="172"/>
      <c r="H893" s="94"/>
      <c r="I893" s="25">
        <f t="shared" si="328"/>
        <v>0</v>
      </c>
      <c r="R893" s="53"/>
    </row>
    <row r="894" spans="1:18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29">SUM(E895:E898)</f>
        <v>0</v>
      </c>
      <c r="F894" s="59">
        <f t="shared" si="329"/>
        <v>0</v>
      </c>
      <c r="G894" s="174">
        <f t="shared" si="329"/>
        <v>0</v>
      </c>
      <c r="H894" s="79">
        <f t="shared" si="329"/>
        <v>0</v>
      </c>
      <c r="I894" s="20">
        <f t="shared" si="329"/>
        <v>0</v>
      </c>
      <c r="R894" s="53"/>
    </row>
    <row r="895" spans="1:18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  <c r="R895" s="53"/>
    </row>
    <row r="896" spans="1:18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  <c r="R896" s="53"/>
    </row>
    <row r="897" spans="1:18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  <c r="R897" s="53"/>
    </row>
    <row r="898" spans="1:18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  <c r="R898" s="53"/>
    </row>
    <row r="899" spans="1:18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30">SUM(E900:E908)</f>
        <v>0</v>
      </c>
      <c r="F899" s="59">
        <f t="shared" si="330"/>
        <v>0</v>
      </c>
      <c r="G899" s="174">
        <f t="shared" si="330"/>
        <v>0</v>
      </c>
      <c r="H899" s="79">
        <f t="shared" si="330"/>
        <v>0</v>
      </c>
      <c r="I899" s="20">
        <f t="shared" si="330"/>
        <v>0</v>
      </c>
      <c r="R899" s="53"/>
    </row>
    <row r="900" spans="1:18">
      <c r="A900" s="21"/>
      <c r="B900" s="22">
        <v>311</v>
      </c>
      <c r="C900" s="23" t="s">
        <v>35</v>
      </c>
      <c r="D900" s="24"/>
      <c r="E900" s="47"/>
      <c r="F900" s="84">
        <f t="shared" ref="F900:F908" si="331">SUM(D900:E900)</f>
        <v>0</v>
      </c>
      <c r="G900" s="172"/>
      <c r="H900" s="94"/>
      <c r="I900" s="25">
        <f t="shared" ref="I900:I908" si="332">SUM(F900:H900)</f>
        <v>0</v>
      </c>
      <c r="R900" s="53"/>
    </row>
    <row r="901" spans="1:18">
      <c r="A901" s="21"/>
      <c r="B901" s="22">
        <v>313</v>
      </c>
      <c r="C901" s="23" t="s">
        <v>36</v>
      </c>
      <c r="D901" s="24"/>
      <c r="E901" s="47"/>
      <c r="F901" s="84">
        <f t="shared" si="331"/>
        <v>0</v>
      </c>
      <c r="G901" s="172"/>
      <c r="H901" s="94"/>
      <c r="I901" s="25">
        <f t="shared" si="332"/>
        <v>0</v>
      </c>
      <c r="R901" s="53"/>
    </row>
    <row r="902" spans="1:18">
      <c r="A902" s="21"/>
      <c r="B902" s="22">
        <v>321</v>
      </c>
      <c r="C902" s="23" t="s">
        <v>33</v>
      </c>
      <c r="D902" s="24"/>
      <c r="E902" s="47"/>
      <c r="F902" s="84">
        <f t="shared" si="331"/>
        <v>0</v>
      </c>
      <c r="G902" s="172"/>
      <c r="H902" s="94"/>
      <c r="I902" s="25">
        <f t="shared" si="332"/>
        <v>0</v>
      </c>
      <c r="R902" s="53"/>
    </row>
    <row r="903" spans="1:18">
      <c r="A903" s="21"/>
      <c r="B903" s="22">
        <v>322</v>
      </c>
      <c r="C903" s="23" t="s">
        <v>34</v>
      </c>
      <c r="D903" s="24"/>
      <c r="E903" s="47"/>
      <c r="F903" s="84">
        <f t="shared" si="331"/>
        <v>0</v>
      </c>
      <c r="G903" s="172"/>
      <c r="H903" s="94"/>
      <c r="I903" s="25">
        <f t="shared" si="332"/>
        <v>0</v>
      </c>
      <c r="R903" s="53"/>
    </row>
    <row r="904" spans="1:18">
      <c r="A904" s="21"/>
      <c r="B904" s="22">
        <v>323</v>
      </c>
      <c r="C904" s="23" t="s">
        <v>28</v>
      </c>
      <c r="D904" s="24"/>
      <c r="E904" s="47"/>
      <c r="F904" s="84">
        <f t="shared" si="331"/>
        <v>0</v>
      </c>
      <c r="G904" s="172"/>
      <c r="H904" s="94"/>
      <c r="I904" s="25">
        <f t="shared" si="332"/>
        <v>0</v>
      </c>
      <c r="R904" s="53"/>
    </row>
    <row r="905" spans="1:18" ht="24.75">
      <c r="A905" s="21"/>
      <c r="B905" s="22">
        <v>324</v>
      </c>
      <c r="C905" s="23" t="s">
        <v>37</v>
      </c>
      <c r="D905" s="24"/>
      <c r="E905" s="47"/>
      <c r="F905" s="84">
        <f t="shared" si="331"/>
        <v>0</v>
      </c>
      <c r="G905" s="172"/>
      <c r="H905" s="94"/>
      <c r="I905" s="25">
        <f t="shared" si="332"/>
        <v>0</v>
      </c>
      <c r="R905" s="53"/>
    </row>
    <row r="906" spans="1:18">
      <c r="A906" s="21"/>
      <c r="B906" s="22">
        <v>329</v>
      </c>
      <c r="C906" s="23" t="s">
        <v>38</v>
      </c>
      <c r="D906" s="24"/>
      <c r="E906" s="47"/>
      <c r="F906" s="84">
        <f t="shared" si="331"/>
        <v>0</v>
      </c>
      <c r="G906" s="172"/>
      <c r="H906" s="94"/>
      <c r="I906" s="25">
        <f t="shared" si="332"/>
        <v>0</v>
      </c>
      <c r="R906" s="53"/>
    </row>
    <row r="907" spans="1:18">
      <c r="A907" s="21"/>
      <c r="B907" s="22">
        <v>343</v>
      </c>
      <c r="C907" s="23" t="s">
        <v>39</v>
      </c>
      <c r="D907" s="24"/>
      <c r="E907" s="47"/>
      <c r="F907" s="84">
        <f t="shared" si="331"/>
        <v>0</v>
      </c>
      <c r="G907" s="172"/>
      <c r="H907" s="94"/>
      <c r="I907" s="25">
        <f t="shared" si="332"/>
        <v>0</v>
      </c>
      <c r="R907" s="53"/>
    </row>
    <row r="908" spans="1:18" ht="21" customHeight="1">
      <c r="A908" s="21"/>
      <c r="B908" s="22">
        <v>422</v>
      </c>
      <c r="C908" s="23" t="s">
        <v>29</v>
      </c>
      <c r="D908" s="24"/>
      <c r="E908" s="47"/>
      <c r="F908" s="84">
        <f t="shared" si="331"/>
        <v>0</v>
      </c>
      <c r="G908" s="172"/>
      <c r="H908" s="94"/>
      <c r="I908" s="25">
        <f t="shared" si="332"/>
        <v>0</v>
      </c>
      <c r="R908" s="53"/>
    </row>
    <row r="911" spans="1:18" ht="15.75">
      <c r="A911" s="250" t="s">
        <v>62</v>
      </c>
      <c r="B911" s="251"/>
      <c r="C911" s="251"/>
      <c r="D911" s="42">
        <f t="shared" ref="D911:I911" si="333">SUM(D912:D917)</f>
        <v>4678160.0699999994</v>
      </c>
      <c r="E911" s="42">
        <f t="shared" si="333"/>
        <v>0</v>
      </c>
      <c r="F911" s="42">
        <f t="shared" si="333"/>
        <v>4678160.0699999994</v>
      </c>
      <c r="G911" s="42">
        <f t="shared" si="333"/>
        <v>326260.07999999996</v>
      </c>
      <c r="H911" s="42">
        <f t="shared" si="333"/>
        <v>0</v>
      </c>
      <c r="I911" s="42">
        <f t="shared" si="333"/>
        <v>4678160.0699999994</v>
      </c>
    </row>
    <row r="912" spans="1:18">
      <c r="A912" s="246" t="s">
        <v>11</v>
      </c>
      <c r="B912" s="247"/>
      <c r="C912" s="55" t="s">
        <v>117</v>
      </c>
      <c r="D912" s="43">
        <f>SUM(D140,D243,D297,D318,D495,D498,D508,D521,D534)</f>
        <v>120702.56</v>
      </c>
      <c r="E912" s="43">
        <f t="shared" ref="E912:I912" si="334">SUM(E140,E243,E297,E318,E495,E498,E508,E521,E534)</f>
        <v>0</v>
      </c>
      <c r="F912" s="43">
        <f t="shared" si="334"/>
        <v>120702.56</v>
      </c>
      <c r="G912" s="43">
        <f t="shared" si="334"/>
        <v>2400.1</v>
      </c>
      <c r="H912" s="43">
        <f t="shared" si="334"/>
        <v>0</v>
      </c>
      <c r="I912" s="43">
        <f t="shared" si="334"/>
        <v>120702.56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120000</v>
      </c>
      <c r="E913" s="43">
        <f t="shared" ref="E913:I913" si="335">SUM(E148,E249,E323)</f>
        <v>0</v>
      </c>
      <c r="F913" s="43">
        <f t="shared" si="335"/>
        <v>120000</v>
      </c>
      <c r="G913" s="43">
        <f t="shared" si="335"/>
        <v>0</v>
      </c>
      <c r="H913" s="43">
        <f t="shared" si="335"/>
        <v>0</v>
      </c>
      <c r="I913" s="43">
        <f t="shared" si="335"/>
        <v>120000</v>
      </c>
    </row>
    <row r="914" spans="1:11">
      <c r="A914" s="246" t="s">
        <v>11</v>
      </c>
      <c r="B914" s="247"/>
      <c r="C914" s="55" t="s">
        <v>124</v>
      </c>
      <c r="D914" s="43">
        <f>SUM(D312)</f>
        <v>280000</v>
      </c>
      <c r="E914" s="43">
        <f t="shared" ref="E914:I914" si="336">SUM(E312)</f>
        <v>0</v>
      </c>
      <c r="F914" s="43">
        <f t="shared" si="336"/>
        <v>280000</v>
      </c>
      <c r="G914" s="43">
        <f t="shared" si="336"/>
        <v>0</v>
      </c>
      <c r="H914" s="43">
        <f t="shared" si="336"/>
        <v>0</v>
      </c>
      <c r="I914" s="43">
        <f t="shared" si="336"/>
        <v>280000</v>
      </c>
    </row>
    <row r="915" spans="1:11" ht="24.75">
      <c r="A915" s="246" t="s">
        <v>11</v>
      </c>
      <c r="B915" s="247"/>
      <c r="C915" s="55" t="s">
        <v>111</v>
      </c>
      <c r="D915" s="43">
        <f>SUM(D57,D121,D167,D328,D538)</f>
        <v>4150000</v>
      </c>
      <c r="E915" s="43">
        <f t="shared" ref="E915:I915" si="337">SUM(E57,E121,E167,E328,E538)</f>
        <v>0</v>
      </c>
      <c r="F915" s="43">
        <f t="shared" si="337"/>
        <v>4150000</v>
      </c>
      <c r="G915" s="43">
        <f t="shared" si="337"/>
        <v>323859.98</v>
      </c>
      <c r="H915" s="43">
        <f t="shared" si="337"/>
        <v>0</v>
      </c>
      <c r="I915" s="43">
        <f t="shared" si="337"/>
        <v>4150000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38">SUM(E204,E585)</f>
        <v>0</v>
      </c>
      <c r="F916" s="43">
        <f t="shared" si="338"/>
        <v>0</v>
      </c>
      <c r="G916" s="43">
        <f t="shared" si="338"/>
        <v>0</v>
      </c>
      <c r="H916" s="43">
        <f t="shared" si="338"/>
        <v>0</v>
      </c>
      <c r="I916" s="43">
        <f t="shared" si="338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7457.5099999999993</v>
      </c>
      <c r="E917" s="43">
        <f t="shared" ref="E917:I917" si="339">SUM(E514,E527,E333,E587)</f>
        <v>0</v>
      </c>
      <c r="F917" s="43">
        <f t="shared" si="339"/>
        <v>7457.5099999999993</v>
      </c>
      <c r="G917" s="43">
        <f t="shared" si="339"/>
        <v>0</v>
      </c>
      <c r="H917" s="43">
        <f t="shared" si="339"/>
        <v>0</v>
      </c>
      <c r="I917" s="43">
        <f t="shared" si="339"/>
        <v>7457.5099999999993</v>
      </c>
    </row>
    <row r="918" spans="1:11" ht="15.75" customHeight="1">
      <c r="A918" s="254" t="s">
        <v>63</v>
      </c>
      <c r="B918" s="255"/>
      <c r="C918" s="255"/>
      <c r="D918" s="43">
        <f t="shared" ref="D918" si="340">SUM(D919:D925)</f>
        <v>0</v>
      </c>
      <c r="E918" s="43">
        <f t="shared" ref="E918:I918" si="341">SUM(E919:E925)</f>
        <v>0</v>
      </c>
      <c r="F918" s="43">
        <f t="shared" si="341"/>
        <v>0</v>
      </c>
      <c r="G918" s="43">
        <f t="shared" si="341"/>
        <v>0</v>
      </c>
      <c r="H918" s="43">
        <f t="shared" si="341"/>
        <v>0</v>
      </c>
      <c r="I918" s="43">
        <f t="shared" si="341"/>
        <v>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0</v>
      </c>
      <c r="E919" s="19">
        <f t="shared" ref="E919:I919" si="342">SUM(E44,E115,E152,E253,E541)</f>
        <v>0</v>
      </c>
      <c r="F919" s="19">
        <f t="shared" si="342"/>
        <v>0</v>
      </c>
      <c r="G919" s="19">
        <f t="shared" si="342"/>
        <v>0</v>
      </c>
      <c r="H919" s="19">
        <f t="shared" si="342"/>
        <v>0</v>
      </c>
      <c r="I919" s="19">
        <f t="shared" si="342"/>
        <v>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43">SUM(E64,E177,E261,E299,E383,E421,E458,E552,E589,E596,E617,E637,E657,E680,E703,E725,E745,E765,E790,E812,E827,E849,E862,E884)</f>
        <v>0</v>
      </c>
      <c r="F920" s="19">
        <f t="shared" si="343"/>
        <v>0</v>
      </c>
      <c r="G920" s="19">
        <f t="shared" si="343"/>
        <v>0</v>
      </c>
      <c r="H920" s="19">
        <f t="shared" si="343"/>
        <v>0</v>
      </c>
      <c r="I920" s="19">
        <f t="shared" si="343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0</v>
      </c>
      <c r="E921" s="19">
        <f t="shared" ref="E921:I921" si="344">SUM(E77,E127,E191,E269,E306)</f>
        <v>0</v>
      </c>
      <c r="F921" s="19">
        <f t="shared" si="344"/>
        <v>0</v>
      </c>
      <c r="G921" s="19">
        <f t="shared" si="344"/>
        <v>0</v>
      </c>
      <c r="H921" s="19">
        <f t="shared" si="344"/>
        <v>0</v>
      </c>
      <c r="I921" s="19">
        <f t="shared" si="344"/>
        <v>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0</v>
      </c>
      <c r="E922" s="19">
        <f t="shared" ref="E922:I922" si="345">SUM(E90,E133,E206,E308,E277,E294,E591,E337,E350,E395,E853,E894,E433,E470)</f>
        <v>0</v>
      </c>
      <c r="F922" s="19">
        <f t="shared" si="345"/>
        <v>0</v>
      </c>
      <c r="G922" s="19">
        <f t="shared" si="345"/>
        <v>0</v>
      </c>
      <c r="H922" s="19">
        <f t="shared" si="345"/>
        <v>0</v>
      </c>
      <c r="I922" s="19">
        <f t="shared" si="345"/>
        <v>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46">SUM(E343,E367,E405,E445,E482,E563,E593,E606,E626,E646,E668,E691,E714,E734,E754,E777,E800,E819,E837,E857,E872,E899)</f>
        <v>0</v>
      </c>
      <c r="F923" s="19">
        <f t="shared" si="346"/>
        <v>0</v>
      </c>
      <c r="G923" s="19">
        <f t="shared" si="346"/>
        <v>0</v>
      </c>
      <c r="H923" s="19">
        <f t="shared" si="346"/>
        <v>0</v>
      </c>
      <c r="I923" s="19">
        <f t="shared" si="346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47">SUM(E102,E220,E285,E574)</f>
        <v>0</v>
      </c>
      <c r="F924" s="19">
        <f t="shared" si="347"/>
        <v>0</v>
      </c>
      <c r="G924" s="19">
        <f t="shared" si="347"/>
        <v>0</v>
      </c>
      <c r="H924" s="19">
        <f t="shared" si="347"/>
        <v>0</v>
      </c>
      <c r="I924" s="19">
        <f t="shared" si="347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48">SUM(E233)</f>
        <v>0</v>
      </c>
      <c r="F925" s="19">
        <f t="shared" si="348"/>
        <v>0</v>
      </c>
      <c r="G925" s="19">
        <f t="shared" si="348"/>
        <v>0</v>
      </c>
      <c r="H925" s="19">
        <f t="shared" si="348"/>
        <v>0</v>
      </c>
      <c r="I925" s="19">
        <f t="shared" si="348"/>
        <v>0</v>
      </c>
      <c r="J925" s="63">
        <f>+F925-F33</f>
        <v>0</v>
      </c>
      <c r="K925" s="63">
        <f>+I925-I33</f>
        <v>0</v>
      </c>
    </row>
    <row r="926" spans="1:11" ht="15.75" customHeight="1">
      <c r="A926" s="252" t="s">
        <v>64</v>
      </c>
      <c r="B926" s="253"/>
      <c r="C926" s="253"/>
      <c r="D926" s="44">
        <f t="shared" ref="D926:I926" si="349">+D911+D918</f>
        <v>4678160.0699999994</v>
      </c>
      <c r="E926" s="44">
        <f t="shared" si="349"/>
        <v>0</v>
      </c>
      <c r="F926" s="44">
        <f t="shared" si="349"/>
        <v>4678160.0699999994</v>
      </c>
      <c r="G926" s="44">
        <f t="shared" si="349"/>
        <v>326260.07999999996</v>
      </c>
      <c r="H926" s="44">
        <f t="shared" si="349"/>
        <v>0</v>
      </c>
      <c r="I926" s="44">
        <f t="shared" si="349"/>
        <v>4678160.0699999994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343:B343"/>
    <mergeCell ref="A420:B420"/>
    <mergeCell ref="A421:B421"/>
    <mergeCell ref="A498:B498"/>
    <mergeCell ref="A552:B552"/>
    <mergeCell ref="A507:B507"/>
    <mergeCell ref="A297:B297"/>
    <mergeCell ref="A299:B299"/>
    <mergeCell ref="A305:B305"/>
    <mergeCell ref="A349:B349"/>
    <mergeCell ref="A350:B350"/>
    <mergeCell ref="A367:B367"/>
    <mergeCell ref="A382:B382"/>
    <mergeCell ref="A383:B383"/>
    <mergeCell ref="A405:B405"/>
    <mergeCell ref="A445:B445"/>
    <mergeCell ref="A457:B457"/>
    <mergeCell ref="A458:B458"/>
    <mergeCell ref="A482:B482"/>
    <mergeCell ref="A494:B494"/>
    <mergeCell ref="A495:B495"/>
    <mergeCell ref="A497:B497"/>
    <mergeCell ref="A508:B508"/>
    <mergeCell ref="A514:B514"/>
    <mergeCell ref="A1:C1"/>
    <mergeCell ref="B3:F3"/>
    <mergeCell ref="B7:C7"/>
    <mergeCell ref="A40:B40"/>
    <mergeCell ref="A41:B41"/>
    <mergeCell ref="A8:B8"/>
    <mergeCell ref="A9:B9"/>
    <mergeCell ref="A10:B10"/>
    <mergeCell ref="A30:B30"/>
    <mergeCell ref="A18:B18"/>
    <mergeCell ref="A22:B22"/>
    <mergeCell ref="A26:B26"/>
    <mergeCell ref="A33:B33"/>
    <mergeCell ref="B39:C39"/>
    <mergeCell ref="A42:B42"/>
    <mergeCell ref="A43:B43"/>
    <mergeCell ref="A44:B44"/>
    <mergeCell ref="A57:B57"/>
    <mergeCell ref="A64:B64"/>
    <mergeCell ref="A77:B77"/>
    <mergeCell ref="A90:B90"/>
    <mergeCell ref="A102:B102"/>
    <mergeCell ref="A114:B114"/>
    <mergeCell ref="A115:B115"/>
    <mergeCell ref="A121:B121"/>
    <mergeCell ref="A127:B127"/>
    <mergeCell ref="A133:B133"/>
    <mergeCell ref="A139:B139"/>
    <mergeCell ref="A140:B140"/>
    <mergeCell ref="A148:B148"/>
    <mergeCell ref="A152:B152"/>
    <mergeCell ref="A167:B167"/>
    <mergeCell ref="A177:B177"/>
    <mergeCell ref="A191:B191"/>
    <mergeCell ref="A204:B204"/>
    <mergeCell ref="A206:B206"/>
    <mergeCell ref="A220:B220"/>
    <mergeCell ref="A233:B233"/>
    <mergeCell ref="A242:B242"/>
    <mergeCell ref="A243:B243"/>
    <mergeCell ref="A253:B253"/>
    <mergeCell ref="A249:B249"/>
    <mergeCell ref="A261:B261"/>
    <mergeCell ref="A269:B269"/>
    <mergeCell ref="A277:B277"/>
    <mergeCell ref="A285:B285"/>
    <mergeCell ref="A317:B317"/>
    <mergeCell ref="A323:B323"/>
    <mergeCell ref="A328:B328"/>
    <mergeCell ref="A333:B333"/>
    <mergeCell ref="A337:B337"/>
    <mergeCell ref="A296:B296"/>
    <mergeCell ref="A318:B318"/>
    <mergeCell ref="A308:B308"/>
    <mergeCell ref="A293:B293"/>
    <mergeCell ref="A294:B294"/>
    <mergeCell ref="A306:B306"/>
    <mergeCell ref="A311:B311"/>
    <mergeCell ref="A312:B312"/>
    <mergeCell ref="A533:B533"/>
    <mergeCell ref="A534:B534"/>
    <mergeCell ref="A538:B538"/>
    <mergeCell ref="A540:B540"/>
    <mergeCell ref="A541:B541"/>
    <mergeCell ref="A574:B574"/>
    <mergeCell ref="A584:B584"/>
    <mergeCell ref="A563:B563"/>
    <mergeCell ref="A585:B585"/>
    <mergeCell ref="A744:B744"/>
    <mergeCell ref="A745:B745"/>
    <mergeCell ref="A754:B754"/>
    <mergeCell ref="A764:B764"/>
    <mergeCell ref="A587:B587"/>
    <mergeCell ref="A589:B589"/>
    <mergeCell ref="A591:B591"/>
    <mergeCell ref="A593:B593"/>
    <mergeCell ref="A595:B595"/>
    <mergeCell ref="A596:B596"/>
    <mergeCell ref="A606:B606"/>
    <mergeCell ref="A616:B616"/>
    <mergeCell ref="A617:B617"/>
    <mergeCell ref="A789:B789"/>
    <mergeCell ref="A790:B790"/>
    <mergeCell ref="A800:B800"/>
    <mergeCell ref="A811:B811"/>
    <mergeCell ref="A812:B812"/>
    <mergeCell ref="A819:B819"/>
    <mergeCell ref="A626:B626"/>
    <mergeCell ref="A636:B636"/>
    <mergeCell ref="A637:B637"/>
    <mergeCell ref="A646:B646"/>
    <mergeCell ref="A656:B656"/>
    <mergeCell ref="A657:B657"/>
    <mergeCell ref="A668:B668"/>
    <mergeCell ref="A679:B679"/>
    <mergeCell ref="A777:B777"/>
    <mergeCell ref="A765:B765"/>
    <mergeCell ref="A680:B680"/>
    <mergeCell ref="A691:B691"/>
    <mergeCell ref="A702:B702"/>
    <mergeCell ref="A703:B703"/>
    <mergeCell ref="A714:B714"/>
    <mergeCell ref="A724:B724"/>
    <mergeCell ref="A725:B725"/>
    <mergeCell ref="A734:B734"/>
    <mergeCell ref="A913:B913"/>
    <mergeCell ref="A914:B914"/>
    <mergeCell ref="A915:B915"/>
    <mergeCell ref="A826:B826"/>
    <mergeCell ref="A827:B827"/>
    <mergeCell ref="A837:B837"/>
    <mergeCell ref="A848:B848"/>
    <mergeCell ref="A849:B849"/>
    <mergeCell ref="A853:B853"/>
    <mergeCell ref="A857:B857"/>
    <mergeCell ref="A861:B861"/>
    <mergeCell ref="A862:B862"/>
    <mergeCell ref="A433:B433"/>
    <mergeCell ref="A470:B470"/>
    <mergeCell ref="A520:B520"/>
    <mergeCell ref="A521:B521"/>
    <mergeCell ref="A527:B527"/>
    <mergeCell ref="A395:B395"/>
    <mergeCell ref="A894:B894"/>
    <mergeCell ref="A925:B925"/>
    <mergeCell ref="A926:C926"/>
    <mergeCell ref="A916:B916"/>
    <mergeCell ref="A917:B917"/>
    <mergeCell ref="A918:C918"/>
    <mergeCell ref="A919:B919"/>
    <mergeCell ref="A920:B920"/>
    <mergeCell ref="A921:B921"/>
    <mergeCell ref="A922:B922"/>
    <mergeCell ref="A923:B923"/>
    <mergeCell ref="A924:B924"/>
    <mergeCell ref="A872:B872"/>
    <mergeCell ref="A883:B883"/>
    <mergeCell ref="A884:B884"/>
    <mergeCell ref="A899:B899"/>
    <mergeCell ref="A911:C911"/>
    <mergeCell ref="A912:B912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dimension ref="A1:R927"/>
  <sheetViews>
    <sheetView topLeftCell="A40" zoomScale="119" zoomScaleNormal="119" workbookViewId="0">
      <selection activeCell="F33" sqref="F33"/>
    </sheetView>
  </sheetViews>
  <sheetFormatPr defaultRowHeight="15"/>
  <cols>
    <col min="1" max="1" width="9.5703125" customWidth="1"/>
    <col min="2" max="2" width="5.42578125" customWidth="1"/>
    <col min="3" max="3" width="38" customWidth="1"/>
    <col min="4" max="4" width="15.28515625" customWidth="1"/>
    <col min="5" max="5" width="14" customWidth="1"/>
    <col min="6" max="6" width="18.140625" customWidth="1"/>
    <col min="7" max="7" width="20.140625" customWidth="1"/>
    <col min="8" max="8" width="12.5703125" customWidth="1"/>
    <col min="9" max="9" width="21.140625" customWidth="1"/>
    <col min="10" max="10" width="18.42578125" customWidth="1"/>
    <col min="11" max="12" width="14.85546875" bestFit="1" customWidth="1"/>
    <col min="13" max="14" width="14.5703125" style="134" bestFit="1" customWidth="1"/>
  </cols>
  <sheetData>
    <row r="1" spans="1:18" ht="20.25" thickBot="1">
      <c r="A1" s="258" t="s">
        <v>1836</v>
      </c>
      <c r="B1" s="258"/>
      <c r="C1" s="258"/>
    </row>
    <row r="2" spans="1:18" ht="19.5" thickTop="1">
      <c r="B2" s="1"/>
    </row>
    <row r="3" spans="1:18" ht="18.75">
      <c r="A3" s="2" t="s">
        <v>0</v>
      </c>
      <c r="B3" s="259"/>
      <c r="C3" s="259"/>
      <c r="D3" s="259"/>
      <c r="E3" s="259"/>
      <c r="F3" s="259"/>
      <c r="G3" s="74"/>
      <c r="H3" s="74"/>
      <c r="I3" s="74"/>
      <c r="K3" s="74"/>
      <c r="L3" s="74"/>
    </row>
    <row r="5" spans="1:18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6" t="s">
        <v>177</v>
      </c>
      <c r="G5" s="91" t="s">
        <v>1531</v>
      </c>
      <c r="H5" s="4" t="s">
        <v>4</v>
      </c>
      <c r="I5" s="6" t="s">
        <v>178</v>
      </c>
      <c r="K5" s="4" t="s">
        <v>4</v>
      </c>
      <c r="L5" s="4" t="s">
        <v>4</v>
      </c>
      <c r="M5" s="217"/>
      <c r="N5" s="217"/>
      <c r="Q5" s="98"/>
    </row>
    <row r="6" spans="1:18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0" t="s">
        <v>5</v>
      </c>
      <c r="G6" s="163">
        <v>7</v>
      </c>
      <c r="H6" s="9">
        <v>8</v>
      </c>
      <c r="I6" s="37" t="s">
        <v>1532</v>
      </c>
      <c r="K6" s="9">
        <v>8</v>
      </c>
      <c r="L6" s="9">
        <v>8</v>
      </c>
      <c r="M6" s="218"/>
      <c r="N6" s="218"/>
    </row>
    <row r="7" spans="1:18" ht="15.75" customHeight="1" thickTop="1">
      <c r="A7" s="12" t="s">
        <v>6</v>
      </c>
      <c r="B7" s="260">
        <f>+B3</f>
        <v>0</v>
      </c>
      <c r="C7" s="260"/>
      <c r="D7" s="13">
        <f t="shared" ref="D7:L8" si="0">SUM(D8)</f>
        <v>415529050.45999998</v>
      </c>
      <c r="E7" s="13">
        <f t="shared" si="0"/>
        <v>0</v>
      </c>
      <c r="F7" s="14">
        <f t="shared" si="0"/>
        <v>415529050.45999998</v>
      </c>
      <c r="G7" s="164">
        <f t="shared" si="0"/>
        <v>190572840.96999997</v>
      </c>
      <c r="H7" s="13">
        <f t="shared" si="0"/>
        <v>223593</v>
      </c>
      <c r="I7" s="77">
        <f t="shared" si="0"/>
        <v>415752643.45999998</v>
      </c>
      <c r="K7" s="13">
        <f t="shared" si="0"/>
        <v>0</v>
      </c>
      <c r="L7" s="13">
        <f t="shared" si="0"/>
        <v>0</v>
      </c>
      <c r="R7" s="53"/>
    </row>
    <row r="8" spans="1:18">
      <c r="A8" s="261" t="s">
        <v>7</v>
      </c>
      <c r="B8" s="262"/>
      <c r="C8" s="15" t="s">
        <v>8</v>
      </c>
      <c r="D8" s="16">
        <f t="shared" si="0"/>
        <v>415529050.45999998</v>
      </c>
      <c r="E8" s="16">
        <f t="shared" si="0"/>
        <v>0</v>
      </c>
      <c r="F8" s="17">
        <f t="shared" si="0"/>
        <v>415529050.45999998</v>
      </c>
      <c r="G8" s="82">
        <f t="shared" si="0"/>
        <v>190572840.96999997</v>
      </c>
      <c r="H8" s="16">
        <f t="shared" si="0"/>
        <v>223593</v>
      </c>
      <c r="I8" s="17">
        <f t="shared" si="0"/>
        <v>415752643.45999998</v>
      </c>
      <c r="K8" s="16">
        <f t="shared" si="0"/>
        <v>0</v>
      </c>
      <c r="L8" s="16">
        <f t="shared" si="0"/>
        <v>0</v>
      </c>
      <c r="R8" s="53"/>
    </row>
    <row r="9" spans="1:18">
      <c r="A9" s="261" t="s">
        <v>9</v>
      </c>
      <c r="B9" s="262"/>
      <c r="C9" s="15" t="s">
        <v>10</v>
      </c>
      <c r="D9" s="16">
        <f t="shared" ref="D9:I9" si="1">SUM(D10,D18,D22,D26,D30,D33)</f>
        <v>415529050.45999998</v>
      </c>
      <c r="E9" s="16">
        <f t="shared" si="1"/>
        <v>0</v>
      </c>
      <c r="F9" s="17">
        <f t="shared" si="1"/>
        <v>415529050.45999998</v>
      </c>
      <c r="G9" s="82">
        <f t="shared" si="1"/>
        <v>190572840.96999997</v>
      </c>
      <c r="H9" s="16">
        <f t="shared" si="1"/>
        <v>223593</v>
      </c>
      <c r="I9" s="17">
        <f t="shared" si="1"/>
        <v>415752643.45999998</v>
      </c>
      <c r="K9" s="16">
        <f t="shared" ref="K9:L9" si="2">SUM(K10,K18,K22,K26,K30,K33)</f>
        <v>0</v>
      </c>
      <c r="L9" s="16">
        <f t="shared" si="2"/>
        <v>0</v>
      </c>
      <c r="R9" s="53"/>
    </row>
    <row r="10" spans="1:18" ht="24.75">
      <c r="A10" s="236" t="s">
        <v>11</v>
      </c>
      <c r="B10" s="237"/>
      <c r="C10" s="18" t="s">
        <v>110</v>
      </c>
      <c r="D10" s="19">
        <f>SUM(D11:D17)</f>
        <v>5439690</v>
      </c>
      <c r="E10" s="19">
        <f t="shared" ref="E10:I10" si="3">SUM(E11:E17)</f>
        <v>0</v>
      </c>
      <c r="F10" s="20">
        <f t="shared" si="3"/>
        <v>5439690</v>
      </c>
      <c r="G10" s="59">
        <f t="shared" ref="G10" si="4">SUM(G11:G17)</f>
        <v>1768190.0399999998</v>
      </c>
      <c r="H10" s="19">
        <f t="shared" si="3"/>
        <v>5</v>
      </c>
      <c r="I10" s="20">
        <f t="shared" si="3"/>
        <v>5439695</v>
      </c>
      <c r="K10" s="19">
        <f t="shared" ref="K10:L10" si="5">SUM(K11:K17)</f>
        <v>0</v>
      </c>
      <c r="L10" s="19">
        <f t="shared" si="5"/>
        <v>0</v>
      </c>
      <c r="R10" s="53"/>
    </row>
    <row r="11" spans="1:18" ht="24.75">
      <c r="A11" s="21"/>
      <c r="B11" s="22">
        <v>636</v>
      </c>
      <c r="C11" s="23" t="s">
        <v>179</v>
      </c>
      <c r="D11" s="24">
        <f>SUM(ZBIRNA:NERASPOREĐENO!D11)</f>
        <v>0</v>
      </c>
      <c r="E11" s="24">
        <f>SUM(ZBIRNA:NERASPOREĐENO!E11)</f>
        <v>0</v>
      </c>
      <c r="F11" s="25">
        <f t="shared" ref="F11" si="6">SUM(D11:E11)</f>
        <v>0</v>
      </c>
      <c r="G11" s="84">
        <f>SUM(ZBIRNA:NERASPOREĐENO!G11)</f>
        <v>0</v>
      </c>
      <c r="H11" s="47">
        <f>SUM(ZBIRNA:NERASPOREĐENO!H11)</f>
        <v>0</v>
      </c>
      <c r="I11" s="25">
        <f>+F11+H11</f>
        <v>0</v>
      </c>
      <c r="K11" s="47">
        <f>SUM(ZBIRNA:NERASPOREĐENO!K11)</f>
        <v>0</v>
      </c>
      <c r="L11" s="47">
        <f>SUM(ZBIRNA:NERASPOREĐENO!L11)</f>
        <v>0</v>
      </c>
      <c r="R11" s="53"/>
    </row>
    <row r="12" spans="1:18" ht="24.75">
      <c r="A12" s="21"/>
      <c r="B12" s="22">
        <v>639</v>
      </c>
      <c r="C12" s="23" t="s">
        <v>133</v>
      </c>
      <c r="D12" s="24">
        <f>SUM(ZBIRNA:NERASPOREĐENO!D12)</f>
        <v>0</v>
      </c>
      <c r="E12" s="47">
        <f>SUM(ZBIRNA:NERASPOREĐENO!E12)</f>
        <v>0</v>
      </c>
      <c r="F12" s="25">
        <f t="shared" ref="F12:F17" si="7">SUM(D12:E12)</f>
        <v>0</v>
      </c>
      <c r="G12" s="84">
        <f>SUM(ZBIRNA:NERASPOREĐENO!G12)</f>
        <v>0</v>
      </c>
      <c r="H12" s="47">
        <f>SUM(ZBIRNA:NERASPOREĐENO!H12)</f>
        <v>0</v>
      </c>
      <c r="I12" s="25">
        <f t="shared" ref="I12:I17" si="8">+F12+H12</f>
        <v>0</v>
      </c>
      <c r="K12" s="47">
        <f>SUM(ZBIRNA:NERASPOREĐENO!K12)</f>
        <v>0</v>
      </c>
      <c r="L12" s="47">
        <f>SUM(ZBIRNA:NERASPOREĐENO!L12)</f>
        <v>0</v>
      </c>
      <c r="R12" s="53"/>
    </row>
    <row r="13" spans="1:18" s="26" customFormat="1">
      <c r="A13" s="21"/>
      <c r="B13" s="22">
        <v>641</v>
      </c>
      <c r="C13" s="23" t="s">
        <v>12</v>
      </c>
      <c r="D13" s="24">
        <f>SUM(ZBIRNA:NERASPOREĐENO!D13)</f>
        <v>3350</v>
      </c>
      <c r="E13" s="47">
        <f>SUM(ZBIRNA:NERASPOREĐENO!E13)</f>
        <v>0</v>
      </c>
      <c r="F13" s="25">
        <f t="shared" si="7"/>
        <v>3350</v>
      </c>
      <c r="G13" s="84">
        <f>SUM(ZBIRNA:NERASPOREĐENO!G13)</f>
        <v>650.92999999999995</v>
      </c>
      <c r="H13" s="47">
        <f>SUM(ZBIRNA:NERASPOREĐENO!H13)</f>
        <v>5</v>
      </c>
      <c r="I13" s="25">
        <f t="shared" si="8"/>
        <v>3355</v>
      </c>
      <c r="K13" s="47">
        <f>SUM(ZBIRNA:NERASPOREĐENO!K13)</f>
        <v>0</v>
      </c>
      <c r="L13" s="47">
        <f>SUM(ZBIRNA:NERASPOREĐENO!L13)</f>
        <v>0</v>
      </c>
      <c r="M13" s="219"/>
      <c r="N13" s="219"/>
      <c r="R13" s="53"/>
    </row>
    <row r="14" spans="1:18" s="26" customFormat="1">
      <c r="A14" s="21"/>
      <c r="B14" s="22">
        <v>642</v>
      </c>
      <c r="C14" s="23" t="s">
        <v>13</v>
      </c>
      <c r="D14" s="24">
        <f>SUM(ZBIRNA:NERASPOREĐENO!D14)</f>
        <v>4000</v>
      </c>
      <c r="E14" s="47">
        <f>SUM(ZBIRNA:NERASPOREĐENO!E14)</f>
        <v>0</v>
      </c>
      <c r="F14" s="25">
        <f t="shared" si="7"/>
        <v>4000</v>
      </c>
      <c r="G14" s="84">
        <f>SUM(ZBIRNA:NERASPOREĐENO!G14)</f>
        <v>0</v>
      </c>
      <c r="H14" s="47">
        <f>SUM(ZBIRNA:NERASPOREĐENO!H14)</f>
        <v>0</v>
      </c>
      <c r="I14" s="25">
        <f t="shared" si="8"/>
        <v>4000</v>
      </c>
      <c r="K14" s="47">
        <f>SUM(ZBIRNA:NERASPOREĐENO!K14)</f>
        <v>0</v>
      </c>
      <c r="L14" s="47">
        <f>SUM(ZBIRNA:NERASPOREĐENO!L14)</f>
        <v>0</v>
      </c>
      <c r="M14" s="219"/>
      <c r="N14" s="219"/>
      <c r="R14" s="53"/>
    </row>
    <row r="15" spans="1:18" s="26" customFormat="1" ht="24.75">
      <c r="A15" s="21"/>
      <c r="B15" s="22">
        <v>661</v>
      </c>
      <c r="C15" s="23" t="s">
        <v>15</v>
      </c>
      <c r="D15" s="24">
        <f>SUM(ZBIRNA:NERASPOREĐENO!D15)</f>
        <v>5432340</v>
      </c>
      <c r="E15" s="47">
        <f>SUM(ZBIRNA:NERASPOREĐENO!E15)</f>
        <v>0</v>
      </c>
      <c r="F15" s="25">
        <f t="shared" si="7"/>
        <v>5432340</v>
      </c>
      <c r="G15" s="84">
        <f>SUM(ZBIRNA:NERASPOREĐENO!G15)</f>
        <v>1767539.1099999999</v>
      </c>
      <c r="H15" s="47">
        <f>SUM(ZBIRNA:NERASPOREĐENO!H15)</f>
        <v>0</v>
      </c>
      <c r="I15" s="25">
        <f t="shared" si="8"/>
        <v>5432340</v>
      </c>
      <c r="K15" s="47">
        <f>SUM(ZBIRNA:NERASPOREĐENO!K15)</f>
        <v>0</v>
      </c>
      <c r="L15" s="47">
        <f>SUM(ZBIRNA:NERASPOREĐENO!L15)</f>
        <v>0</v>
      </c>
      <c r="M15" s="219"/>
      <c r="N15" s="219"/>
      <c r="R15" s="53"/>
    </row>
    <row r="16" spans="1:18" s="26" customFormat="1">
      <c r="A16" s="21"/>
      <c r="B16" s="22">
        <v>681</v>
      </c>
      <c r="C16" s="23" t="s">
        <v>180</v>
      </c>
      <c r="D16" s="24">
        <f>SUM(ZBIRNA:NERASPOREĐENO!D16)</f>
        <v>0</v>
      </c>
      <c r="E16" s="47">
        <f>SUM(ZBIRNA:NERASPOREĐENO!E16)</f>
        <v>0</v>
      </c>
      <c r="F16" s="25">
        <f t="shared" si="7"/>
        <v>0</v>
      </c>
      <c r="G16" s="84">
        <f>SUM(ZBIRNA:NERASPOREĐENO!G16)</f>
        <v>0</v>
      </c>
      <c r="H16" s="47">
        <f>SUM(ZBIRNA:NERASPOREĐENO!H16)</f>
        <v>0</v>
      </c>
      <c r="I16" s="25">
        <f t="shared" si="8"/>
        <v>0</v>
      </c>
      <c r="K16" s="47">
        <f>SUM(ZBIRNA:NERASPOREĐENO!K16)</f>
        <v>0</v>
      </c>
      <c r="L16" s="47">
        <f>SUM(ZBIRNA:NERASPOREĐENO!L16)</f>
        <v>0</v>
      </c>
      <c r="M16" s="219"/>
      <c r="N16" s="219"/>
      <c r="R16" s="53"/>
    </row>
    <row r="17" spans="1:18" s="26" customFormat="1">
      <c r="A17" s="21"/>
      <c r="B17" s="22">
        <v>683</v>
      </c>
      <c r="C17" s="23" t="s">
        <v>16</v>
      </c>
      <c r="D17" s="24">
        <f>SUM(ZBIRNA:NERASPOREĐENO!D17)</f>
        <v>0</v>
      </c>
      <c r="E17" s="47">
        <f>SUM(ZBIRNA:NERASPOREĐENO!E17)</f>
        <v>0</v>
      </c>
      <c r="F17" s="25">
        <f t="shared" si="7"/>
        <v>0</v>
      </c>
      <c r="G17" s="84">
        <f>SUM(ZBIRNA:NERASPOREĐENO!G17)</f>
        <v>0</v>
      </c>
      <c r="H17" s="47">
        <f>SUM(ZBIRNA:NERASPOREĐENO!H17)</f>
        <v>0</v>
      </c>
      <c r="I17" s="25">
        <f t="shared" si="8"/>
        <v>0</v>
      </c>
      <c r="K17" s="47">
        <f>SUM(ZBIRNA:NERASPOREĐENO!K17)</f>
        <v>0</v>
      </c>
      <c r="L17" s="47">
        <f>SUM(ZBIRNA:NERASPOREĐENO!L17)</f>
        <v>0</v>
      </c>
      <c r="M17" s="219"/>
      <c r="N17" s="219"/>
      <c r="R17" s="53"/>
    </row>
    <row r="18" spans="1:18" ht="24.75">
      <c r="A18" s="236" t="s">
        <v>11</v>
      </c>
      <c r="B18" s="237"/>
      <c r="C18" s="18" t="s">
        <v>113</v>
      </c>
      <c r="D18" s="19">
        <f>SUM(D19:D21)</f>
        <v>8409130</v>
      </c>
      <c r="E18" s="19">
        <f t="shared" ref="E18:I18" si="9">SUM(E19:E21)</f>
        <v>0</v>
      </c>
      <c r="F18" s="20">
        <f t="shared" si="9"/>
        <v>8409130</v>
      </c>
      <c r="G18" s="59">
        <f t="shared" si="9"/>
        <v>3164669.7800000003</v>
      </c>
      <c r="H18" s="19">
        <f t="shared" si="9"/>
        <v>-1100</v>
      </c>
      <c r="I18" s="20">
        <f t="shared" si="9"/>
        <v>8408030</v>
      </c>
      <c r="K18" s="19">
        <f t="shared" ref="K18:L18" si="10">SUM(K20:K21)</f>
        <v>0</v>
      </c>
      <c r="L18" s="19">
        <f t="shared" si="10"/>
        <v>0</v>
      </c>
      <c r="R18" s="53"/>
    </row>
    <row r="19" spans="1:18" s="192" customFormat="1">
      <c r="A19" s="186"/>
      <c r="B19" s="187"/>
      <c r="C19" s="188"/>
      <c r="D19" s="24">
        <f>SUM(ZBIRNA:NERASPOREĐENO!D19)</f>
        <v>0</v>
      </c>
      <c r="E19" s="47">
        <f>SUM(ZBIRNA:NERASPOREĐENO!E19)</f>
        <v>0</v>
      </c>
      <c r="F19" s="25">
        <f t="shared" ref="F19" si="11">SUM(D19:E19)</f>
        <v>0</v>
      </c>
      <c r="G19" s="84">
        <f>SUM(ZBIRNA:NERASPOREĐENO!G19)</f>
        <v>4000</v>
      </c>
      <c r="H19" s="47">
        <f>SUM(ZBIRNA:NERASPOREĐENO!H19)</f>
        <v>0</v>
      </c>
      <c r="I19" s="25">
        <f>+F19+H19</f>
        <v>0</v>
      </c>
      <c r="K19" s="189"/>
      <c r="L19" s="189"/>
      <c r="M19" s="220"/>
      <c r="N19" s="220"/>
      <c r="R19" s="193"/>
    </row>
    <row r="20" spans="1:18" s="26" customFormat="1">
      <c r="A20" s="21"/>
      <c r="B20" s="22">
        <v>652</v>
      </c>
      <c r="C20" s="23" t="s">
        <v>14</v>
      </c>
      <c r="D20" s="24">
        <f>SUM(ZBIRNA:NERASPOREĐENO!D20)</f>
        <v>8409130</v>
      </c>
      <c r="E20" s="47">
        <f>SUM(ZBIRNA:NERASPOREĐENO!E20)</f>
        <v>0</v>
      </c>
      <c r="F20" s="25">
        <f t="shared" ref="F20:F21" si="12">SUM(D20:E20)</f>
        <v>8409130</v>
      </c>
      <c r="G20" s="84">
        <f>SUM(ZBIRNA:NERASPOREĐENO!G20)</f>
        <v>3150203.66</v>
      </c>
      <c r="H20" s="47">
        <f>SUM(ZBIRNA:NERASPOREĐENO!H20)</f>
        <v>-1100</v>
      </c>
      <c r="I20" s="25">
        <f>+F20+H20</f>
        <v>8408030</v>
      </c>
      <c r="K20" s="47">
        <f>SUM(ZBIRNA:NERASPOREĐENO!K20)</f>
        <v>0</v>
      </c>
      <c r="L20" s="47">
        <f>SUM(ZBIRNA:NERASPOREĐENO!L20)</f>
        <v>0</v>
      </c>
      <c r="M20" s="219"/>
      <c r="N20" s="219"/>
      <c r="R20" s="53"/>
    </row>
    <row r="21" spans="1:18" s="26" customFormat="1">
      <c r="A21" s="21"/>
      <c r="B21" s="22">
        <v>683</v>
      </c>
      <c r="C21" s="23" t="s">
        <v>16</v>
      </c>
      <c r="D21" s="24">
        <f>SUM(ZBIRNA:NERASPOREĐENO!D21)</f>
        <v>0</v>
      </c>
      <c r="E21" s="47">
        <f>SUM(ZBIRNA:NERASPOREĐENO!E21)</f>
        <v>0</v>
      </c>
      <c r="F21" s="25">
        <f t="shared" si="12"/>
        <v>0</v>
      </c>
      <c r="G21" s="84">
        <f>SUM(ZBIRNA:NERASPOREĐENO!G21)</f>
        <v>10466.120000000001</v>
      </c>
      <c r="H21" s="47">
        <f>SUM(ZBIRNA:NERASPOREĐENO!H21)</f>
        <v>0</v>
      </c>
      <c r="I21" s="25">
        <f>+F21+H21</f>
        <v>0</v>
      </c>
      <c r="K21" s="47">
        <f>SUM(ZBIRNA:NERASPOREĐENO!K21)</f>
        <v>0</v>
      </c>
      <c r="L21" s="47">
        <f>SUM(ZBIRNA:NERASPOREĐENO!L21)</f>
        <v>0</v>
      </c>
      <c r="M21" s="219"/>
      <c r="N21" s="219"/>
      <c r="R21" s="53"/>
    </row>
    <row r="22" spans="1:18">
      <c r="A22" s="236" t="s">
        <v>11</v>
      </c>
      <c r="B22" s="237"/>
      <c r="C22" s="18" t="s">
        <v>114</v>
      </c>
      <c r="D22" s="19">
        <f>SUM(D23:D25)</f>
        <v>334684047.25999999</v>
      </c>
      <c r="E22" s="19">
        <f t="shared" ref="E22:I22" si="13">SUM(E23:E25)</f>
        <v>0</v>
      </c>
      <c r="F22" s="20">
        <f t="shared" si="13"/>
        <v>334684047.25999999</v>
      </c>
      <c r="G22" s="59">
        <f t="shared" ref="G22" si="14">SUM(G23:G25)</f>
        <v>180397832.16999999</v>
      </c>
      <c r="H22" s="19">
        <f t="shared" si="13"/>
        <v>450488</v>
      </c>
      <c r="I22" s="20">
        <f t="shared" si="13"/>
        <v>335134535.25999999</v>
      </c>
      <c r="K22" s="19">
        <f t="shared" ref="K22:L22" si="15">SUM(K23:K25)</f>
        <v>0</v>
      </c>
      <c r="L22" s="19">
        <f t="shared" si="15"/>
        <v>0</v>
      </c>
      <c r="R22" s="53"/>
    </row>
    <row r="23" spans="1:18" s="26" customFormat="1">
      <c r="A23" s="21"/>
      <c r="B23" s="22">
        <v>634</v>
      </c>
      <c r="C23" s="23" t="s">
        <v>17</v>
      </c>
      <c r="D23" s="24">
        <f>SUM(ZBIRNA:NERASPOREĐENO!D23)</f>
        <v>7000</v>
      </c>
      <c r="E23" s="47">
        <f>SUM(ZBIRNA:NERASPOREĐENO!E23)</f>
        <v>0</v>
      </c>
      <c r="F23" s="25">
        <f t="shared" ref="F23:F25" si="16">SUM(D23:E23)</f>
        <v>7000</v>
      </c>
      <c r="G23" s="84">
        <f>SUM(ZBIRNA:NERASPOREĐENO!G23)</f>
        <v>106223.87000000001</v>
      </c>
      <c r="H23" s="47">
        <f>SUM(ZBIRNA:NERASPOREĐENO!H23)</f>
        <v>0</v>
      </c>
      <c r="I23" s="25">
        <f>+F23+H23</f>
        <v>7000</v>
      </c>
      <c r="K23" s="47">
        <f>SUM(ZBIRNA:NERASPOREĐENO!K23)</f>
        <v>0</v>
      </c>
      <c r="L23" s="47">
        <f>SUM(ZBIRNA:NERASPOREĐENO!L23)</f>
        <v>0</v>
      </c>
      <c r="M23" s="219"/>
      <c r="N23" s="219"/>
      <c r="R23" s="53"/>
    </row>
    <row r="24" spans="1:18" s="26" customFormat="1" ht="24.75">
      <c r="A24" s="21"/>
      <c r="B24" s="22">
        <v>636</v>
      </c>
      <c r="C24" s="23" t="s">
        <v>18</v>
      </c>
      <c r="D24" s="24">
        <f>SUM(ZBIRNA:NERASPOREĐENO!D24)</f>
        <v>334677047.25999999</v>
      </c>
      <c r="E24" s="47">
        <f>SUM(ZBIRNA:NERASPOREĐENO!E24)</f>
        <v>0</v>
      </c>
      <c r="F24" s="25">
        <f t="shared" si="16"/>
        <v>334677047.25999999</v>
      </c>
      <c r="G24" s="84">
        <f>SUM(ZBIRNA:NERASPOREĐENO!G24)</f>
        <v>180266608.29999998</v>
      </c>
      <c r="H24" s="47">
        <f>SUM(ZBIRNA:NERASPOREĐENO!H24)</f>
        <v>447988</v>
      </c>
      <c r="I24" s="25">
        <f>+F24+H24</f>
        <v>335125035.25999999</v>
      </c>
      <c r="K24" s="47">
        <f>SUM(ZBIRNA:NERASPOREĐENO!K24)</f>
        <v>0</v>
      </c>
      <c r="L24" s="47">
        <f>SUM(ZBIRNA:NERASPOREĐENO!L24)</f>
        <v>0</v>
      </c>
      <c r="M24" s="219"/>
      <c r="N24" s="219"/>
      <c r="R24" s="53"/>
    </row>
    <row r="25" spans="1:18" s="26" customFormat="1" ht="24.75">
      <c r="A25" s="21"/>
      <c r="B25" s="22">
        <v>639</v>
      </c>
      <c r="C25" s="23" t="s">
        <v>133</v>
      </c>
      <c r="D25" s="24">
        <f>SUM(ZBIRNA:NERASPOREĐENO!D25)</f>
        <v>0</v>
      </c>
      <c r="E25" s="47">
        <f>SUM(ZBIRNA:NERASPOREĐENO!E25)</f>
        <v>0</v>
      </c>
      <c r="F25" s="25">
        <f t="shared" si="16"/>
        <v>0</v>
      </c>
      <c r="G25" s="84">
        <f>SUM(ZBIRNA:NERASPOREĐENO!G25)</f>
        <v>25000</v>
      </c>
      <c r="H25" s="47">
        <f>SUM(ZBIRNA:NERASPOREĐENO!H25)</f>
        <v>2500</v>
      </c>
      <c r="I25" s="25">
        <f>+F25+H25</f>
        <v>2500</v>
      </c>
      <c r="K25" s="47">
        <f>SUM(ZBIRNA:NERASPOREĐENO!K25)</f>
        <v>0</v>
      </c>
      <c r="L25" s="47">
        <f>SUM(ZBIRNA:NERASPOREĐENO!L25)</f>
        <v>0</v>
      </c>
      <c r="M25" s="219"/>
      <c r="N25" s="219"/>
      <c r="R25" s="53"/>
    </row>
    <row r="26" spans="1:18" ht="24.75">
      <c r="A26" s="236" t="s">
        <v>11</v>
      </c>
      <c r="B26" s="237"/>
      <c r="C26" s="18" t="s">
        <v>115</v>
      </c>
      <c r="D26" s="19">
        <f>SUM(D27:D29)</f>
        <v>65966420.199999996</v>
      </c>
      <c r="E26" s="19">
        <f t="shared" ref="E26:I26" si="17">SUM(E27:E29)</f>
        <v>0</v>
      </c>
      <c r="F26" s="20">
        <f t="shared" si="17"/>
        <v>65966420.199999996</v>
      </c>
      <c r="G26" s="59">
        <f t="shared" ref="G26" si="18">SUM(G27:G29)</f>
        <v>5070546.8599999994</v>
      </c>
      <c r="H26" s="19">
        <f t="shared" si="17"/>
        <v>-225000</v>
      </c>
      <c r="I26" s="20">
        <f t="shared" si="17"/>
        <v>65741420.199999996</v>
      </c>
      <c r="K26" s="19">
        <f t="shared" ref="K26:L26" si="19">SUM(K27:K29)</f>
        <v>0</v>
      </c>
      <c r="L26" s="19">
        <f t="shared" si="19"/>
        <v>0</v>
      </c>
      <c r="R26" s="53"/>
    </row>
    <row r="27" spans="1:18" s="26" customFormat="1" ht="24.75">
      <c r="A27" s="21"/>
      <c r="B27" s="22">
        <v>632</v>
      </c>
      <c r="C27" s="23" t="s">
        <v>19</v>
      </c>
      <c r="D27" s="24">
        <f>SUM(ZBIRNA:NERASPOREĐENO!D27)</f>
        <v>0</v>
      </c>
      <c r="E27" s="47">
        <f>SUM(ZBIRNA:NERASPOREĐENO!E27)</f>
        <v>0</v>
      </c>
      <c r="F27" s="25">
        <f t="shared" ref="F27:F29" si="20">SUM(D27:E27)</f>
        <v>0</v>
      </c>
      <c r="G27" s="84">
        <f>SUM(ZBIRNA:NERASPOREĐENO!G27)</f>
        <v>71641.509999999995</v>
      </c>
      <c r="H27" s="47">
        <f>SUM(ZBIRNA:NERASPOREĐENO!H27)</f>
        <v>0</v>
      </c>
      <c r="I27" s="25">
        <f>+F27+H27</f>
        <v>0</v>
      </c>
      <c r="K27" s="47">
        <f>SUM(ZBIRNA:NERASPOREĐENO!K27)</f>
        <v>0</v>
      </c>
      <c r="L27" s="47">
        <f>SUM(ZBIRNA:NERASPOREĐENO!L27)</f>
        <v>0</v>
      </c>
      <c r="M27" s="219"/>
      <c r="N27" s="219"/>
      <c r="R27" s="53"/>
    </row>
    <row r="28" spans="1:18" s="26" customFormat="1" ht="24.75">
      <c r="A28" s="21"/>
      <c r="B28" s="22">
        <v>638</v>
      </c>
      <c r="C28" s="23" t="s">
        <v>20</v>
      </c>
      <c r="D28" s="24">
        <f>SUM(ZBIRNA:NERASPOREĐENO!D28)</f>
        <v>60783542.299999997</v>
      </c>
      <c r="E28" s="47">
        <f>SUM(ZBIRNA:NERASPOREĐENO!E28)</f>
        <v>0</v>
      </c>
      <c r="F28" s="25">
        <f t="shared" si="20"/>
        <v>60783542.299999997</v>
      </c>
      <c r="G28" s="84">
        <f>SUM(ZBIRNA:NERASPOREĐENO!G28)</f>
        <v>4998905.3499999996</v>
      </c>
      <c r="H28" s="47">
        <f>SUM(ZBIRNA:NERASPOREĐENO!H28)</f>
        <v>-225000</v>
      </c>
      <c r="I28" s="25">
        <f>+F28+H28</f>
        <v>60558542.299999997</v>
      </c>
      <c r="K28" s="47">
        <f>SUM(ZBIRNA:NERASPOREĐENO!K28)</f>
        <v>0</v>
      </c>
      <c r="L28" s="47">
        <f>SUM(ZBIRNA:NERASPOREĐENO!L28)</f>
        <v>0</v>
      </c>
      <c r="M28" s="219"/>
      <c r="N28" s="219"/>
      <c r="R28" s="53"/>
    </row>
    <row r="29" spans="1:18" s="26" customFormat="1" ht="24.75">
      <c r="A29" s="21"/>
      <c r="B29" s="22">
        <v>639</v>
      </c>
      <c r="C29" s="23" t="s">
        <v>133</v>
      </c>
      <c r="D29" s="24">
        <f>SUM(ZBIRNA:NERASPOREĐENO!D29)</f>
        <v>5182877.9000000004</v>
      </c>
      <c r="E29" s="47">
        <f>SUM(ZBIRNA:NERASPOREĐENO!E29)</f>
        <v>0</v>
      </c>
      <c r="F29" s="25">
        <f t="shared" si="20"/>
        <v>5182877.9000000004</v>
      </c>
      <c r="G29" s="84">
        <f>SUM(ZBIRNA:NERASPOREĐENO!G29)</f>
        <v>0</v>
      </c>
      <c r="H29" s="47">
        <f>SUM(ZBIRNA:NERASPOREĐENO!H29)</f>
        <v>0</v>
      </c>
      <c r="I29" s="25">
        <f>+F29+H29</f>
        <v>5182877.9000000004</v>
      </c>
      <c r="K29" s="47">
        <f>SUM(ZBIRNA:NERASPOREĐENO!K29)</f>
        <v>0</v>
      </c>
      <c r="L29" s="47">
        <f>SUM(ZBIRNA:NERASPOREĐENO!L29)</f>
        <v>0</v>
      </c>
      <c r="M29" s="219"/>
      <c r="N29" s="219"/>
      <c r="R29" s="53"/>
    </row>
    <row r="30" spans="1:18">
      <c r="A30" s="236" t="s">
        <v>11</v>
      </c>
      <c r="B30" s="237"/>
      <c r="C30" s="18" t="s">
        <v>116</v>
      </c>
      <c r="D30" s="19">
        <f t="shared" ref="D30:I30" si="21">SUM(D31:D32)</f>
        <v>1001280</v>
      </c>
      <c r="E30" s="19">
        <f t="shared" si="21"/>
        <v>0</v>
      </c>
      <c r="F30" s="20">
        <f t="shared" si="21"/>
        <v>1001280</v>
      </c>
      <c r="G30" s="59">
        <f t="shared" si="21"/>
        <v>132138.12</v>
      </c>
      <c r="H30" s="19">
        <f t="shared" si="21"/>
        <v>-800</v>
      </c>
      <c r="I30" s="20">
        <f t="shared" si="21"/>
        <v>1000480</v>
      </c>
      <c r="K30" s="19">
        <f t="shared" ref="K30:L30" si="22">SUM(K31:K32)</f>
        <v>0</v>
      </c>
      <c r="L30" s="19">
        <f t="shared" si="22"/>
        <v>0</v>
      </c>
      <c r="R30" s="53"/>
    </row>
    <row r="31" spans="1:18" s="26" customFormat="1" ht="24.75">
      <c r="A31" s="21"/>
      <c r="B31" s="22">
        <v>663</v>
      </c>
      <c r="C31" s="23" t="s">
        <v>21</v>
      </c>
      <c r="D31" s="24">
        <f>SUM(ZBIRNA:NERASPOREĐENO!D31)</f>
        <v>1001280</v>
      </c>
      <c r="E31" s="47">
        <f>SUM(ZBIRNA:NERASPOREĐENO!E31)</f>
        <v>0</v>
      </c>
      <c r="F31" s="25">
        <f t="shared" ref="F31:F32" si="23">SUM(D31:E31)</f>
        <v>1001280</v>
      </c>
      <c r="G31" s="84">
        <f>SUM(ZBIRNA:NERASPOREĐENO!G31)</f>
        <v>132138.12</v>
      </c>
      <c r="H31" s="47">
        <f>SUM(ZBIRNA:NERASPOREĐENO!H31)</f>
        <v>-800</v>
      </c>
      <c r="I31" s="25">
        <f>+F31+H31</f>
        <v>1000480</v>
      </c>
      <c r="K31" s="47">
        <f>SUM(ZBIRNA:NERASPOREĐENO!K31)</f>
        <v>0</v>
      </c>
      <c r="L31" s="47">
        <f>SUM(ZBIRNA:NERASPOREĐENO!L31)</f>
        <v>0</v>
      </c>
      <c r="M31" s="219"/>
      <c r="N31" s="219"/>
      <c r="R31" s="53"/>
    </row>
    <row r="32" spans="1:18" s="26" customFormat="1">
      <c r="A32" s="21"/>
      <c r="B32" s="22">
        <v>683</v>
      </c>
      <c r="C32" s="23" t="s">
        <v>16</v>
      </c>
      <c r="D32" s="24">
        <f>SUM(ZBIRNA:NERASPOREĐENO!D32)</f>
        <v>0</v>
      </c>
      <c r="E32" s="47">
        <f>SUM(ZBIRNA:NERASPOREĐENO!E32)</f>
        <v>0</v>
      </c>
      <c r="F32" s="25">
        <f t="shared" si="23"/>
        <v>0</v>
      </c>
      <c r="G32" s="84">
        <f>SUM(ZBIRNA:NERASPOREĐENO!G32)</f>
        <v>0</v>
      </c>
      <c r="H32" s="47">
        <f>SUM(ZBIRNA:NERASPOREĐENO!H32)</f>
        <v>0</v>
      </c>
      <c r="I32" s="25">
        <f>+F32+H32</f>
        <v>0</v>
      </c>
      <c r="K32" s="47">
        <f>SUM(ZBIRNA:NERASPOREĐENO!K32)</f>
        <v>0</v>
      </c>
      <c r="L32" s="47">
        <f>SUM(ZBIRNA:NERASPOREĐENO!L32)</f>
        <v>0</v>
      </c>
      <c r="M32" s="219"/>
      <c r="N32" s="219"/>
      <c r="R32" s="53"/>
    </row>
    <row r="33" spans="1:18" ht="24.75">
      <c r="A33" s="236" t="s">
        <v>11</v>
      </c>
      <c r="B33" s="237"/>
      <c r="C33" s="18" t="s">
        <v>119</v>
      </c>
      <c r="D33" s="19">
        <f t="shared" ref="D33:I33" si="24">SUM(D34:D35)</f>
        <v>28483</v>
      </c>
      <c r="E33" s="19">
        <f t="shared" si="24"/>
        <v>0</v>
      </c>
      <c r="F33" s="20">
        <f t="shared" si="24"/>
        <v>28483</v>
      </c>
      <c r="G33" s="59">
        <f t="shared" si="24"/>
        <v>39464</v>
      </c>
      <c r="H33" s="19">
        <f t="shared" si="24"/>
        <v>0</v>
      </c>
      <c r="I33" s="20">
        <f t="shared" si="24"/>
        <v>28483</v>
      </c>
      <c r="K33" s="19">
        <f t="shared" ref="K33:L33" si="25">SUM(K34:K35)</f>
        <v>0</v>
      </c>
      <c r="L33" s="19">
        <f t="shared" si="25"/>
        <v>0</v>
      </c>
      <c r="R33" s="53"/>
    </row>
    <row r="34" spans="1:18" s="26" customFormat="1">
      <c r="A34" s="21"/>
      <c r="B34" s="22">
        <v>721</v>
      </c>
      <c r="C34" s="23" t="s">
        <v>22</v>
      </c>
      <c r="D34" s="24">
        <f>SUM(ZBIRNA:NERASPOREĐENO!D34)</f>
        <v>28483</v>
      </c>
      <c r="E34" s="47">
        <f>SUM(ZBIRNA:NERASPOREĐENO!E34)</f>
        <v>0</v>
      </c>
      <c r="F34" s="25">
        <f t="shared" ref="F34:F35" si="26">SUM(D34:E34)</f>
        <v>28483</v>
      </c>
      <c r="G34" s="84">
        <f>SUM(ZBIRNA:NERASPOREĐENO!G34)</f>
        <v>21253.999999999996</v>
      </c>
      <c r="H34" s="47">
        <f>SUM(ZBIRNA:NERASPOREĐENO!H34)</f>
        <v>0</v>
      </c>
      <c r="I34" s="25">
        <f>+F34+H34</f>
        <v>28483</v>
      </c>
      <c r="K34" s="47">
        <f>SUM(ZBIRNA:NERASPOREĐENO!K34)</f>
        <v>0</v>
      </c>
      <c r="L34" s="47">
        <f>SUM(ZBIRNA:NERASPOREĐENO!L34)</f>
        <v>0</v>
      </c>
      <c r="M34" s="219"/>
      <c r="N34" s="219"/>
      <c r="R34" s="53"/>
    </row>
    <row r="35" spans="1:18" s="26" customFormat="1">
      <c r="A35" s="27"/>
      <c r="B35" s="28">
        <v>722</v>
      </c>
      <c r="C35" s="29" t="s">
        <v>23</v>
      </c>
      <c r="D35" s="30">
        <f>SUM(ZBIRNA:NERASPOREĐENO!D35)</f>
        <v>0</v>
      </c>
      <c r="E35" s="48">
        <f>SUM(ZBIRNA:NERASPOREĐENO!E35)</f>
        <v>0</v>
      </c>
      <c r="F35" s="31">
        <f t="shared" si="26"/>
        <v>0</v>
      </c>
      <c r="G35" s="165">
        <f>SUM(ZBIRNA:NERASPOREĐENO!G35)</f>
        <v>18210</v>
      </c>
      <c r="H35" s="48">
        <f>SUM(ZBIRNA:NERASPOREĐENO!H35)</f>
        <v>0</v>
      </c>
      <c r="I35" s="31">
        <f>+F35+H35</f>
        <v>0</v>
      </c>
      <c r="K35" s="48">
        <f>SUM(ZBIRNA:NERASPOREĐENO!K35)</f>
        <v>0</v>
      </c>
      <c r="L35" s="48">
        <f>SUM(ZBIRNA:NERASPOREĐENO!L35)</f>
        <v>0</v>
      </c>
      <c r="M35" s="219"/>
      <c r="N35" s="219"/>
      <c r="R35" s="53"/>
    </row>
    <row r="36" spans="1:18" s="26" customFormat="1">
      <c r="A36" s="32"/>
      <c r="B36" s="33"/>
      <c r="C36" s="32"/>
      <c r="D36" s="34"/>
      <c r="E36" s="34"/>
      <c r="F36" s="34"/>
      <c r="G36" s="34"/>
      <c r="H36" s="34"/>
      <c r="I36" s="75"/>
      <c r="K36" s="34"/>
      <c r="L36" s="34"/>
      <c r="M36" s="219"/>
      <c r="N36" s="219"/>
      <c r="R36" s="53"/>
    </row>
    <row r="37" spans="1:18" s="7" customFormat="1" ht="36">
      <c r="A37" s="3" t="s">
        <v>1</v>
      </c>
      <c r="B37" s="4" t="s">
        <v>2</v>
      </c>
      <c r="C37" s="5" t="s">
        <v>24</v>
      </c>
      <c r="D37" s="4" t="str">
        <f>+D5</f>
        <v>PLAN 2021.</v>
      </c>
      <c r="E37" s="4" t="s">
        <v>4</v>
      </c>
      <c r="F37" s="91" t="str">
        <f>+F5</f>
        <v>1. REBALANS 2021.</v>
      </c>
      <c r="G37" s="91" t="s">
        <v>1531</v>
      </c>
      <c r="H37" s="76" t="str">
        <f>+H5</f>
        <v>Iznos promjene</v>
      </c>
      <c r="I37" s="6" t="str">
        <f>+I5</f>
        <v>2. REBALANS 2021.</v>
      </c>
      <c r="K37" s="91" t="str">
        <f>+K5</f>
        <v>Iznos promjene</v>
      </c>
      <c r="L37" s="91" t="s">
        <v>1531</v>
      </c>
      <c r="M37" s="217"/>
      <c r="N37" s="217"/>
      <c r="R37" s="53"/>
    </row>
    <row r="38" spans="1:18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  <c r="K38" s="35">
        <v>7</v>
      </c>
      <c r="L38" s="35">
        <v>7</v>
      </c>
      <c r="R38" s="53"/>
    </row>
    <row r="39" spans="1:18">
      <c r="A39" s="54" t="s">
        <v>6</v>
      </c>
      <c r="B39" s="260">
        <f>+B3</f>
        <v>0</v>
      </c>
      <c r="C39" s="260"/>
      <c r="D39" s="38">
        <f t="shared" ref="D39:I41" si="27">SUM(D40)</f>
        <v>467628285.31999999</v>
      </c>
      <c r="E39" s="38">
        <f t="shared" si="27"/>
        <v>0</v>
      </c>
      <c r="F39" s="38">
        <f t="shared" si="27"/>
        <v>467628285.31999999</v>
      </c>
      <c r="G39" s="38">
        <f t="shared" si="27"/>
        <v>202208107.41300002</v>
      </c>
      <c r="H39" s="38">
        <f t="shared" si="27"/>
        <v>397448.63</v>
      </c>
      <c r="I39" s="38">
        <f t="shared" si="27"/>
        <v>468025733.94999999</v>
      </c>
      <c r="K39" s="38">
        <v>467628285.31999999</v>
      </c>
      <c r="L39" s="38">
        <v>202208107.41300002</v>
      </c>
      <c r="M39" s="134">
        <f>+K39-M40</f>
        <v>0</v>
      </c>
      <c r="N39" s="134">
        <f>+L39-N40</f>
        <v>3.0000209808349609E-3</v>
      </c>
      <c r="R39" s="53"/>
    </row>
    <row r="40" spans="1:18" ht="24.75">
      <c r="A40" s="261" t="s">
        <v>108</v>
      </c>
      <c r="B40" s="262"/>
      <c r="C40" s="15" t="s">
        <v>109</v>
      </c>
      <c r="D40" s="16">
        <f t="shared" si="27"/>
        <v>467628285.31999999</v>
      </c>
      <c r="E40" s="16">
        <f t="shared" si="27"/>
        <v>0</v>
      </c>
      <c r="F40" s="16">
        <f t="shared" si="27"/>
        <v>467628285.31999999</v>
      </c>
      <c r="G40" s="16">
        <f t="shared" si="27"/>
        <v>202208107.41300002</v>
      </c>
      <c r="H40" s="16">
        <f t="shared" si="27"/>
        <v>397448.63</v>
      </c>
      <c r="I40" s="16">
        <f t="shared" si="27"/>
        <v>468025733.94999999</v>
      </c>
      <c r="K40" s="16">
        <v>467628285.31999999</v>
      </c>
      <c r="L40" s="16">
        <v>202208107.41300002</v>
      </c>
      <c r="M40" s="134">
        <v>467628285.31999999</v>
      </c>
      <c r="N40" s="134">
        <v>202208107.41</v>
      </c>
      <c r="R40" s="53"/>
    </row>
    <row r="41" spans="1:18">
      <c r="A41" s="261" t="s">
        <v>25</v>
      </c>
      <c r="B41" s="262"/>
      <c r="C41" s="15" t="s">
        <v>26</v>
      </c>
      <c r="D41" s="16">
        <f>SUM(D42)</f>
        <v>467628285.31999999</v>
      </c>
      <c r="E41" s="16">
        <f t="shared" si="27"/>
        <v>0</v>
      </c>
      <c r="F41" s="16">
        <f t="shared" si="27"/>
        <v>467628285.31999999</v>
      </c>
      <c r="G41" s="16">
        <f t="shared" si="27"/>
        <v>202208107.41300002</v>
      </c>
      <c r="H41" s="16">
        <f t="shared" si="27"/>
        <v>397448.63</v>
      </c>
      <c r="I41" s="16">
        <f t="shared" si="27"/>
        <v>468025733.94999999</v>
      </c>
      <c r="K41" s="16">
        <v>467628285.31999999</v>
      </c>
      <c r="L41" s="16">
        <v>202208107.41300002</v>
      </c>
      <c r="R41" s="53"/>
    </row>
    <row r="42" spans="1:18" ht="15" customHeight="1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467628285.31999999</v>
      </c>
      <c r="E42" s="104">
        <f t="shared" ref="E42:I42" si="28">SUM(E43,E114,E139,E305,E242,E296,E317,E349,E382,E420,E457,E494,E497,E507,E520,E533,E540,E584,E595,E616,E636,E656,E679,E702,E724,E744,E764,E789,E811,E826,E848,E861,E883,E293,E311)</f>
        <v>0</v>
      </c>
      <c r="F42" s="104">
        <f t="shared" si="28"/>
        <v>467628285.31999999</v>
      </c>
      <c r="G42" s="104">
        <f t="shared" si="28"/>
        <v>202208107.41300002</v>
      </c>
      <c r="H42" s="104">
        <f t="shared" si="28"/>
        <v>397448.63</v>
      </c>
      <c r="I42" s="104">
        <f t="shared" si="28"/>
        <v>468025733.94999999</v>
      </c>
      <c r="K42" s="104">
        <v>467628285.31999999</v>
      </c>
      <c r="L42" s="104">
        <v>202208107.41300002</v>
      </c>
      <c r="R42" s="53"/>
    </row>
    <row r="43" spans="1:18" ht="15" customHeight="1">
      <c r="A43" s="238" t="s">
        <v>42</v>
      </c>
      <c r="B43" s="239"/>
      <c r="C43" s="39" t="s">
        <v>43</v>
      </c>
      <c r="D43" s="40">
        <f>SUM(D44,D57,D64,D77,D90,D102)</f>
        <v>373680080.19999993</v>
      </c>
      <c r="E43" s="40">
        <f t="shared" ref="E43:I43" si="29">SUM(E44,E57,E64,E77,E90,E102)</f>
        <v>0</v>
      </c>
      <c r="F43" s="40">
        <f t="shared" si="29"/>
        <v>373680080.19999993</v>
      </c>
      <c r="G43" s="40">
        <f t="shared" si="29"/>
        <v>192089668.36300004</v>
      </c>
      <c r="H43" s="40">
        <f t="shared" si="29"/>
        <v>614713.13</v>
      </c>
      <c r="I43" s="40">
        <f t="shared" si="29"/>
        <v>374294793.32999992</v>
      </c>
      <c r="K43" s="40">
        <v>373680080.19999993</v>
      </c>
      <c r="L43" s="40">
        <v>192089668.36300004</v>
      </c>
      <c r="R43" s="53"/>
    </row>
    <row r="44" spans="1:18" ht="15" customHeight="1">
      <c r="A44" s="236" t="s">
        <v>11</v>
      </c>
      <c r="B44" s="237"/>
      <c r="C44" s="18" t="s">
        <v>110</v>
      </c>
      <c r="D44" s="19">
        <f>SUM(D45:D56)</f>
        <v>4220530</v>
      </c>
      <c r="E44" s="19">
        <f t="shared" ref="E44:I44" si="30">SUM(E45:E56)</f>
        <v>0</v>
      </c>
      <c r="F44" s="59">
        <f t="shared" si="30"/>
        <v>4220530</v>
      </c>
      <c r="G44" s="174">
        <f t="shared" si="30"/>
        <v>1191031.07</v>
      </c>
      <c r="H44" s="79">
        <f t="shared" si="30"/>
        <v>5</v>
      </c>
      <c r="I44" s="20">
        <f t="shared" si="30"/>
        <v>4220535</v>
      </c>
      <c r="K44" s="79">
        <v>4220530</v>
      </c>
      <c r="L44" s="79">
        <v>1193531.07</v>
      </c>
      <c r="R44" s="53"/>
    </row>
    <row r="45" spans="1:18">
      <c r="A45" s="21"/>
      <c r="B45" s="22">
        <v>311</v>
      </c>
      <c r="C45" s="23" t="s">
        <v>35</v>
      </c>
      <c r="D45" s="24">
        <f>SUM(ZBIRNA:NERASPOREĐENO!D45)</f>
        <v>2111790</v>
      </c>
      <c r="E45" s="47">
        <f>SUM(ZBIRNA:NERASPOREĐENO!E45)</f>
        <v>0</v>
      </c>
      <c r="F45" s="84">
        <f t="shared" ref="F45:F56" si="31">SUM(D45:E45)</f>
        <v>2111790</v>
      </c>
      <c r="G45" s="172">
        <f>SUM(ZBIRNA:NERASPOREĐENO!G45)</f>
        <v>436338.1</v>
      </c>
      <c r="H45" s="94">
        <f>SUM(ZBIRNA:NERASPOREĐENO!H45)</f>
        <v>0</v>
      </c>
      <c r="I45" s="25">
        <f>+F45+H45</f>
        <v>2111790</v>
      </c>
      <c r="K45" s="94">
        <v>2111790</v>
      </c>
      <c r="L45" s="94">
        <v>436338.1</v>
      </c>
      <c r="M45" s="134">
        <f>+F45-K45</f>
        <v>0</v>
      </c>
      <c r="N45" s="134">
        <f>+G45-L45</f>
        <v>0</v>
      </c>
      <c r="R45" s="53"/>
    </row>
    <row r="46" spans="1:18">
      <c r="A46" s="21"/>
      <c r="B46" s="22">
        <v>312</v>
      </c>
      <c r="C46" s="23" t="s">
        <v>44</v>
      </c>
      <c r="D46" s="24">
        <f>SUM(ZBIRNA:NERASPOREĐENO!D46)</f>
        <v>148200</v>
      </c>
      <c r="E46" s="47">
        <f>SUM(ZBIRNA:NERASPOREĐENO!E46)</f>
        <v>0</v>
      </c>
      <c r="F46" s="84">
        <f t="shared" si="31"/>
        <v>148200</v>
      </c>
      <c r="G46" s="172">
        <f>SUM(ZBIRNA:NERASPOREĐENO!G46)</f>
        <v>17400</v>
      </c>
      <c r="H46" s="94">
        <f>SUM(ZBIRNA:NERASPOREĐENO!H46)</f>
        <v>0</v>
      </c>
      <c r="I46" s="25">
        <f t="shared" ref="I46:I56" si="32">+F46+H46</f>
        <v>148200</v>
      </c>
      <c r="K46" s="94">
        <v>148200</v>
      </c>
      <c r="L46" s="94">
        <v>17400</v>
      </c>
      <c r="M46" s="134">
        <f t="shared" ref="M46:M109" si="33">+F46-K46</f>
        <v>0</v>
      </c>
      <c r="N46" s="134">
        <f t="shared" ref="N46:N109" si="34">+G46-L46</f>
        <v>0</v>
      </c>
      <c r="R46" s="53"/>
    </row>
    <row r="47" spans="1:18">
      <c r="A47" s="21"/>
      <c r="B47" s="22">
        <v>313</v>
      </c>
      <c r="C47" s="23" t="s">
        <v>36</v>
      </c>
      <c r="D47" s="24">
        <f>SUM(ZBIRNA:NERASPOREĐENO!D47)</f>
        <v>351988</v>
      </c>
      <c r="E47" s="47">
        <f>SUM(ZBIRNA:NERASPOREĐENO!E47)</f>
        <v>0</v>
      </c>
      <c r="F47" s="84">
        <f t="shared" si="31"/>
        <v>351988</v>
      </c>
      <c r="G47" s="172">
        <f>SUM(ZBIRNA:NERASPOREĐENO!G47)</f>
        <v>71706.990000000005</v>
      </c>
      <c r="H47" s="94">
        <f>SUM(ZBIRNA:NERASPOREĐENO!H47)</f>
        <v>0</v>
      </c>
      <c r="I47" s="25">
        <f t="shared" si="32"/>
        <v>351988</v>
      </c>
      <c r="K47" s="94">
        <v>351988</v>
      </c>
      <c r="L47" s="94">
        <v>71706.990000000005</v>
      </c>
      <c r="M47" s="134">
        <f t="shared" si="33"/>
        <v>0</v>
      </c>
      <c r="N47" s="134">
        <f t="shared" si="34"/>
        <v>0</v>
      </c>
      <c r="R47" s="53"/>
    </row>
    <row r="48" spans="1:18">
      <c r="A48" s="21"/>
      <c r="B48" s="22">
        <v>321</v>
      </c>
      <c r="C48" s="23" t="s">
        <v>33</v>
      </c>
      <c r="D48" s="24">
        <f>SUM(ZBIRNA:NERASPOREĐENO!D48)</f>
        <v>189680</v>
      </c>
      <c r="E48" s="47">
        <f>SUM(ZBIRNA:NERASPOREĐENO!E48)</f>
        <v>0</v>
      </c>
      <c r="F48" s="84">
        <f t="shared" si="31"/>
        <v>189680</v>
      </c>
      <c r="G48" s="172">
        <f>SUM(ZBIRNA:NERASPOREĐENO!G48)</f>
        <v>43444.509999999995</v>
      </c>
      <c r="H48" s="94">
        <f>SUM(ZBIRNA:NERASPOREĐENO!H48)</f>
        <v>0</v>
      </c>
      <c r="I48" s="25">
        <f t="shared" si="32"/>
        <v>189680</v>
      </c>
      <c r="K48" s="94">
        <v>189680</v>
      </c>
      <c r="L48" s="94">
        <v>43444.509999999995</v>
      </c>
      <c r="M48" s="134">
        <f t="shared" si="33"/>
        <v>0</v>
      </c>
      <c r="N48" s="134">
        <f t="shared" si="34"/>
        <v>0</v>
      </c>
      <c r="R48" s="53"/>
    </row>
    <row r="49" spans="1:18" s="26" customFormat="1">
      <c r="A49" s="21"/>
      <c r="B49" s="22">
        <v>322</v>
      </c>
      <c r="C49" s="23" t="s">
        <v>34</v>
      </c>
      <c r="D49" s="24">
        <f>SUM(ZBIRNA:NERASPOREĐENO!D49)</f>
        <v>638746</v>
      </c>
      <c r="E49" s="47">
        <f>SUM(ZBIRNA:NERASPOREĐENO!E49)</f>
        <v>0</v>
      </c>
      <c r="F49" s="84">
        <f t="shared" si="31"/>
        <v>638746</v>
      </c>
      <c r="G49" s="172">
        <f>SUM(ZBIRNA:NERASPOREĐENO!G49)</f>
        <v>362094.66000000003</v>
      </c>
      <c r="H49" s="94">
        <f>SUM(ZBIRNA:NERASPOREĐENO!H49)</f>
        <v>5</v>
      </c>
      <c r="I49" s="25">
        <f t="shared" si="32"/>
        <v>638751</v>
      </c>
      <c r="K49" s="94">
        <v>638746</v>
      </c>
      <c r="L49" s="94">
        <v>362094.66000000003</v>
      </c>
      <c r="M49" s="134">
        <f t="shared" si="33"/>
        <v>0</v>
      </c>
      <c r="N49" s="134">
        <f t="shared" si="34"/>
        <v>0</v>
      </c>
      <c r="R49" s="53"/>
    </row>
    <row r="50" spans="1:18" s="26" customFormat="1">
      <c r="A50" s="21"/>
      <c r="B50" s="22">
        <v>323</v>
      </c>
      <c r="C50" s="23" t="s">
        <v>28</v>
      </c>
      <c r="D50" s="24">
        <f>SUM(ZBIRNA:NERASPOREĐENO!D50)</f>
        <v>504521</v>
      </c>
      <c r="E50" s="47">
        <f>SUM(ZBIRNA:NERASPOREĐENO!E50)</f>
        <v>0</v>
      </c>
      <c r="F50" s="84">
        <f t="shared" si="31"/>
        <v>504521</v>
      </c>
      <c r="G50" s="172">
        <f>SUM(ZBIRNA:NERASPOREĐENO!G50)</f>
        <v>187301.13</v>
      </c>
      <c r="H50" s="94">
        <f>SUM(ZBIRNA:NERASPOREĐENO!H50)</f>
        <v>0</v>
      </c>
      <c r="I50" s="25">
        <f t="shared" si="32"/>
        <v>504521</v>
      </c>
      <c r="K50" s="94">
        <v>504521</v>
      </c>
      <c r="L50" s="94">
        <v>189801.13</v>
      </c>
      <c r="M50" s="134">
        <f t="shared" si="33"/>
        <v>0</v>
      </c>
      <c r="N50" s="134">
        <f t="shared" si="34"/>
        <v>-2500</v>
      </c>
      <c r="R50" s="53"/>
    </row>
    <row r="51" spans="1:18" s="26" customFormat="1" ht="24.75">
      <c r="A51" s="21"/>
      <c r="B51" s="22">
        <v>324</v>
      </c>
      <c r="C51" s="23" t="s">
        <v>37</v>
      </c>
      <c r="D51" s="24">
        <f>SUM(ZBIRNA:NERASPOREĐENO!D51)</f>
        <v>0</v>
      </c>
      <c r="E51" s="47">
        <f>SUM(ZBIRNA:NERASPOREĐENO!E51)</f>
        <v>0</v>
      </c>
      <c r="F51" s="84">
        <f t="shared" si="31"/>
        <v>0</v>
      </c>
      <c r="G51" s="172">
        <f>SUM(ZBIRNA:NERASPOREĐENO!G51)</f>
        <v>2694.95</v>
      </c>
      <c r="H51" s="94">
        <f>SUM(ZBIRNA:NERASPOREĐENO!H51)</f>
        <v>0</v>
      </c>
      <c r="I51" s="25">
        <f t="shared" si="32"/>
        <v>0</v>
      </c>
      <c r="K51" s="94">
        <v>0</v>
      </c>
      <c r="L51" s="94">
        <v>2694.95</v>
      </c>
      <c r="M51" s="134">
        <f t="shared" si="33"/>
        <v>0</v>
      </c>
      <c r="N51" s="134">
        <f t="shared" si="34"/>
        <v>0</v>
      </c>
      <c r="R51" s="53"/>
    </row>
    <row r="52" spans="1:18" s="26" customFormat="1">
      <c r="A52" s="21"/>
      <c r="B52" s="22">
        <v>329</v>
      </c>
      <c r="C52" s="23" t="s">
        <v>38</v>
      </c>
      <c r="D52" s="24">
        <f>SUM(ZBIRNA:NERASPOREĐENO!D52)</f>
        <v>242280</v>
      </c>
      <c r="E52" s="47">
        <f>SUM(ZBIRNA:NERASPOREĐENO!E52)</f>
        <v>0</v>
      </c>
      <c r="F52" s="84">
        <f t="shared" si="31"/>
        <v>242280</v>
      </c>
      <c r="G52" s="172">
        <f>SUM(ZBIRNA:NERASPOREĐENO!G52)</f>
        <v>65914.01999999999</v>
      </c>
      <c r="H52" s="94">
        <f>SUM(ZBIRNA:NERASPOREĐENO!H52)</f>
        <v>0</v>
      </c>
      <c r="I52" s="25">
        <f t="shared" si="32"/>
        <v>242280</v>
      </c>
      <c r="K52" s="94">
        <v>242280</v>
      </c>
      <c r="L52" s="94">
        <v>65914.01999999999</v>
      </c>
      <c r="M52" s="134">
        <f t="shared" si="33"/>
        <v>0</v>
      </c>
      <c r="N52" s="134">
        <f t="shared" si="34"/>
        <v>0</v>
      </c>
      <c r="R52" s="53"/>
    </row>
    <row r="53" spans="1:18" s="26" customFormat="1">
      <c r="A53" s="21"/>
      <c r="B53" s="22">
        <v>343</v>
      </c>
      <c r="C53" s="23" t="s">
        <v>39</v>
      </c>
      <c r="D53" s="24">
        <f>SUM(ZBIRNA:NERASPOREĐENO!D53)</f>
        <v>33325</v>
      </c>
      <c r="E53" s="47">
        <f>SUM(ZBIRNA:NERASPOREĐENO!E53)</f>
        <v>0</v>
      </c>
      <c r="F53" s="84">
        <f t="shared" si="31"/>
        <v>33325</v>
      </c>
      <c r="G53" s="172">
        <f>SUM(ZBIRNA:NERASPOREĐENO!G53)</f>
        <v>4136.71</v>
      </c>
      <c r="H53" s="94">
        <f>SUM(ZBIRNA:NERASPOREĐENO!H53)</f>
        <v>0</v>
      </c>
      <c r="I53" s="25">
        <f t="shared" si="32"/>
        <v>33325</v>
      </c>
      <c r="K53" s="94">
        <v>33325</v>
      </c>
      <c r="L53" s="94">
        <v>4136.71</v>
      </c>
      <c r="M53" s="134">
        <f t="shared" si="33"/>
        <v>0</v>
      </c>
      <c r="N53" s="134">
        <f t="shared" si="34"/>
        <v>0</v>
      </c>
      <c r="R53" s="53"/>
    </row>
    <row r="54" spans="1:18" s="26" customFormat="1" ht="24.75">
      <c r="A54" s="21"/>
      <c r="B54" s="22">
        <v>372</v>
      </c>
      <c r="C54" s="23" t="s">
        <v>46</v>
      </c>
      <c r="D54" s="24">
        <f>SUM(ZBIRNA:NERASPOREĐENO!D54)</f>
        <v>0</v>
      </c>
      <c r="E54" s="47">
        <f>SUM(ZBIRNA:NERASPOREĐENO!E54)</f>
        <v>0</v>
      </c>
      <c r="F54" s="84">
        <f t="shared" si="31"/>
        <v>0</v>
      </c>
      <c r="G54" s="172">
        <f>SUM(ZBIRNA:NERASPOREĐENO!G54)</f>
        <v>0</v>
      </c>
      <c r="H54" s="94">
        <f>SUM(ZBIRNA:NERASPOREĐENO!H54)</f>
        <v>0</v>
      </c>
      <c r="I54" s="25">
        <f t="shared" si="32"/>
        <v>0</v>
      </c>
      <c r="K54" s="94">
        <v>0</v>
      </c>
      <c r="L54" s="94">
        <v>0</v>
      </c>
      <c r="M54" s="134">
        <f t="shared" si="33"/>
        <v>0</v>
      </c>
      <c r="N54" s="134">
        <f t="shared" si="34"/>
        <v>0</v>
      </c>
      <c r="R54" s="53"/>
    </row>
    <row r="55" spans="1:18" s="26" customFormat="1">
      <c r="A55" s="21"/>
      <c r="B55" s="22">
        <v>381</v>
      </c>
      <c r="C55" s="23" t="s">
        <v>58</v>
      </c>
      <c r="D55" s="24">
        <f>SUM(ZBIRNA:NERASPOREĐENO!D55)</f>
        <v>0</v>
      </c>
      <c r="E55" s="47">
        <f>SUM(ZBIRNA:NERASPOREĐENO!E55)</f>
        <v>0</v>
      </c>
      <c r="F55" s="84">
        <f t="shared" si="31"/>
        <v>0</v>
      </c>
      <c r="G55" s="172">
        <f>SUM(ZBIRNA:NERASPOREĐENO!G55)</f>
        <v>0</v>
      </c>
      <c r="H55" s="94">
        <f>SUM(ZBIRNA:NERASPOREĐENO!H55)</f>
        <v>0</v>
      </c>
      <c r="I55" s="25">
        <f t="shared" si="32"/>
        <v>0</v>
      </c>
      <c r="K55" s="94">
        <v>0</v>
      </c>
      <c r="L55" s="94">
        <v>0</v>
      </c>
      <c r="M55" s="134">
        <f t="shared" si="33"/>
        <v>0</v>
      </c>
      <c r="N55" s="134">
        <f t="shared" si="34"/>
        <v>0</v>
      </c>
      <c r="R55" s="53"/>
    </row>
    <row r="56" spans="1:18" s="26" customFormat="1">
      <c r="A56" s="21"/>
      <c r="B56" s="22">
        <v>383</v>
      </c>
      <c r="C56" s="23" t="s">
        <v>61</v>
      </c>
      <c r="D56" s="24">
        <f>SUM(ZBIRNA:NERASPOREĐENO!D56)</f>
        <v>0</v>
      </c>
      <c r="E56" s="47">
        <f>SUM(ZBIRNA:NERASPOREĐENO!E56)</f>
        <v>0</v>
      </c>
      <c r="F56" s="84">
        <f t="shared" si="31"/>
        <v>0</v>
      </c>
      <c r="G56" s="172">
        <f>SUM(ZBIRNA:NERASPOREĐENO!G56)</f>
        <v>0</v>
      </c>
      <c r="H56" s="94">
        <f>SUM(ZBIRNA:NERASPOREĐENO!H56)</f>
        <v>0</v>
      </c>
      <c r="I56" s="25">
        <f t="shared" si="32"/>
        <v>0</v>
      </c>
      <c r="K56" s="94">
        <v>0</v>
      </c>
      <c r="L56" s="94">
        <v>0</v>
      </c>
      <c r="M56" s="134">
        <f t="shared" si="33"/>
        <v>0</v>
      </c>
      <c r="N56" s="134">
        <f t="shared" si="34"/>
        <v>0</v>
      </c>
      <c r="R56" s="53"/>
    </row>
    <row r="57" spans="1:18" s="26" customFormat="1" ht="24.75">
      <c r="A57" s="246" t="s">
        <v>11</v>
      </c>
      <c r="B57" s="247"/>
      <c r="C57" s="55" t="s">
        <v>111</v>
      </c>
      <c r="D57" s="43">
        <f>SUM(D58:D63)</f>
        <v>33038524</v>
      </c>
      <c r="E57" s="43">
        <f t="shared" ref="E57:I57" si="35">SUM(E58:E63)</f>
        <v>0</v>
      </c>
      <c r="F57" s="58">
        <f t="shared" si="35"/>
        <v>33038524</v>
      </c>
      <c r="G57" s="173">
        <f t="shared" si="35"/>
        <v>12042563.263</v>
      </c>
      <c r="H57" s="89">
        <f t="shared" si="35"/>
        <v>-16359</v>
      </c>
      <c r="I57" s="56">
        <f t="shared" si="35"/>
        <v>33022165</v>
      </c>
      <c r="K57" s="89">
        <v>33038524</v>
      </c>
      <c r="L57" s="89">
        <v>12042563.263</v>
      </c>
      <c r="M57" s="134">
        <f t="shared" si="33"/>
        <v>0</v>
      </c>
      <c r="N57" s="134">
        <f t="shared" si="34"/>
        <v>0</v>
      </c>
      <c r="R57" s="53"/>
    </row>
    <row r="58" spans="1:18" ht="22.5" customHeight="1">
      <c r="A58" s="21"/>
      <c r="B58" s="22">
        <v>321</v>
      </c>
      <c r="C58" s="23" t="s">
        <v>33</v>
      </c>
      <c r="D58" s="24">
        <f>SUM(ZBIRNA:NERASPOREĐENO!D58)</f>
        <v>9451620.75</v>
      </c>
      <c r="E58" s="47">
        <f>SUM(ZBIRNA:NERASPOREĐENO!E58)</f>
        <v>0</v>
      </c>
      <c r="F58" s="84">
        <f t="shared" ref="F58:F63" si="36">SUM(D58:E58)</f>
        <v>9451620.75</v>
      </c>
      <c r="G58" s="172">
        <f>SUM(ZBIRNA:NERASPOREĐENO!G58)</f>
        <v>2977514.77</v>
      </c>
      <c r="H58" s="94">
        <f>SUM(ZBIRNA:NERASPOREĐENO!H58)</f>
        <v>7745</v>
      </c>
      <c r="I58" s="25">
        <f>+F58+H58</f>
        <v>9459365.75</v>
      </c>
      <c r="J58" s="49"/>
      <c r="K58" s="94">
        <v>9451620.75</v>
      </c>
      <c r="L58" s="94">
        <v>2977514.77</v>
      </c>
      <c r="M58" s="134">
        <f t="shared" si="33"/>
        <v>0</v>
      </c>
      <c r="N58" s="134">
        <f t="shared" si="34"/>
        <v>0</v>
      </c>
      <c r="R58" s="53"/>
    </row>
    <row r="59" spans="1:18" s="26" customFormat="1">
      <c r="A59" s="21"/>
      <c r="B59" s="22">
        <v>322</v>
      </c>
      <c r="C59" s="23" t="s">
        <v>34</v>
      </c>
      <c r="D59" s="24">
        <f>SUM(ZBIRNA:NERASPOREĐENO!D59)</f>
        <v>13496051.32</v>
      </c>
      <c r="E59" s="47">
        <f>SUM(ZBIRNA:NERASPOREĐENO!E59)</f>
        <v>0</v>
      </c>
      <c r="F59" s="84">
        <f t="shared" si="36"/>
        <v>13496051.32</v>
      </c>
      <c r="G59" s="172">
        <f>SUM(ZBIRNA:NERASPOREĐENO!G59)</f>
        <v>5106975.67</v>
      </c>
      <c r="H59" s="94">
        <f>SUM(ZBIRNA:NERASPOREĐENO!H59)</f>
        <v>-61708</v>
      </c>
      <c r="I59" s="25">
        <f t="shared" ref="I59:I63" si="37">+F59+H59</f>
        <v>13434343.32</v>
      </c>
      <c r="K59" s="94">
        <v>13496051.32</v>
      </c>
      <c r="L59" s="94">
        <v>5106975.67</v>
      </c>
      <c r="M59" s="134">
        <f t="shared" si="33"/>
        <v>0</v>
      </c>
      <c r="N59" s="134">
        <f t="shared" si="34"/>
        <v>0</v>
      </c>
      <c r="R59" s="53"/>
    </row>
    <row r="60" spans="1:18" s="26" customFormat="1">
      <c r="A60" s="21"/>
      <c r="B60" s="22">
        <v>323</v>
      </c>
      <c r="C60" s="23" t="s">
        <v>28</v>
      </c>
      <c r="D60" s="24">
        <f>SUM(ZBIRNA:NERASPOREĐENO!D60)</f>
        <v>8841390.8099999987</v>
      </c>
      <c r="E60" s="47">
        <f>SUM(ZBIRNA:NERASPOREĐENO!E60)</f>
        <v>0</v>
      </c>
      <c r="F60" s="84">
        <f t="shared" si="36"/>
        <v>8841390.8099999987</v>
      </c>
      <c r="G60" s="172">
        <f>SUM(ZBIRNA:NERASPOREĐENO!G60)</f>
        <v>3647404.2730000005</v>
      </c>
      <c r="H60" s="94">
        <f>SUM(ZBIRNA:NERASPOREĐENO!H60)</f>
        <v>32704</v>
      </c>
      <c r="I60" s="25">
        <f t="shared" si="37"/>
        <v>8874094.8099999987</v>
      </c>
      <c r="K60" s="94">
        <v>8841390.8099999987</v>
      </c>
      <c r="L60" s="94">
        <v>3647404.2730000005</v>
      </c>
      <c r="M60" s="134">
        <f t="shared" si="33"/>
        <v>0</v>
      </c>
      <c r="N60" s="134">
        <f t="shared" si="34"/>
        <v>0</v>
      </c>
      <c r="R60" s="53"/>
    </row>
    <row r="61" spans="1:18" s="26" customFormat="1" ht="24.75">
      <c r="A61" s="21"/>
      <c r="B61" s="22">
        <v>324</v>
      </c>
      <c r="C61" s="23" t="s">
        <v>37</v>
      </c>
      <c r="D61" s="24">
        <f>SUM(ZBIRNA:NERASPOREĐENO!D61)</f>
        <v>100000</v>
      </c>
      <c r="E61" s="47">
        <f>SUM(ZBIRNA:NERASPOREĐENO!E61)</f>
        <v>0</v>
      </c>
      <c r="F61" s="84">
        <f t="shared" si="36"/>
        <v>100000</v>
      </c>
      <c r="G61" s="172">
        <f>SUM(ZBIRNA:NERASPOREĐENO!G61)</f>
        <v>3366</v>
      </c>
      <c r="H61" s="94">
        <f>SUM(ZBIRNA:NERASPOREĐENO!H61)</f>
        <v>0</v>
      </c>
      <c r="I61" s="25">
        <f t="shared" si="37"/>
        <v>100000</v>
      </c>
      <c r="K61" s="94">
        <v>100000</v>
      </c>
      <c r="L61" s="94">
        <v>3366</v>
      </c>
      <c r="M61" s="134">
        <f t="shared" si="33"/>
        <v>0</v>
      </c>
      <c r="N61" s="134">
        <f t="shared" si="34"/>
        <v>0</v>
      </c>
      <c r="R61" s="53"/>
    </row>
    <row r="62" spans="1:18" s="26" customFormat="1">
      <c r="A62" s="21"/>
      <c r="B62" s="22">
        <v>329</v>
      </c>
      <c r="C62" s="23" t="s">
        <v>38</v>
      </c>
      <c r="D62" s="24">
        <f>SUM(ZBIRNA:NERASPOREĐENO!D62)</f>
        <v>832312.12</v>
      </c>
      <c r="E62" s="47">
        <f>SUM(ZBIRNA:NERASPOREĐENO!E62)</f>
        <v>0</v>
      </c>
      <c r="F62" s="84">
        <f t="shared" si="36"/>
        <v>832312.12</v>
      </c>
      <c r="G62" s="172">
        <f>SUM(ZBIRNA:NERASPOREĐENO!G62)</f>
        <v>218900.72000000003</v>
      </c>
      <c r="H62" s="94">
        <f>SUM(ZBIRNA:NERASPOREĐENO!H62)</f>
        <v>5900</v>
      </c>
      <c r="I62" s="25">
        <f t="shared" si="37"/>
        <v>838212.12</v>
      </c>
      <c r="K62" s="94">
        <v>832312.12</v>
      </c>
      <c r="L62" s="94">
        <v>218900.72000000003</v>
      </c>
      <c r="M62" s="134">
        <f t="shared" si="33"/>
        <v>0</v>
      </c>
      <c r="N62" s="134">
        <f t="shared" si="34"/>
        <v>0</v>
      </c>
      <c r="R62" s="53"/>
    </row>
    <row r="63" spans="1:18" s="26" customFormat="1">
      <c r="A63" s="21"/>
      <c r="B63" s="22">
        <v>343</v>
      </c>
      <c r="C63" s="23" t="s">
        <v>39</v>
      </c>
      <c r="D63" s="24">
        <f>SUM(ZBIRNA:NERASPOREĐENO!D63)</f>
        <v>317149</v>
      </c>
      <c r="E63" s="47">
        <f>SUM(ZBIRNA:NERASPOREĐENO!E63)</f>
        <v>0</v>
      </c>
      <c r="F63" s="84">
        <f t="shared" si="36"/>
        <v>317149</v>
      </c>
      <c r="G63" s="172">
        <f>SUM(ZBIRNA:NERASPOREĐENO!G63)</f>
        <v>88401.83</v>
      </c>
      <c r="H63" s="94">
        <f>SUM(ZBIRNA:NERASPOREĐENO!H63)</f>
        <v>-1000</v>
      </c>
      <c r="I63" s="25">
        <f t="shared" si="37"/>
        <v>316149</v>
      </c>
      <c r="K63" s="94">
        <v>317149</v>
      </c>
      <c r="L63" s="94">
        <v>88401.83</v>
      </c>
      <c r="M63" s="134">
        <f t="shared" si="33"/>
        <v>0</v>
      </c>
      <c r="N63" s="134">
        <f t="shared" si="34"/>
        <v>0</v>
      </c>
      <c r="R63" s="53"/>
    </row>
    <row r="64" spans="1:18" s="26" customFormat="1" ht="24.75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38">SUM(E65:E76)</f>
        <v>0</v>
      </c>
      <c r="F64" s="59">
        <f t="shared" si="38"/>
        <v>0</v>
      </c>
      <c r="G64" s="174">
        <f t="shared" si="38"/>
        <v>917148.56</v>
      </c>
      <c r="H64" s="79">
        <f t="shared" si="38"/>
        <v>189627.13</v>
      </c>
      <c r="I64" s="20">
        <f t="shared" si="38"/>
        <v>189627.13</v>
      </c>
      <c r="K64" s="79">
        <v>0</v>
      </c>
      <c r="L64" s="79">
        <v>917148.56</v>
      </c>
      <c r="M64" s="134">
        <f t="shared" si="33"/>
        <v>0</v>
      </c>
      <c r="N64" s="134">
        <f t="shared" si="34"/>
        <v>0</v>
      </c>
      <c r="R64" s="53"/>
    </row>
    <row r="65" spans="1:18" ht="26.25" customHeight="1">
      <c r="A65" s="21"/>
      <c r="B65" s="22">
        <v>311</v>
      </c>
      <c r="C65" s="23" t="s">
        <v>35</v>
      </c>
      <c r="D65" s="24">
        <f>SUM(ZBIRNA:NERASPOREĐENO!D65)</f>
        <v>0</v>
      </c>
      <c r="E65" s="47">
        <f>SUM(ZBIRNA:NERASPOREĐENO!E65)</f>
        <v>0</v>
      </c>
      <c r="F65" s="84">
        <f t="shared" ref="F65:F76" si="39">SUM(D65:E65)</f>
        <v>0</v>
      </c>
      <c r="G65" s="172">
        <f>SUM(ZBIRNA:NERASPOREĐENO!G65)</f>
        <v>514434.60000000003</v>
      </c>
      <c r="H65" s="94">
        <f>SUM(ZBIRNA:NERASPOREĐENO!H65)</f>
        <v>0</v>
      </c>
      <c r="I65" s="25">
        <f>+F65+H65</f>
        <v>0</v>
      </c>
      <c r="K65" s="94">
        <v>0</v>
      </c>
      <c r="L65" s="94">
        <v>514434.60000000003</v>
      </c>
      <c r="M65" s="134">
        <f t="shared" si="33"/>
        <v>0</v>
      </c>
      <c r="N65" s="134">
        <f t="shared" si="34"/>
        <v>0</v>
      </c>
      <c r="R65" s="53"/>
    </row>
    <row r="66" spans="1:18" s="26" customFormat="1">
      <c r="A66" s="21"/>
      <c r="B66" s="22">
        <v>312</v>
      </c>
      <c r="C66" s="23" t="s">
        <v>44</v>
      </c>
      <c r="D66" s="24">
        <f>SUM(ZBIRNA:NERASPOREĐENO!D66)</f>
        <v>0</v>
      </c>
      <c r="E66" s="47">
        <f>SUM(ZBIRNA:NERASPOREĐENO!E66)</f>
        <v>0</v>
      </c>
      <c r="F66" s="84">
        <f t="shared" si="39"/>
        <v>0</v>
      </c>
      <c r="G66" s="172">
        <f>SUM(ZBIRNA:NERASPOREĐENO!G66)</f>
        <v>33427.72</v>
      </c>
      <c r="H66" s="94">
        <f>SUM(ZBIRNA:NERASPOREĐENO!H66)</f>
        <v>0</v>
      </c>
      <c r="I66" s="25">
        <f t="shared" ref="I66:I76" si="40">+F66+H66</f>
        <v>0</v>
      </c>
      <c r="K66" s="94">
        <v>0</v>
      </c>
      <c r="L66" s="94">
        <v>33427.72</v>
      </c>
      <c r="M66" s="134">
        <f t="shared" si="33"/>
        <v>0</v>
      </c>
      <c r="N66" s="134">
        <f t="shared" si="34"/>
        <v>0</v>
      </c>
      <c r="R66" s="53"/>
    </row>
    <row r="67" spans="1:18" s="26" customFormat="1">
      <c r="A67" s="21"/>
      <c r="B67" s="22">
        <v>313</v>
      </c>
      <c r="C67" s="23" t="s">
        <v>36</v>
      </c>
      <c r="D67" s="24">
        <f>SUM(ZBIRNA:NERASPOREĐENO!D67)</f>
        <v>0</v>
      </c>
      <c r="E67" s="47">
        <f>SUM(ZBIRNA:NERASPOREĐENO!E67)</f>
        <v>0</v>
      </c>
      <c r="F67" s="84">
        <f t="shared" si="39"/>
        <v>0</v>
      </c>
      <c r="G67" s="172">
        <f>SUM(ZBIRNA:NERASPOREĐENO!G67)</f>
        <v>84740.3</v>
      </c>
      <c r="H67" s="94">
        <f>SUM(ZBIRNA:NERASPOREĐENO!H67)</f>
        <v>0</v>
      </c>
      <c r="I67" s="25">
        <f t="shared" si="40"/>
        <v>0</v>
      </c>
      <c r="K67" s="94">
        <v>0</v>
      </c>
      <c r="L67" s="94">
        <v>84740.3</v>
      </c>
      <c r="M67" s="134">
        <f t="shared" si="33"/>
        <v>0</v>
      </c>
      <c r="N67" s="134">
        <f t="shared" si="34"/>
        <v>0</v>
      </c>
      <c r="R67" s="53"/>
    </row>
    <row r="68" spans="1:18" s="26" customFormat="1">
      <c r="A68" s="21"/>
      <c r="B68" s="22">
        <v>321</v>
      </c>
      <c r="C68" s="23" t="s">
        <v>33</v>
      </c>
      <c r="D68" s="24">
        <f>SUM(ZBIRNA:NERASPOREĐENO!D68)</f>
        <v>0</v>
      </c>
      <c r="E68" s="47">
        <f>SUM(ZBIRNA:NERASPOREĐENO!E68)</f>
        <v>0</v>
      </c>
      <c r="F68" s="84">
        <f t="shared" si="39"/>
        <v>0</v>
      </c>
      <c r="G68" s="172">
        <f>SUM(ZBIRNA:NERASPOREĐENO!G68)</f>
        <v>44645.94</v>
      </c>
      <c r="H68" s="94">
        <f>SUM(ZBIRNA:NERASPOREĐENO!H68)</f>
        <v>84000</v>
      </c>
      <c r="I68" s="25">
        <f t="shared" si="40"/>
        <v>84000</v>
      </c>
      <c r="K68" s="94">
        <v>0</v>
      </c>
      <c r="L68" s="94">
        <v>44645.94</v>
      </c>
      <c r="M68" s="134">
        <f t="shared" si="33"/>
        <v>0</v>
      </c>
      <c r="N68" s="134">
        <f t="shared" si="34"/>
        <v>0</v>
      </c>
      <c r="R68" s="53"/>
    </row>
    <row r="69" spans="1:18" s="26" customFormat="1">
      <c r="A69" s="21"/>
      <c r="B69" s="22">
        <v>322</v>
      </c>
      <c r="C69" s="23" t="s">
        <v>34</v>
      </c>
      <c r="D69" s="24">
        <f>SUM(ZBIRNA:NERASPOREĐENO!D69)</f>
        <v>0</v>
      </c>
      <c r="E69" s="47">
        <f>SUM(ZBIRNA:NERASPOREĐENO!E69)</f>
        <v>0</v>
      </c>
      <c r="F69" s="84">
        <f t="shared" si="39"/>
        <v>0</v>
      </c>
      <c r="G69" s="172">
        <f>SUM(ZBIRNA:NERASPOREĐENO!G69)</f>
        <v>68799.459999999992</v>
      </c>
      <c r="H69" s="94">
        <f>SUM(ZBIRNA:NERASPOREĐENO!H69)</f>
        <v>4500</v>
      </c>
      <c r="I69" s="25">
        <f t="shared" si="40"/>
        <v>4500</v>
      </c>
      <c r="K69" s="94">
        <v>0</v>
      </c>
      <c r="L69" s="94">
        <v>68799.459999999992</v>
      </c>
      <c r="M69" s="134">
        <f t="shared" si="33"/>
        <v>0</v>
      </c>
      <c r="N69" s="134">
        <f t="shared" si="34"/>
        <v>0</v>
      </c>
      <c r="R69" s="53"/>
    </row>
    <row r="70" spans="1:18" s="26" customFormat="1">
      <c r="A70" s="21"/>
      <c r="B70" s="22">
        <v>323</v>
      </c>
      <c r="C70" s="23" t="s">
        <v>28</v>
      </c>
      <c r="D70" s="24">
        <f>SUM(ZBIRNA:NERASPOREĐENO!D70)</f>
        <v>0</v>
      </c>
      <c r="E70" s="47">
        <f>SUM(ZBIRNA:NERASPOREĐENO!E70)</f>
        <v>0</v>
      </c>
      <c r="F70" s="84">
        <f t="shared" si="39"/>
        <v>0</v>
      </c>
      <c r="G70" s="172">
        <f>SUM(ZBIRNA:NERASPOREĐENO!G70)</f>
        <v>117705.12</v>
      </c>
      <c r="H70" s="94">
        <f>SUM(ZBIRNA:NERASPOREĐENO!H70)</f>
        <v>91598.9</v>
      </c>
      <c r="I70" s="25">
        <f t="shared" si="40"/>
        <v>91598.9</v>
      </c>
      <c r="K70" s="94">
        <v>0</v>
      </c>
      <c r="L70" s="94">
        <v>117705.12</v>
      </c>
      <c r="M70" s="134">
        <f t="shared" si="33"/>
        <v>0</v>
      </c>
      <c r="N70" s="134">
        <f t="shared" si="34"/>
        <v>0</v>
      </c>
      <c r="R70" s="53"/>
    </row>
    <row r="71" spans="1:18" s="26" customFormat="1" ht="24.75">
      <c r="A71" s="21"/>
      <c r="B71" s="22">
        <v>324</v>
      </c>
      <c r="C71" s="23" t="s">
        <v>37</v>
      </c>
      <c r="D71" s="24">
        <f>SUM(ZBIRNA:NERASPOREĐENO!D71)</f>
        <v>0</v>
      </c>
      <c r="E71" s="47">
        <f>SUM(ZBIRNA:NERASPOREĐENO!E71)</f>
        <v>0</v>
      </c>
      <c r="F71" s="84">
        <f t="shared" si="39"/>
        <v>0</v>
      </c>
      <c r="G71" s="172">
        <f>SUM(ZBIRNA:NERASPOREĐENO!G71)</f>
        <v>1686</v>
      </c>
      <c r="H71" s="94">
        <f>SUM(ZBIRNA:NERASPOREĐENO!H71)</f>
        <v>0</v>
      </c>
      <c r="I71" s="25">
        <f t="shared" si="40"/>
        <v>0</v>
      </c>
      <c r="K71" s="94">
        <v>0</v>
      </c>
      <c r="L71" s="94">
        <v>1686</v>
      </c>
      <c r="M71" s="134">
        <f t="shared" si="33"/>
        <v>0</v>
      </c>
      <c r="N71" s="134">
        <f t="shared" si="34"/>
        <v>0</v>
      </c>
      <c r="R71" s="53"/>
    </row>
    <row r="72" spans="1:18" s="26" customFormat="1">
      <c r="A72" s="21"/>
      <c r="B72" s="22">
        <v>329</v>
      </c>
      <c r="C72" s="23" t="s">
        <v>38</v>
      </c>
      <c r="D72" s="24">
        <f>SUM(ZBIRNA:NERASPOREĐENO!D72)</f>
        <v>0</v>
      </c>
      <c r="E72" s="47">
        <f>SUM(ZBIRNA:NERASPOREĐENO!E72)</f>
        <v>0</v>
      </c>
      <c r="F72" s="84">
        <f t="shared" si="39"/>
        <v>0</v>
      </c>
      <c r="G72" s="172">
        <f>SUM(ZBIRNA:NERASPOREĐENO!G72)</f>
        <v>46404.88</v>
      </c>
      <c r="H72" s="94">
        <f>SUM(ZBIRNA:NERASPOREĐENO!H72)</f>
        <v>9528.23</v>
      </c>
      <c r="I72" s="25">
        <f t="shared" si="40"/>
        <v>9528.23</v>
      </c>
      <c r="K72" s="94">
        <v>0</v>
      </c>
      <c r="L72" s="94">
        <v>46404.88</v>
      </c>
      <c r="M72" s="134">
        <f t="shared" si="33"/>
        <v>0</v>
      </c>
      <c r="N72" s="134">
        <f t="shared" si="34"/>
        <v>0</v>
      </c>
      <c r="R72" s="53"/>
    </row>
    <row r="73" spans="1:18" s="26" customFormat="1">
      <c r="A73" s="21"/>
      <c r="B73" s="22">
        <v>343</v>
      </c>
      <c r="C73" s="23" t="s">
        <v>39</v>
      </c>
      <c r="D73" s="24">
        <f>SUM(ZBIRNA:NERASPOREĐENO!D73)</f>
        <v>0</v>
      </c>
      <c r="E73" s="47">
        <f>SUM(ZBIRNA:NERASPOREĐENO!E73)</f>
        <v>0</v>
      </c>
      <c r="F73" s="84">
        <f t="shared" si="39"/>
        <v>0</v>
      </c>
      <c r="G73" s="172">
        <f>SUM(ZBIRNA:NERASPOREĐENO!G73)</f>
        <v>148.54000000000002</v>
      </c>
      <c r="H73" s="94">
        <f>SUM(ZBIRNA:NERASPOREĐENO!H73)</f>
        <v>0</v>
      </c>
      <c r="I73" s="25">
        <f t="shared" si="40"/>
        <v>0</v>
      </c>
      <c r="K73" s="94">
        <v>0</v>
      </c>
      <c r="L73" s="94">
        <v>148.54000000000002</v>
      </c>
      <c r="M73" s="134">
        <f t="shared" si="33"/>
        <v>0</v>
      </c>
      <c r="N73" s="134">
        <f t="shared" si="34"/>
        <v>0</v>
      </c>
      <c r="R73" s="53"/>
    </row>
    <row r="74" spans="1:18" s="26" customFormat="1" ht="24.75">
      <c r="A74" s="21"/>
      <c r="B74" s="22">
        <v>372</v>
      </c>
      <c r="C74" s="23" t="s">
        <v>46</v>
      </c>
      <c r="D74" s="24">
        <f>SUM(ZBIRNA:NERASPOREĐENO!D74)</f>
        <v>0</v>
      </c>
      <c r="E74" s="47">
        <f>SUM(ZBIRNA:NERASPOREĐENO!E74)</f>
        <v>0</v>
      </c>
      <c r="F74" s="84">
        <f t="shared" si="39"/>
        <v>0</v>
      </c>
      <c r="G74" s="172">
        <f>SUM(ZBIRNA:NERASPOREĐENO!G74)</f>
        <v>5156</v>
      </c>
      <c r="H74" s="94">
        <f>SUM(ZBIRNA:NERASPOREĐENO!H74)</f>
        <v>0</v>
      </c>
      <c r="I74" s="25">
        <f t="shared" si="40"/>
        <v>0</v>
      </c>
      <c r="K74" s="94">
        <v>0</v>
      </c>
      <c r="L74" s="94">
        <v>5156</v>
      </c>
      <c r="M74" s="134">
        <f t="shared" si="33"/>
        <v>0</v>
      </c>
      <c r="N74" s="134">
        <f t="shared" si="34"/>
        <v>0</v>
      </c>
      <c r="R74" s="53"/>
    </row>
    <row r="75" spans="1:18" s="26" customFormat="1">
      <c r="A75" s="21"/>
      <c r="B75" s="22">
        <v>381</v>
      </c>
      <c r="C75" s="23" t="s">
        <v>58</v>
      </c>
      <c r="D75" s="24">
        <f>SUM(ZBIRNA:NERASPOREĐENO!D75)</f>
        <v>0</v>
      </c>
      <c r="E75" s="47">
        <f>SUM(ZBIRNA:NERASPOREĐENO!E75)</f>
        <v>0</v>
      </c>
      <c r="F75" s="84">
        <f t="shared" si="39"/>
        <v>0</v>
      </c>
      <c r="G75" s="172">
        <f>SUM(ZBIRNA:NERASPOREĐENO!G75)</f>
        <v>0</v>
      </c>
      <c r="H75" s="94">
        <f>SUM(ZBIRNA:NERASPOREĐENO!H75)</f>
        <v>0</v>
      </c>
      <c r="I75" s="25">
        <f t="shared" si="40"/>
        <v>0</v>
      </c>
      <c r="K75" s="94">
        <v>0</v>
      </c>
      <c r="L75" s="94">
        <v>0</v>
      </c>
      <c r="M75" s="134">
        <f t="shared" si="33"/>
        <v>0</v>
      </c>
      <c r="N75" s="134">
        <f t="shared" si="34"/>
        <v>0</v>
      </c>
      <c r="R75" s="53"/>
    </row>
    <row r="76" spans="1:18" s="26" customFormat="1">
      <c r="A76" s="21"/>
      <c r="B76" s="22">
        <v>383</v>
      </c>
      <c r="C76" s="23" t="s">
        <v>61</v>
      </c>
      <c r="D76" s="24">
        <f>SUM(ZBIRNA:NERASPOREĐENO!D76)</f>
        <v>0</v>
      </c>
      <c r="E76" s="47">
        <f>SUM(ZBIRNA:NERASPOREĐENO!E76)</f>
        <v>0</v>
      </c>
      <c r="F76" s="84">
        <f t="shared" si="39"/>
        <v>0</v>
      </c>
      <c r="G76" s="172">
        <f>SUM(ZBIRNA:NERASPOREĐENO!G76)</f>
        <v>0</v>
      </c>
      <c r="H76" s="94">
        <f>SUM(ZBIRNA:NERASPOREĐENO!H76)</f>
        <v>0</v>
      </c>
      <c r="I76" s="25">
        <f t="shared" si="40"/>
        <v>0</v>
      </c>
      <c r="K76" s="94">
        <v>0</v>
      </c>
      <c r="L76" s="94">
        <v>0</v>
      </c>
      <c r="M76" s="134">
        <f t="shared" si="33"/>
        <v>0</v>
      </c>
      <c r="N76" s="134">
        <f t="shared" si="34"/>
        <v>0</v>
      </c>
      <c r="R76" s="53"/>
    </row>
    <row r="77" spans="1:18" s="26" customFormat="1" ht="24.75">
      <c r="A77" s="236" t="s">
        <v>11</v>
      </c>
      <c r="B77" s="237"/>
      <c r="C77" s="18" t="s">
        <v>113</v>
      </c>
      <c r="D77" s="19">
        <f>SUM(D78:D89)</f>
        <v>3790469.94</v>
      </c>
      <c r="E77" s="19">
        <f t="shared" ref="E77:I77" si="41">SUM(E78:E89)</f>
        <v>0</v>
      </c>
      <c r="F77" s="19">
        <f t="shared" si="41"/>
        <v>3790469.94</v>
      </c>
      <c r="G77" s="19">
        <f t="shared" si="41"/>
        <v>1421171.65</v>
      </c>
      <c r="H77" s="19">
        <f t="shared" si="41"/>
        <v>-1100</v>
      </c>
      <c r="I77" s="19">
        <f t="shared" si="41"/>
        <v>3789369.94</v>
      </c>
      <c r="K77" s="19">
        <v>3790469.94</v>
      </c>
      <c r="L77" s="19">
        <v>1421171.65</v>
      </c>
      <c r="M77" s="134">
        <f t="shared" si="33"/>
        <v>0</v>
      </c>
      <c r="N77" s="134">
        <f t="shared" si="34"/>
        <v>0</v>
      </c>
      <c r="R77" s="53"/>
    </row>
    <row r="78" spans="1:18">
      <c r="A78" s="21"/>
      <c r="B78" s="22">
        <v>311</v>
      </c>
      <c r="C78" s="23" t="s">
        <v>35</v>
      </c>
      <c r="D78" s="24">
        <f>SUM(ZBIRNA:NERASPOREĐENO!D78)</f>
        <v>935000</v>
      </c>
      <c r="E78" s="47">
        <f>SUM(ZBIRNA:NERASPOREĐENO!E78)</f>
        <v>0</v>
      </c>
      <c r="F78" s="84">
        <f t="shared" ref="F78:F88" si="42">SUM(D78:E78)</f>
        <v>935000</v>
      </c>
      <c r="G78" s="172">
        <f>SUM(ZBIRNA:NERASPOREĐENO!G78)</f>
        <v>504528.73</v>
      </c>
      <c r="H78" s="94">
        <f>SUM(ZBIRNA:NERASPOREĐENO!H78)</f>
        <v>0</v>
      </c>
      <c r="I78" s="25">
        <f>+F78+H78</f>
        <v>935000</v>
      </c>
      <c r="K78" s="94">
        <v>935000</v>
      </c>
      <c r="L78" s="94">
        <v>504528.73</v>
      </c>
      <c r="M78" s="134">
        <f t="shared" si="33"/>
        <v>0</v>
      </c>
      <c r="N78" s="134">
        <f t="shared" si="34"/>
        <v>0</v>
      </c>
      <c r="R78" s="53"/>
    </row>
    <row r="79" spans="1:18" s="26" customFormat="1">
      <c r="A79" s="21"/>
      <c r="B79" s="22">
        <v>312</v>
      </c>
      <c r="C79" s="23" t="s">
        <v>44</v>
      </c>
      <c r="D79" s="24">
        <f>SUM(ZBIRNA:NERASPOREĐENO!D79)</f>
        <v>232500</v>
      </c>
      <c r="E79" s="47">
        <f>SUM(ZBIRNA:NERASPOREĐENO!E79)</f>
        <v>0</v>
      </c>
      <c r="F79" s="84">
        <f t="shared" si="42"/>
        <v>232500</v>
      </c>
      <c r="G79" s="172">
        <f>SUM(ZBIRNA:NERASPOREĐENO!G79)</f>
        <v>6000</v>
      </c>
      <c r="H79" s="94">
        <f>SUM(ZBIRNA:NERASPOREĐENO!H79)</f>
        <v>0</v>
      </c>
      <c r="I79" s="25">
        <f t="shared" ref="I79:I88" si="43">+F79+H79</f>
        <v>232500</v>
      </c>
      <c r="K79" s="94">
        <v>232500</v>
      </c>
      <c r="L79" s="94">
        <v>6000</v>
      </c>
      <c r="M79" s="134">
        <f t="shared" si="33"/>
        <v>0</v>
      </c>
      <c r="N79" s="134">
        <f t="shared" si="34"/>
        <v>0</v>
      </c>
      <c r="R79" s="53"/>
    </row>
    <row r="80" spans="1:18" s="26" customFormat="1">
      <c r="A80" s="21"/>
      <c r="B80" s="22">
        <v>313</v>
      </c>
      <c r="C80" s="23" t="s">
        <v>36</v>
      </c>
      <c r="D80" s="24">
        <f>SUM(ZBIRNA:NERASPOREĐENO!D80)</f>
        <v>155090</v>
      </c>
      <c r="E80" s="47">
        <f>SUM(ZBIRNA:NERASPOREĐENO!E80)</f>
        <v>0</v>
      </c>
      <c r="F80" s="84">
        <f t="shared" si="42"/>
        <v>155090</v>
      </c>
      <c r="G80" s="172">
        <f>SUM(ZBIRNA:NERASPOREĐENO!G80)</f>
        <v>83424.53</v>
      </c>
      <c r="H80" s="94">
        <f>SUM(ZBIRNA:NERASPOREĐENO!H80)</f>
        <v>0</v>
      </c>
      <c r="I80" s="25">
        <f t="shared" si="43"/>
        <v>155090</v>
      </c>
      <c r="K80" s="94">
        <v>155090</v>
      </c>
      <c r="L80" s="94">
        <v>83424.53</v>
      </c>
      <c r="M80" s="134">
        <f t="shared" si="33"/>
        <v>0</v>
      </c>
      <c r="N80" s="134">
        <f t="shared" si="34"/>
        <v>0</v>
      </c>
      <c r="R80" s="53"/>
    </row>
    <row r="81" spans="1:18" s="26" customFormat="1">
      <c r="A81" s="21"/>
      <c r="B81" s="22">
        <v>321</v>
      </c>
      <c r="C81" s="23" t="s">
        <v>33</v>
      </c>
      <c r="D81" s="24">
        <f>SUM(ZBIRNA:NERASPOREĐENO!D81)</f>
        <v>298500</v>
      </c>
      <c r="E81" s="47">
        <f>SUM(ZBIRNA:NERASPOREĐENO!E81)</f>
        <v>0</v>
      </c>
      <c r="F81" s="84">
        <f t="shared" si="42"/>
        <v>298500</v>
      </c>
      <c r="G81" s="172">
        <f>SUM(ZBIRNA:NERASPOREĐENO!G81)</f>
        <v>228397.63</v>
      </c>
      <c r="H81" s="94">
        <f>SUM(ZBIRNA:NERASPOREĐENO!H81)</f>
        <v>0</v>
      </c>
      <c r="I81" s="25">
        <f t="shared" si="43"/>
        <v>298500</v>
      </c>
      <c r="K81" s="94">
        <v>298500</v>
      </c>
      <c r="L81" s="94">
        <v>228397.63</v>
      </c>
      <c r="M81" s="134">
        <f t="shared" si="33"/>
        <v>0</v>
      </c>
      <c r="N81" s="134">
        <f t="shared" si="34"/>
        <v>0</v>
      </c>
      <c r="R81" s="53"/>
    </row>
    <row r="82" spans="1:18" s="26" customFormat="1">
      <c r="A82" s="21"/>
      <c r="B82" s="22">
        <v>322</v>
      </c>
      <c r="C82" s="23" t="s">
        <v>34</v>
      </c>
      <c r="D82" s="24">
        <f>SUM(ZBIRNA:NERASPOREĐENO!D82)</f>
        <v>516200</v>
      </c>
      <c r="E82" s="47">
        <f>SUM(ZBIRNA:NERASPOREĐENO!E82)</f>
        <v>0</v>
      </c>
      <c r="F82" s="84">
        <f t="shared" si="42"/>
        <v>516200</v>
      </c>
      <c r="G82" s="172">
        <f>SUM(ZBIRNA:NERASPOREĐENO!G82)</f>
        <v>111696.43</v>
      </c>
      <c r="H82" s="94">
        <f>SUM(ZBIRNA:NERASPOREĐENO!H82)</f>
        <v>0</v>
      </c>
      <c r="I82" s="25">
        <f t="shared" si="43"/>
        <v>516200</v>
      </c>
      <c r="K82" s="94">
        <v>516200</v>
      </c>
      <c r="L82" s="94">
        <v>111696.43</v>
      </c>
      <c r="M82" s="134">
        <f t="shared" si="33"/>
        <v>0</v>
      </c>
      <c r="N82" s="134">
        <f t="shared" si="34"/>
        <v>0</v>
      </c>
      <c r="R82" s="53"/>
    </row>
    <row r="83" spans="1:18" s="26" customFormat="1">
      <c r="A83" s="21"/>
      <c r="B83" s="22">
        <v>323</v>
      </c>
      <c r="C83" s="23" t="s">
        <v>28</v>
      </c>
      <c r="D83" s="24">
        <f>SUM(ZBIRNA:NERASPOREĐENO!D83)</f>
        <v>1206460</v>
      </c>
      <c r="E83" s="47">
        <f>SUM(ZBIRNA:NERASPOREĐENO!E83)</f>
        <v>0</v>
      </c>
      <c r="F83" s="84">
        <f t="shared" si="42"/>
        <v>1206460</v>
      </c>
      <c r="G83" s="172">
        <f>SUM(ZBIRNA:NERASPOREĐENO!G83)</f>
        <v>402228.7</v>
      </c>
      <c r="H83" s="94">
        <f>SUM(ZBIRNA:NERASPOREĐENO!H83)</f>
        <v>-1100</v>
      </c>
      <c r="I83" s="25">
        <f t="shared" si="43"/>
        <v>1205360</v>
      </c>
      <c r="K83" s="94">
        <v>1206460</v>
      </c>
      <c r="L83" s="94">
        <v>402228.7</v>
      </c>
      <c r="M83" s="134">
        <f t="shared" si="33"/>
        <v>0</v>
      </c>
      <c r="N83" s="134">
        <f t="shared" si="34"/>
        <v>0</v>
      </c>
      <c r="R83" s="53"/>
    </row>
    <row r="84" spans="1:18" s="26" customFormat="1" ht="24.75">
      <c r="A84" s="21"/>
      <c r="B84" s="22">
        <v>324</v>
      </c>
      <c r="C84" s="23" t="s">
        <v>37</v>
      </c>
      <c r="D84" s="24">
        <f>SUM(ZBIRNA:NERASPOREĐENO!D84)</f>
        <v>121000</v>
      </c>
      <c r="E84" s="47">
        <f>SUM(ZBIRNA:NERASPOREĐENO!E84)</f>
        <v>0</v>
      </c>
      <c r="F84" s="84">
        <f t="shared" si="42"/>
        <v>121000</v>
      </c>
      <c r="G84" s="172">
        <f>SUM(ZBIRNA:NERASPOREĐENO!G84)</f>
        <v>6520</v>
      </c>
      <c r="H84" s="94">
        <f>SUM(ZBIRNA:NERASPOREĐENO!H84)</f>
        <v>0</v>
      </c>
      <c r="I84" s="25">
        <f t="shared" si="43"/>
        <v>121000</v>
      </c>
      <c r="K84" s="94">
        <v>121000</v>
      </c>
      <c r="L84" s="94">
        <v>6520</v>
      </c>
      <c r="M84" s="134">
        <f t="shared" si="33"/>
        <v>0</v>
      </c>
      <c r="N84" s="134">
        <f t="shared" si="34"/>
        <v>0</v>
      </c>
      <c r="R84" s="53"/>
    </row>
    <row r="85" spans="1:18" s="26" customFormat="1">
      <c r="A85" s="21"/>
      <c r="B85" s="22">
        <v>329</v>
      </c>
      <c r="C85" s="23" t="s">
        <v>38</v>
      </c>
      <c r="D85" s="24">
        <f>SUM(ZBIRNA:NERASPOREĐENO!D85)</f>
        <v>318919.94</v>
      </c>
      <c r="E85" s="47">
        <f>SUM(ZBIRNA:NERASPOREĐENO!E85)</f>
        <v>0</v>
      </c>
      <c r="F85" s="84">
        <f t="shared" si="42"/>
        <v>318919.94</v>
      </c>
      <c r="G85" s="172">
        <f>SUM(ZBIRNA:NERASPOREĐENO!G85)</f>
        <v>52910.16</v>
      </c>
      <c r="H85" s="94">
        <f>SUM(ZBIRNA:NERASPOREĐENO!H85)</f>
        <v>0</v>
      </c>
      <c r="I85" s="25">
        <f t="shared" si="43"/>
        <v>318919.94</v>
      </c>
      <c r="K85" s="94">
        <v>318919.94</v>
      </c>
      <c r="L85" s="94">
        <v>52910.16</v>
      </c>
      <c r="M85" s="134">
        <f t="shared" si="33"/>
        <v>0</v>
      </c>
      <c r="N85" s="134">
        <f t="shared" si="34"/>
        <v>0</v>
      </c>
      <c r="R85" s="53"/>
    </row>
    <row r="86" spans="1:18" s="26" customFormat="1">
      <c r="A86" s="21"/>
      <c r="B86" s="22">
        <v>343</v>
      </c>
      <c r="C86" s="23" t="s">
        <v>39</v>
      </c>
      <c r="D86" s="24">
        <f>SUM(ZBIRNA:NERASPOREĐENO!D86)</f>
        <v>6800</v>
      </c>
      <c r="E86" s="47">
        <f>SUM(ZBIRNA:NERASPOREĐENO!E86)</f>
        <v>0</v>
      </c>
      <c r="F86" s="84">
        <f t="shared" si="42"/>
        <v>6800</v>
      </c>
      <c r="G86" s="172">
        <f>SUM(ZBIRNA:NERASPOREĐENO!G86)</f>
        <v>2132.13</v>
      </c>
      <c r="H86" s="94">
        <f>SUM(ZBIRNA:NERASPOREĐENO!H86)</f>
        <v>0</v>
      </c>
      <c r="I86" s="25">
        <f t="shared" si="43"/>
        <v>6800</v>
      </c>
      <c r="K86" s="94">
        <v>6800</v>
      </c>
      <c r="L86" s="94">
        <v>2132.13</v>
      </c>
      <c r="M86" s="134">
        <f t="shared" si="33"/>
        <v>0</v>
      </c>
      <c r="N86" s="134">
        <f t="shared" si="34"/>
        <v>0</v>
      </c>
      <c r="R86" s="53"/>
    </row>
    <row r="87" spans="1:18" s="26" customFormat="1" ht="24.75">
      <c r="A87" s="21"/>
      <c r="B87" s="22">
        <v>372</v>
      </c>
      <c r="C87" s="23" t="s">
        <v>46</v>
      </c>
      <c r="D87" s="24">
        <f>SUM(ZBIRNA:NERASPOREĐENO!D87)</f>
        <v>0</v>
      </c>
      <c r="E87" s="47">
        <f>SUM(ZBIRNA:NERASPOREĐENO!E87)</f>
        <v>0</v>
      </c>
      <c r="F87" s="84">
        <f t="shared" si="42"/>
        <v>0</v>
      </c>
      <c r="G87" s="172">
        <f>SUM(ZBIRNA:NERASPOREĐENO!G87)</f>
        <v>0</v>
      </c>
      <c r="H87" s="94">
        <f>SUM(ZBIRNA:NERASPOREĐENO!H87)</f>
        <v>0</v>
      </c>
      <c r="I87" s="25">
        <f t="shared" si="43"/>
        <v>0</v>
      </c>
      <c r="K87" s="94">
        <v>0</v>
      </c>
      <c r="L87" s="94">
        <v>0</v>
      </c>
      <c r="M87" s="134">
        <f t="shared" si="33"/>
        <v>0</v>
      </c>
      <c r="N87" s="134">
        <f t="shared" si="34"/>
        <v>0</v>
      </c>
      <c r="R87" s="53"/>
    </row>
    <row r="88" spans="1:18" s="26" customFormat="1">
      <c r="A88" s="21"/>
      <c r="B88" s="22">
        <v>381</v>
      </c>
      <c r="C88" s="23" t="s">
        <v>58</v>
      </c>
      <c r="D88" s="24">
        <f>SUM(ZBIRNA:NERASPOREĐENO!D88)</f>
        <v>0</v>
      </c>
      <c r="E88" s="47">
        <f>SUM(ZBIRNA:NERASPOREĐENO!E88)</f>
        <v>0</v>
      </c>
      <c r="F88" s="84">
        <f t="shared" si="42"/>
        <v>0</v>
      </c>
      <c r="G88" s="172">
        <f>SUM(ZBIRNA:NERASPOREĐENO!G88)</f>
        <v>20000</v>
      </c>
      <c r="H88" s="94">
        <f>SUM(ZBIRNA:NERASPOREĐENO!H88)</f>
        <v>0</v>
      </c>
      <c r="I88" s="25">
        <f t="shared" si="43"/>
        <v>0</v>
      </c>
      <c r="K88" s="94">
        <v>0</v>
      </c>
      <c r="L88" s="94">
        <v>20000</v>
      </c>
      <c r="M88" s="134">
        <f t="shared" si="33"/>
        <v>0</v>
      </c>
      <c r="N88" s="134">
        <f t="shared" si="34"/>
        <v>0</v>
      </c>
      <c r="R88" s="53"/>
    </row>
    <row r="89" spans="1:18" s="26" customFormat="1">
      <c r="A89" s="21"/>
      <c r="B89" s="22">
        <v>383</v>
      </c>
      <c r="C89" s="23"/>
      <c r="D89" s="24">
        <f>SUM(ZBIRNA:NERASPOREĐENO!D89)</f>
        <v>0</v>
      </c>
      <c r="E89" s="24">
        <f>SUM(ZBIRNA:NERASPOREĐENO!E89)</f>
        <v>0</v>
      </c>
      <c r="F89" s="24">
        <f>SUM(ZBIRNA:NERASPOREĐENO!F89)</f>
        <v>0</v>
      </c>
      <c r="G89" s="24">
        <f>SUM(ZBIRNA:NERASPOREĐENO!G89)</f>
        <v>3333.34</v>
      </c>
      <c r="H89" s="24">
        <f>SUM(ZBIRNA:NERASPOREĐENO!H89)</f>
        <v>0</v>
      </c>
      <c r="I89" s="24">
        <f>SUM(ZBIRNA:NERASPOREĐENO!I89)</f>
        <v>0</v>
      </c>
      <c r="K89" s="24">
        <v>0</v>
      </c>
      <c r="L89" s="24">
        <v>3333.34</v>
      </c>
      <c r="M89" s="134">
        <f t="shared" si="33"/>
        <v>0</v>
      </c>
      <c r="N89" s="134">
        <f t="shared" si="34"/>
        <v>0</v>
      </c>
      <c r="R89" s="53"/>
    </row>
    <row r="90" spans="1:18" s="26" customFormat="1">
      <c r="A90" s="236" t="s">
        <v>11</v>
      </c>
      <c r="B90" s="237"/>
      <c r="C90" s="18" t="s">
        <v>114</v>
      </c>
      <c r="D90" s="19">
        <f>SUM(D91:D101)</f>
        <v>331885756.25999993</v>
      </c>
      <c r="E90" s="19">
        <f t="shared" ref="E90:I90" si="44">SUM(E91:E101)</f>
        <v>0</v>
      </c>
      <c r="F90" s="59">
        <f t="shared" si="44"/>
        <v>331885756.25999993</v>
      </c>
      <c r="G90" s="174">
        <f t="shared" si="44"/>
        <v>176463090.29000002</v>
      </c>
      <c r="H90" s="79">
        <f t="shared" si="44"/>
        <v>443340</v>
      </c>
      <c r="I90" s="20">
        <f t="shared" si="44"/>
        <v>332329096.25999993</v>
      </c>
      <c r="K90" s="79">
        <v>331885756.25999993</v>
      </c>
      <c r="L90" s="79">
        <v>176460590.29300001</v>
      </c>
      <c r="M90" s="134">
        <f t="shared" si="33"/>
        <v>0</v>
      </c>
      <c r="N90" s="134">
        <f t="shared" si="34"/>
        <v>2499.9970000088215</v>
      </c>
      <c r="R90" s="53"/>
    </row>
    <row r="91" spans="1:18">
      <c r="A91" s="21"/>
      <c r="B91" s="22">
        <v>311</v>
      </c>
      <c r="C91" s="23" t="s">
        <v>35</v>
      </c>
      <c r="D91" s="24">
        <f>SUM(ZBIRNA:NERASPOREĐENO!D91)</f>
        <v>273566647.18999994</v>
      </c>
      <c r="E91" s="47">
        <f>SUM(ZBIRNA:NERASPOREĐENO!E91)</f>
        <v>0</v>
      </c>
      <c r="F91" s="84">
        <f t="shared" ref="F91:F101" si="45">SUM(D91:E91)</f>
        <v>273566647.18999994</v>
      </c>
      <c r="G91" s="172">
        <f>SUM(ZBIRNA:NERASPOREĐENO!G91)</f>
        <v>146832030.16999999</v>
      </c>
      <c r="H91" s="94">
        <f>SUM(ZBIRNA:NERASPOREĐENO!H91)</f>
        <v>331103</v>
      </c>
      <c r="I91" s="25">
        <f>+F91+H91</f>
        <v>273897750.18999994</v>
      </c>
      <c r="K91" s="94">
        <v>273566647.18999994</v>
      </c>
      <c r="L91" s="94">
        <v>146832030.17299998</v>
      </c>
      <c r="M91" s="134">
        <f t="shared" si="33"/>
        <v>0</v>
      </c>
      <c r="N91" s="134">
        <f t="shared" si="34"/>
        <v>-2.9999911785125732E-3</v>
      </c>
      <c r="R91" s="53"/>
    </row>
    <row r="92" spans="1:18" s="26" customFormat="1">
      <c r="A92" s="21"/>
      <c r="B92" s="22">
        <v>312</v>
      </c>
      <c r="C92" s="23" t="s">
        <v>44</v>
      </c>
      <c r="D92" s="24">
        <f>SUM(ZBIRNA:NERASPOREĐENO!D92)</f>
        <v>10913979.119999999</v>
      </c>
      <c r="E92" s="47">
        <f>SUM(ZBIRNA:NERASPOREĐENO!E92)</f>
        <v>0</v>
      </c>
      <c r="F92" s="84">
        <f t="shared" si="45"/>
        <v>10913979.119999999</v>
      </c>
      <c r="G92" s="172">
        <f>SUM(ZBIRNA:NERASPOREĐENO!G92)</f>
        <v>4816120.95</v>
      </c>
      <c r="H92" s="94">
        <f>SUM(ZBIRNA:NERASPOREĐENO!H92)</f>
        <v>38388</v>
      </c>
      <c r="I92" s="25">
        <f t="shared" ref="I92:I101" si="46">+F92+H92</f>
        <v>10952367.119999999</v>
      </c>
      <c r="K92" s="94">
        <v>10913979.119999999</v>
      </c>
      <c r="L92" s="94">
        <v>4816120.95</v>
      </c>
      <c r="M92" s="134">
        <f t="shared" si="33"/>
        <v>0</v>
      </c>
      <c r="N92" s="134">
        <f t="shared" si="34"/>
        <v>0</v>
      </c>
      <c r="R92" s="53"/>
    </row>
    <row r="93" spans="1:18" s="26" customFormat="1">
      <c r="A93" s="21"/>
      <c r="B93" s="22">
        <v>313</v>
      </c>
      <c r="C93" s="23" t="s">
        <v>36</v>
      </c>
      <c r="D93" s="24">
        <f>SUM(ZBIRNA:NERASPOREĐENO!D93)</f>
        <v>46084745.630000003</v>
      </c>
      <c r="E93" s="47">
        <f>SUM(ZBIRNA:NERASPOREĐENO!E93)</f>
        <v>0</v>
      </c>
      <c r="F93" s="84">
        <f t="shared" si="45"/>
        <v>46084745.630000003</v>
      </c>
      <c r="G93" s="172">
        <f>SUM(ZBIRNA:NERASPOREĐENO!G93)</f>
        <v>24064747.060000002</v>
      </c>
      <c r="H93" s="94">
        <f>SUM(ZBIRNA:NERASPOREĐENO!H93)</f>
        <v>53632</v>
      </c>
      <c r="I93" s="25">
        <f t="shared" si="46"/>
        <v>46138377.630000003</v>
      </c>
      <c r="K93" s="94">
        <v>46084745.630000003</v>
      </c>
      <c r="L93" s="94">
        <v>24064747.060000002</v>
      </c>
      <c r="M93" s="134">
        <f t="shared" si="33"/>
        <v>0</v>
      </c>
      <c r="N93" s="134">
        <f t="shared" si="34"/>
        <v>0</v>
      </c>
      <c r="R93" s="53"/>
    </row>
    <row r="94" spans="1:18" s="26" customFormat="1">
      <c r="A94" s="21"/>
      <c r="B94" s="22">
        <v>321</v>
      </c>
      <c r="C94" s="23" t="s">
        <v>33</v>
      </c>
      <c r="D94" s="24">
        <f>SUM(ZBIRNA:NERASPOREĐENO!D94)</f>
        <v>147900</v>
      </c>
      <c r="E94" s="47">
        <f>SUM(ZBIRNA:NERASPOREĐENO!E94)</f>
        <v>0</v>
      </c>
      <c r="F94" s="84">
        <f t="shared" si="45"/>
        <v>147900</v>
      </c>
      <c r="G94" s="172">
        <f>SUM(ZBIRNA:NERASPOREĐENO!G94)</f>
        <v>29662.739999999998</v>
      </c>
      <c r="H94" s="94">
        <f>SUM(ZBIRNA:NERASPOREĐENO!H94)</f>
        <v>0</v>
      </c>
      <c r="I94" s="25">
        <f t="shared" si="46"/>
        <v>147900</v>
      </c>
      <c r="K94" s="94">
        <v>147900</v>
      </c>
      <c r="L94" s="94">
        <v>29662.739999999998</v>
      </c>
      <c r="M94" s="134">
        <f t="shared" si="33"/>
        <v>0</v>
      </c>
      <c r="N94" s="134">
        <f t="shared" si="34"/>
        <v>0</v>
      </c>
      <c r="R94" s="53"/>
    </row>
    <row r="95" spans="1:18" s="26" customFormat="1">
      <c r="A95" s="21"/>
      <c r="B95" s="22">
        <v>322</v>
      </c>
      <c r="C95" s="23" t="s">
        <v>34</v>
      </c>
      <c r="D95" s="24">
        <f>SUM(ZBIRNA:NERASPOREĐENO!D95)</f>
        <v>214000</v>
      </c>
      <c r="E95" s="47">
        <f>SUM(ZBIRNA:NERASPOREĐENO!E95)</f>
        <v>0</v>
      </c>
      <c r="F95" s="84">
        <f t="shared" si="45"/>
        <v>214000</v>
      </c>
      <c r="G95" s="172">
        <f>SUM(ZBIRNA:NERASPOREĐENO!G95)</f>
        <v>2810.3</v>
      </c>
      <c r="H95" s="94">
        <f>SUM(ZBIRNA:NERASPOREĐENO!H95)</f>
        <v>0</v>
      </c>
      <c r="I95" s="25">
        <f t="shared" si="46"/>
        <v>214000</v>
      </c>
      <c r="K95" s="94">
        <v>214000</v>
      </c>
      <c r="L95" s="94">
        <v>2810.3</v>
      </c>
      <c r="M95" s="134">
        <f t="shared" si="33"/>
        <v>0</v>
      </c>
      <c r="N95" s="134">
        <f t="shared" si="34"/>
        <v>0</v>
      </c>
      <c r="R95" s="53"/>
    </row>
    <row r="96" spans="1:18" s="26" customFormat="1">
      <c r="A96" s="21"/>
      <c r="B96" s="22">
        <v>323</v>
      </c>
      <c r="C96" s="23" t="s">
        <v>28</v>
      </c>
      <c r="D96" s="24">
        <f>SUM(ZBIRNA:NERASPOREĐENO!D96)</f>
        <v>606910</v>
      </c>
      <c r="E96" s="47">
        <f>SUM(ZBIRNA:NERASPOREĐENO!E96)</f>
        <v>0</v>
      </c>
      <c r="F96" s="84">
        <f t="shared" si="45"/>
        <v>606910</v>
      </c>
      <c r="G96" s="172">
        <f>SUM(ZBIRNA:NERASPOREĐENO!G96)</f>
        <v>309341.62</v>
      </c>
      <c r="H96" s="94">
        <f>SUM(ZBIRNA:NERASPOREĐENO!H96)</f>
        <v>14463</v>
      </c>
      <c r="I96" s="25">
        <f t="shared" si="46"/>
        <v>621373</v>
      </c>
      <c r="K96" s="94">
        <v>606910</v>
      </c>
      <c r="L96" s="94">
        <v>306841.62</v>
      </c>
      <c r="M96" s="134">
        <f t="shared" si="33"/>
        <v>0</v>
      </c>
      <c r="N96" s="134">
        <f t="shared" si="34"/>
        <v>2500</v>
      </c>
      <c r="R96" s="53"/>
    </row>
    <row r="97" spans="1:18" s="26" customFormat="1" ht="24.75">
      <c r="A97" s="21"/>
      <c r="B97" s="22">
        <v>324</v>
      </c>
      <c r="C97" s="23" t="s">
        <v>37</v>
      </c>
      <c r="D97" s="24">
        <f>SUM(ZBIRNA:NERASPOREĐENO!D97)</f>
        <v>10800</v>
      </c>
      <c r="E97" s="47">
        <f>SUM(ZBIRNA:NERASPOREĐENO!E97)</f>
        <v>0</v>
      </c>
      <c r="F97" s="84">
        <f t="shared" si="45"/>
        <v>10800</v>
      </c>
      <c r="G97" s="172">
        <f>SUM(ZBIRNA:NERASPOREĐENO!G97)</f>
        <v>3913.08</v>
      </c>
      <c r="H97" s="94">
        <f>SUM(ZBIRNA:NERASPOREĐENO!H97)</f>
        <v>0</v>
      </c>
      <c r="I97" s="25">
        <f t="shared" si="46"/>
        <v>10800</v>
      </c>
      <c r="K97" s="94">
        <v>10800</v>
      </c>
      <c r="L97" s="94">
        <v>3913.08</v>
      </c>
      <c r="M97" s="134">
        <f t="shared" si="33"/>
        <v>0</v>
      </c>
      <c r="N97" s="134">
        <f t="shared" si="34"/>
        <v>0</v>
      </c>
      <c r="R97" s="53"/>
    </row>
    <row r="98" spans="1:18" s="26" customFormat="1">
      <c r="A98" s="21"/>
      <c r="B98" s="22">
        <v>329</v>
      </c>
      <c r="C98" s="23" t="s">
        <v>38</v>
      </c>
      <c r="D98" s="24">
        <f>SUM(ZBIRNA:NERASPOREĐENO!D98)</f>
        <v>330774.32</v>
      </c>
      <c r="E98" s="47">
        <f>SUM(ZBIRNA:NERASPOREĐENO!E98)</f>
        <v>0</v>
      </c>
      <c r="F98" s="84">
        <f t="shared" si="45"/>
        <v>330774.32</v>
      </c>
      <c r="G98" s="172">
        <f>SUM(ZBIRNA:NERASPOREĐENO!G98)</f>
        <v>342041.07000000007</v>
      </c>
      <c r="H98" s="94">
        <f>SUM(ZBIRNA:NERASPOREĐENO!H98)</f>
        <v>5754</v>
      </c>
      <c r="I98" s="25">
        <f t="shared" si="46"/>
        <v>336528.32</v>
      </c>
      <c r="J98" s="130"/>
      <c r="K98" s="94">
        <v>330774.32</v>
      </c>
      <c r="L98" s="94">
        <v>342041.07000000007</v>
      </c>
      <c r="M98" s="134">
        <f t="shared" si="33"/>
        <v>0</v>
      </c>
      <c r="N98" s="134">
        <f t="shared" si="34"/>
        <v>0</v>
      </c>
      <c r="R98" s="53"/>
    </row>
    <row r="99" spans="1:18" s="26" customFormat="1">
      <c r="A99" s="21"/>
      <c r="B99" s="22">
        <v>343</v>
      </c>
      <c r="C99" s="23" t="s">
        <v>39</v>
      </c>
      <c r="D99" s="24">
        <f>SUM(ZBIRNA:NERASPOREĐENO!D99)</f>
        <v>0</v>
      </c>
      <c r="E99" s="47">
        <f>SUM(ZBIRNA:NERASPOREĐENO!E99)</f>
        <v>0</v>
      </c>
      <c r="F99" s="84">
        <f t="shared" si="45"/>
        <v>0</v>
      </c>
      <c r="G99" s="172">
        <f>SUM(ZBIRNA:NERASPOREĐENO!G99)</f>
        <v>35167.46</v>
      </c>
      <c r="H99" s="94">
        <f>SUM(ZBIRNA:NERASPOREĐENO!H99)</f>
        <v>0</v>
      </c>
      <c r="I99" s="25">
        <f t="shared" si="46"/>
        <v>0</v>
      </c>
      <c r="K99" s="94">
        <v>0</v>
      </c>
      <c r="L99" s="94">
        <v>35167.46</v>
      </c>
      <c r="M99" s="134">
        <f t="shared" si="33"/>
        <v>0</v>
      </c>
      <c r="N99" s="134">
        <f t="shared" si="34"/>
        <v>0</v>
      </c>
      <c r="R99" s="53"/>
    </row>
    <row r="100" spans="1:18" s="26" customFormat="1" ht="24.75">
      <c r="A100" s="21"/>
      <c r="B100" s="22">
        <v>372</v>
      </c>
      <c r="C100" s="23" t="s">
        <v>46</v>
      </c>
      <c r="D100" s="24">
        <f>SUM(ZBIRNA:NERASPOREĐENO!D100)</f>
        <v>10000</v>
      </c>
      <c r="E100" s="47">
        <f>SUM(ZBIRNA:NERASPOREĐENO!E100)</f>
        <v>0</v>
      </c>
      <c r="F100" s="84">
        <f t="shared" si="45"/>
        <v>10000</v>
      </c>
      <c r="G100" s="172">
        <f>SUM(ZBIRNA:NERASPOREĐENO!G100)</f>
        <v>27255.84</v>
      </c>
      <c r="H100" s="94">
        <f>SUM(ZBIRNA:NERASPOREĐENO!H100)</f>
        <v>0</v>
      </c>
      <c r="I100" s="25">
        <f t="shared" si="46"/>
        <v>10000</v>
      </c>
      <c r="J100" s="130"/>
      <c r="K100" s="94">
        <v>10000</v>
      </c>
      <c r="L100" s="94">
        <v>27255.84</v>
      </c>
      <c r="M100" s="134">
        <f t="shared" si="33"/>
        <v>0</v>
      </c>
      <c r="N100" s="134">
        <f t="shared" si="34"/>
        <v>0</v>
      </c>
      <c r="R100" s="53"/>
    </row>
    <row r="101" spans="1:18" s="26" customFormat="1">
      <c r="A101" s="21"/>
      <c r="B101" s="22">
        <v>381</v>
      </c>
      <c r="C101" s="23" t="s">
        <v>58</v>
      </c>
      <c r="D101" s="24">
        <f>SUM(ZBIRNA:NERASPOREĐENO!D101)</f>
        <v>0</v>
      </c>
      <c r="E101" s="47">
        <f>SUM(ZBIRNA:NERASPOREĐENO!E101)</f>
        <v>0</v>
      </c>
      <c r="F101" s="84">
        <f t="shared" si="45"/>
        <v>0</v>
      </c>
      <c r="G101" s="172">
        <f>SUM(ZBIRNA:NERASPOREĐENO!G101)</f>
        <v>0</v>
      </c>
      <c r="H101" s="94">
        <f>SUM(ZBIRNA:NERASPOREĐENO!H101)</f>
        <v>0</v>
      </c>
      <c r="I101" s="25">
        <f t="shared" si="46"/>
        <v>0</v>
      </c>
      <c r="K101" s="94">
        <v>0</v>
      </c>
      <c r="L101" s="94">
        <v>0</v>
      </c>
      <c r="M101" s="134">
        <f t="shared" si="33"/>
        <v>0</v>
      </c>
      <c r="N101" s="134">
        <f t="shared" si="34"/>
        <v>0</v>
      </c>
      <c r="R101" s="53"/>
    </row>
    <row r="102" spans="1:18" s="26" customFormat="1">
      <c r="A102" s="236" t="s">
        <v>11</v>
      </c>
      <c r="B102" s="237"/>
      <c r="C102" s="18" t="s">
        <v>116</v>
      </c>
      <c r="D102" s="19">
        <f>SUM(D103:D113)</f>
        <v>744800</v>
      </c>
      <c r="E102" s="19">
        <f t="shared" ref="E102:I102" si="47">SUM(E103:E113)</f>
        <v>0</v>
      </c>
      <c r="F102" s="59">
        <f t="shared" si="47"/>
        <v>744800</v>
      </c>
      <c r="G102" s="174">
        <f t="shared" si="47"/>
        <v>54663.53</v>
      </c>
      <c r="H102" s="79">
        <f t="shared" si="47"/>
        <v>-800</v>
      </c>
      <c r="I102" s="20">
        <f t="shared" si="47"/>
        <v>744000</v>
      </c>
      <c r="K102" s="79">
        <v>744800</v>
      </c>
      <c r="L102" s="79">
        <v>54663.53</v>
      </c>
      <c r="M102" s="134">
        <f t="shared" si="33"/>
        <v>0</v>
      </c>
      <c r="N102" s="134">
        <f t="shared" si="34"/>
        <v>0</v>
      </c>
      <c r="R102" s="53"/>
    </row>
    <row r="103" spans="1:18">
      <c r="A103" s="21"/>
      <c r="B103" s="22">
        <v>311</v>
      </c>
      <c r="C103" s="23" t="s">
        <v>35</v>
      </c>
      <c r="D103" s="24">
        <f>SUM(ZBIRNA:NERASPOREĐENO!D103)</f>
        <v>0</v>
      </c>
      <c r="E103" s="47">
        <f>SUM(ZBIRNA:NERASPOREĐENO!E103)</f>
        <v>0</v>
      </c>
      <c r="F103" s="84">
        <f t="shared" ref="F103:F113" si="48">SUM(D103:E103)</f>
        <v>0</v>
      </c>
      <c r="G103" s="172">
        <f>SUM(ZBIRNA:NERASPOREĐENO!G103)</f>
        <v>0</v>
      </c>
      <c r="H103" s="94">
        <f>SUM(ZBIRNA:NERASPOREĐENO!H103)</f>
        <v>0</v>
      </c>
      <c r="I103" s="25">
        <f>+F103+H103</f>
        <v>0</v>
      </c>
      <c r="K103" s="94">
        <v>0</v>
      </c>
      <c r="L103" s="94">
        <v>0</v>
      </c>
      <c r="M103" s="134">
        <f t="shared" si="33"/>
        <v>0</v>
      </c>
      <c r="N103" s="134">
        <f t="shared" si="34"/>
        <v>0</v>
      </c>
      <c r="R103" s="53"/>
    </row>
    <row r="104" spans="1:18" s="26" customFormat="1">
      <c r="A104" s="21"/>
      <c r="B104" s="22">
        <v>312</v>
      </c>
      <c r="C104" s="23" t="s">
        <v>44</v>
      </c>
      <c r="D104" s="24">
        <f>SUM(ZBIRNA:NERASPOREĐENO!D104)</f>
        <v>0</v>
      </c>
      <c r="E104" s="47">
        <f>SUM(ZBIRNA:NERASPOREĐENO!E104)</f>
        <v>0</v>
      </c>
      <c r="F104" s="84">
        <f t="shared" si="48"/>
        <v>0</v>
      </c>
      <c r="G104" s="172">
        <f>SUM(ZBIRNA:NERASPOREĐENO!G104)</f>
        <v>0</v>
      </c>
      <c r="H104" s="94">
        <f>SUM(ZBIRNA:NERASPOREĐENO!H104)</f>
        <v>0</v>
      </c>
      <c r="I104" s="25">
        <f t="shared" ref="I104:I113" si="49">+F104+H104</f>
        <v>0</v>
      </c>
      <c r="K104" s="94">
        <v>0</v>
      </c>
      <c r="L104" s="94">
        <v>0</v>
      </c>
      <c r="M104" s="134">
        <f t="shared" si="33"/>
        <v>0</v>
      </c>
      <c r="N104" s="134">
        <f t="shared" si="34"/>
        <v>0</v>
      </c>
      <c r="R104" s="53"/>
    </row>
    <row r="105" spans="1:18" s="26" customFormat="1">
      <c r="A105" s="21"/>
      <c r="B105" s="22">
        <v>313</v>
      </c>
      <c r="C105" s="23" t="s">
        <v>36</v>
      </c>
      <c r="D105" s="24">
        <f>SUM(ZBIRNA:NERASPOREĐENO!D105)</f>
        <v>0</v>
      </c>
      <c r="E105" s="47">
        <f>SUM(ZBIRNA:NERASPOREĐENO!E105)</f>
        <v>0</v>
      </c>
      <c r="F105" s="84">
        <f t="shared" si="48"/>
        <v>0</v>
      </c>
      <c r="G105" s="172">
        <f>SUM(ZBIRNA:NERASPOREĐENO!G105)</f>
        <v>0</v>
      </c>
      <c r="H105" s="94">
        <f>SUM(ZBIRNA:NERASPOREĐENO!H105)</f>
        <v>0</v>
      </c>
      <c r="I105" s="25">
        <f t="shared" si="49"/>
        <v>0</v>
      </c>
      <c r="K105" s="94">
        <v>0</v>
      </c>
      <c r="L105" s="94">
        <v>0</v>
      </c>
      <c r="M105" s="134">
        <f t="shared" si="33"/>
        <v>0</v>
      </c>
      <c r="N105" s="134">
        <f t="shared" si="34"/>
        <v>0</v>
      </c>
      <c r="R105" s="53"/>
    </row>
    <row r="106" spans="1:18" s="26" customFormat="1">
      <c r="A106" s="21"/>
      <c r="B106" s="22">
        <v>321</v>
      </c>
      <c r="C106" s="23" t="s">
        <v>33</v>
      </c>
      <c r="D106" s="24">
        <f>SUM(ZBIRNA:NERASPOREĐENO!D106)</f>
        <v>332000</v>
      </c>
      <c r="E106" s="47">
        <f>SUM(ZBIRNA:NERASPOREĐENO!E106)</f>
        <v>0</v>
      </c>
      <c r="F106" s="84">
        <f t="shared" si="48"/>
        <v>332000</v>
      </c>
      <c r="G106" s="172">
        <f>SUM(ZBIRNA:NERASPOREĐENO!G106)</f>
        <v>1000</v>
      </c>
      <c r="H106" s="94">
        <f>SUM(ZBIRNA:NERASPOREĐENO!H106)</f>
        <v>0</v>
      </c>
      <c r="I106" s="25">
        <f t="shared" si="49"/>
        <v>332000</v>
      </c>
      <c r="K106" s="94">
        <v>332000</v>
      </c>
      <c r="L106" s="94">
        <v>1000</v>
      </c>
      <c r="M106" s="134">
        <f t="shared" si="33"/>
        <v>0</v>
      </c>
      <c r="N106" s="134">
        <f t="shared" si="34"/>
        <v>0</v>
      </c>
      <c r="R106" s="53"/>
    </row>
    <row r="107" spans="1:18">
      <c r="A107" s="21"/>
      <c r="B107" s="22">
        <v>322</v>
      </c>
      <c r="C107" s="23" t="s">
        <v>34</v>
      </c>
      <c r="D107" s="24">
        <f>SUM(ZBIRNA:NERASPOREĐENO!D107)</f>
        <v>131000</v>
      </c>
      <c r="E107" s="47">
        <f>SUM(ZBIRNA:NERASPOREĐENO!E107)</f>
        <v>0</v>
      </c>
      <c r="F107" s="84">
        <f t="shared" si="48"/>
        <v>131000</v>
      </c>
      <c r="G107" s="172">
        <f>SUM(ZBIRNA:NERASPOREĐENO!G107)</f>
        <v>24569.73</v>
      </c>
      <c r="H107" s="94">
        <f>SUM(ZBIRNA:NERASPOREĐENO!H107)</f>
        <v>0</v>
      </c>
      <c r="I107" s="25">
        <f t="shared" si="49"/>
        <v>131000</v>
      </c>
      <c r="K107" s="94">
        <v>131000</v>
      </c>
      <c r="L107" s="94">
        <v>24569.73</v>
      </c>
      <c r="M107" s="134">
        <f t="shared" si="33"/>
        <v>0</v>
      </c>
      <c r="N107" s="134">
        <f t="shared" si="34"/>
        <v>0</v>
      </c>
      <c r="R107" s="53"/>
    </row>
    <row r="108" spans="1:18" s="26" customFormat="1">
      <c r="A108" s="21"/>
      <c r="B108" s="22">
        <v>323</v>
      </c>
      <c r="C108" s="23" t="s">
        <v>28</v>
      </c>
      <c r="D108" s="24">
        <f>SUM(ZBIRNA:NERASPOREĐENO!D108)</f>
        <v>104000</v>
      </c>
      <c r="E108" s="47">
        <f>SUM(ZBIRNA:NERASPOREĐENO!E108)</f>
        <v>0</v>
      </c>
      <c r="F108" s="84">
        <f t="shared" si="48"/>
        <v>104000</v>
      </c>
      <c r="G108" s="172">
        <f>SUM(ZBIRNA:NERASPOREĐENO!G108)</f>
        <v>8303.7999999999993</v>
      </c>
      <c r="H108" s="94">
        <f>SUM(ZBIRNA:NERASPOREĐENO!H108)</f>
        <v>-800</v>
      </c>
      <c r="I108" s="25">
        <f t="shared" si="49"/>
        <v>103200</v>
      </c>
      <c r="K108" s="94">
        <v>104000</v>
      </c>
      <c r="L108" s="94">
        <v>8303.7999999999993</v>
      </c>
      <c r="M108" s="134">
        <f t="shared" si="33"/>
        <v>0</v>
      </c>
      <c r="N108" s="134">
        <f t="shared" si="34"/>
        <v>0</v>
      </c>
      <c r="R108" s="53"/>
    </row>
    <row r="109" spans="1:18" s="26" customFormat="1" ht="24.75">
      <c r="A109" s="21"/>
      <c r="B109" s="22">
        <v>324</v>
      </c>
      <c r="C109" s="23" t="s">
        <v>37</v>
      </c>
      <c r="D109" s="24">
        <f>SUM(ZBIRNA:NERASPOREĐENO!D109)</f>
        <v>4000</v>
      </c>
      <c r="E109" s="47">
        <f>SUM(ZBIRNA:NERASPOREĐENO!E109)</f>
        <v>0</v>
      </c>
      <c r="F109" s="84">
        <f t="shared" si="48"/>
        <v>4000</v>
      </c>
      <c r="G109" s="172">
        <f>SUM(ZBIRNA:NERASPOREĐENO!G109)</f>
        <v>0</v>
      </c>
      <c r="H109" s="94">
        <f>SUM(ZBIRNA:NERASPOREĐENO!H109)</f>
        <v>0</v>
      </c>
      <c r="I109" s="25">
        <f t="shared" si="49"/>
        <v>4000</v>
      </c>
      <c r="K109" s="94">
        <v>4000</v>
      </c>
      <c r="L109" s="94">
        <v>0</v>
      </c>
      <c r="M109" s="134">
        <f t="shared" si="33"/>
        <v>0</v>
      </c>
      <c r="N109" s="134">
        <f t="shared" si="34"/>
        <v>0</v>
      </c>
      <c r="R109" s="53"/>
    </row>
    <row r="110" spans="1:18" s="26" customFormat="1">
      <c r="A110" s="21"/>
      <c r="B110" s="22">
        <v>329</v>
      </c>
      <c r="C110" s="23" t="s">
        <v>38</v>
      </c>
      <c r="D110" s="24">
        <f>SUM(ZBIRNA:NERASPOREĐENO!D110)</f>
        <v>168600</v>
      </c>
      <c r="E110" s="47">
        <f>SUM(ZBIRNA:NERASPOREĐENO!E110)</f>
        <v>0</v>
      </c>
      <c r="F110" s="84">
        <f t="shared" si="48"/>
        <v>168600</v>
      </c>
      <c r="G110" s="172">
        <f>SUM(ZBIRNA:NERASPOREĐENO!G110)</f>
        <v>12790</v>
      </c>
      <c r="H110" s="94">
        <f>SUM(ZBIRNA:NERASPOREĐENO!H110)</f>
        <v>0</v>
      </c>
      <c r="I110" s="25">
        <f t="shared" si="49"/>
        <v>168600</v>
      </c>
      <c r="K110" s="94">
        <v>168600</v>
      </c>
      <c r="L110" s="94">
        <v>12790</v>
      </c>
      <c r="M110" s="134">
        <f t="shared" ref="M110:M173" si="50">+F110-K110</f>
        <v>0</v>
      </c>
      <c r="N110" s="134">
        <f t="shared" ref="N110:N173" si="51">+G110-L110</f>
        <v>0</v>
      </c>
      <c r="R110" s="53"/>
    </row>
    <row r="111" spans="1:18" s="26" customFormat="1">
      <c r="A111" s="21"/>
      <c r="B111" s="22">
        <v>343</v>
      </c>
      <c r="C111" s="23" t="s">
        <v>39</v>
      </c>
      <c r="D111" s="24">
        <f>SUM(ZBIRNA:NERASPOREĐENO!D111)</f>
        <v>200</v>
      </c>
      <c r="E111" s="47">
        <f>SUM(ZBIRNA:NERASPOREĐENO!E111)</f>
        <v>0</v>
      </c>
      <c r="F111" s="84">
        <f t="shared" si="48"/>
        <v>200</v>
      </c>
      <c r="G111" s="172">
        <f>SUM(ZBIRNA:NERASPOREĐENO!G111)</f>
        <v>0</v>
      </c>
      <c r="H111" s="94">
        <f>SUM(ZBIRNA:NERASPOREĐENO!H111)</f>
        <v>0</v>
      </c>
      <c r="I111" s="25">
        <f t="shared" si="49"/>
        <v>200</v>
      </c>
      <c r="K111" s="94">
        <v>200</v>
      </c>
      <c r="L111" s="94">
        <v>0</v>
      </c>
      <c r="M111" s="134">
        <f t="shared" si="50"/>
        <v>0</v>
      </c>
      <c r="N111" s="134">
        <f t="shared" si="51"/>
        <v>0</v>
      </c>
      <c r="R111" s="53"/>
    </row>
    <row r="112" spans="1:18" s="26" customFormat="1" ht="24.75">
      <c r="A112" s="21"/>
      <c r="B112" s="22">
        <v>372</v>
      </c>
      <c r="C112" s="23" t="s">
        <v>46</v>
      </c>
      <c r="D112" s="24">
        <f>SUM(ZBIRNA:NERASPOREĐENO!D112)</f>
        <v>0</v>
      </c>
      <c r="E112" s="47">
        <f>SUM(ZBIRNA:NERASPOREĐENO!E112)</f>
        <v>0</v>
      </c>
      <c r="F112" s="84">
        <f t="shared" si="48"/>
        <v>0</v>
      </c>
      <c r="G112" s="172">
        <f>SUM(ZBIRNA:NERASPOREĐENO!G112)</f>
        <v>0</v>
      </c>
      <c r="H112" s="94">
        <f>SUM(ZBIRNA:NERASPOREĐENO!H112)</f>
        <v>0</v>
      </c>
      <c r="I112" s="25">
        <f t="shared" si="49"/>
        <v>0</v>
      </c>
      <c r="K112" s="94">
        <v>0</v>
      </c>
      <c r="L112" s="94">
        <v>0</v>
      </c>
      <c r="M112" s="134">
        <f t="shared" si="50"/>
        <v>0</v>
      </c>
      <c r="N112" s="134">
        <f t="shared" si="51"/>
        <v>0</v>
      </c>
      <c r="R112" s="53"/>
    </row>
    <row r="113" spans="1:18" s="26" customFormat="1">
      <c r="A113" s="21"/>
      <c r="B113" s="22">
        <v>381</v>
      </c>
      <c r="C113" s="23" t="s">
        <v>58</v>
      </c>
      <c r="D113" s="24">
        <f>SUM(ZBIRNA:NERASPOREĐENO!D113)</f>
        <v>5000</v>
      </c>
      <c r="E113" s="47">
        <f>SUM(ZBIRNA:NERASPOREĐENO!E113)</f>
        <v>0</v>
      </c>
      <c r="F113" s="84">
        <f t="shared" si="48"/>
        <v>5000</v>
      </c>
      <c r="G113" s="172">
        <f>SUM(ZBIRNA:NERASPOREĐENO!G113)</f>
        <v>8000</v>
      </c>
      <c r="H113" s="94">
        <f>SUM(ZBIRNA:NERASPOREĐENO!H113)</f>
        <v>0</v>
      </c>
      <c r="I113" s="25">
        <f t="shared" si="49"/>
        <v>5000</v>
      </c>
      <c r="K113" s="94">
        <v>5000</v>
      </c>
      <c r="L113" s="94">
        <v>8000</v>
      </c>
      <c r="M113" s="134">
        <f t="shared" si="50"/>
        <v>0</v>
      </c>
      <c r="N113" s="134">
        <f t="shared" si="51"/>
        <v>0</v>
      </c>
      <c r="R113" s="53"/>
    </row>
    <row r="114" spans="1:18" s="26" customFormat="1" ht="24.75">
      <c r="A114" s="238" t="s">
        <v>47</v>
      </c>
      <c r="B114" s="239"/>
      <c r="C114" s="39" t="s">
        <v>48</v>
      </c>
      <c r="D114" s="40">
        <f>SUM(D115,D121,D127,D133)</f>
        <v>8692390</v>
      </c>
      <c r="E114" s="40">
        <f t="shared" ref="E114:I114" si="52">SUM(E115,E121,E127,E133)</f>
        <v>0</v>
      </c>
      <c r="F114" s="83">
        <f t="shared" si="52"/>
        <v>8692390</v>
      </c>
      <c r="G114" s="171">
        <f t="shared" si="52"/>
        <v>2752625.39</v>
      </c>
      <c r="H114" s="88">
        <f t="shared" si="52"/>
        <v>0</v>
      </c>
      <c r="I114" s="41">
        <f t="shared" si="52"/>
        <v>8692390</v>
      </c>
      <c r="K114" s="88">
        <v>8692390</v>
      </c>
      <c r="L114" s="88">
        <v>2752625.39</v>
      </c>
      <c r="M114" s="134">
        <f t="shared" si="50"/>
        <v>0</v>
      </c>
      <c r="N114" s="134">
        <f t="shared" si="51"/>
        <v>0</v>
      </c>
      <c r="R114" s="53"/>
    </row>
    <row r="115" spans="1:18" s="26" customFormat="1" ht="25.5" customHeight="1">
      <c r="A115" s="236" t="s">
        <v>11</v>
      </c>
      <c r="B115" s="237"/>
      <c r="C115" s="18" t="s">
        <v>110</v>
      </c>
      <c r="D115" s="19">
        <f>SUM(D116:D120)</f>
        <v>255010</v>
      </c>
      <c r="E115" s="19">
        <f t="shared" ref="E115:I115" si="53">SUM(E116:E120)</f>
        <v>0</v>
      </c>
      <c r="F115" s="59">
        <f t="shared" si="53"/>
        <v>255010</v>
      </c>
      <c r="G115" s="174">
        <f t="shared" si="53"/>
        <v>0</v>
      </c>
      <c r="H115" s="79">
        <f t="shared" si="53"/>
        <v>0</v>
      </c>
      <c r="I115" s="20">
        <f t="shared" si="53"/>
        <v>255010</v>
      </c>
      <c r="K115" s="79">
        <v>255010</v>
      </c>
      <c r="L115" s="79">
        <v>0</v>
      </c>
      <c r="M115" s="134">
        <f t="shared" si="50"/>
        <v>0</v>
      </c>
      <c r="N115" s="134">
        <f t="shared" si="51"/>
        <v>0</v>
      </c>
      <c r="R115" s="53"/>
    </row>
    <row r="116" spans="1:18">
      <c r="A116" s="21"/>
      <c r="B116" s="22">
        <v>321</v>
      </c>
      <c r="C116" s="23" t="s">
        <v>33</v>
      </c>
      <c r="D116" s="24">
        <f>SUM(ZBIRNA:NERASPOREĐENO!D116)</f>
        <v>4000</v>
      </c>
      <c r="E116" s="47">
        <f>SUM(ZBIRNA:NERASPOREĐENO!E116)</f>
        <v>0</v>
      </c>
      <c r="F116" s="84">
        <f t="shared" ref="F116:F120" si="54">SUM(D116:E116)</f>
        <v>4000</v>
      </c>
      <c r="G116" s="172">
        <f>SUM(ZBIRNA:NERASPOREĐENO!G116)</f>
        <v>0</v>
      </c>
      <c r="H116" s="94">
        <f>SUM(ZBIRNA:NERASPOREĐENO!H116)</f>
        <v>0</v>
      </c>
      <c r="I116" s="25">
        <f>+F116+H116</f>
        <v>4000</v>
      </c>
      <c r="J116" s="49"/>
      <c r="K116" s="94">
        <v>4000</v>
      </c>
      <c r="L116" s="94">
        <v>0</v>
      </c>
      <c r="M116" s="134">
        <f t="shared" si="50"/>
        <v>0</v>
      </c>
      <c r="N116" s="134">
        <f t="shared" si="51"/>
        <v>0</v>
      </c>
      <c r="R116" s="53"/>
    </row>
    <row r="117" spans="1:18" s="26" customFormat="1">
      <c r="A117" s="21"/>
      <c r="B117" s="22">
        <v>322</v>
      </c>
      <c r="C117" s="23" t="s">
        <v>34</v>
      </c>
      <c r="D117" s="24">
        <f>SUM(ZBIRNA:NERASPOREĐENO!D117)</f>
        <v>145000</v>
      </c>
      <c r="E117" s="47">
        <f>SUM(ZBIRNA:NERASPOREĐENO!E117)</f>
        <v>0</v>
      </c>
      <c r="F117" s="84">
        <f t="shared" si="54"/>
        <v>145000</v>
      </c>
      <c r="G117" s="172">
        <f>SUM(ZBIRNA:NERASPOREĐENO!G117)</f>
        <v>0</v>
      </c>
      <c r="H117" s="94">
        <f>SUM(ZBIRNA:NERASPOREĐENO!H117)</f>
        <v>0</v>
      </c>
      <c r="I117" s="25">
        <f t="shared" ref="I117:I120" si="55">+F117+H117</f>
        <v>145000</v>
      </c>
      <c r="K117" s="94">
        <v>145000</v>
      </c>
      <c r="L117" s="94">
        <v>0</v>
      </c>
      <c r="M117" s="134">
        <f t="shared" si="50"/>
        <v>0</v>
      </c>
      <c r="N117" s="134">
        <f t="shared" si="51"/>
        <v>0</v>
      </c>
      <c r="R117" s="53"/>
    </row>
    <row r="118" spans="1:18" s="26" customFormat="1">
      <c r="A118" s="21"/>
      <c r="B118" s="22">
        <v>323</v>
      </c>
      <c r="C118" s="23" t="s">
        <v>28</v>
      </c>
      <c r="D118" s="24">
        <f>SUM(ZBIRNA:NERASPOREĐENO!D118)</f>
        <v>106010</v>
      </c>
      <c r="E118" s="47">
        <f>SUM(ZBIRNA:NERASPOREĐENO!E118)</f>
        <v>0</v>
      </c>
      <c r="F118" s="84">
        <f t="shared" si="54"/>
        <v>106010</v>
      </c>
      <c r="G118" s="172">
        <f>SUM(ZBIRNA:NERASPOREĐENO!G118)</f>
        <v>0</v>
      </c>
      <c r="H118" s="94">
        <f>SUM(ZBIRNA:NERASPOREĐENO!H118)</f>
        <v>0</v>
      </c>
      <c r="I118" s="25">
        <f t="shared" si="55"/>
        <v>106010</v>
      </c>
      <c r="K118" s="94">
        <v>106010</v>
      </c>
      <c r="L118" s="94">
        <v>0</v>
      </c>
      <c r="M118" s="134">
        <f t="shared" si="50"/>
        <v>0</v>
      </c>
      <c r="N118" s="134">
        <f t="shared" si="51"/>
        <v>0</v>
      </c>
      <c r="R118" s="53"/>
    </row>
    <row r="119" spans="1:18" s="26" customFormat="1">
      <c r="A119" s="21"/>
      <c r="B119" s="22">
        <v>329</v>
      </c>
      <c r="C119" s="23" t="s">
        <v>38</v>
      </c>
      <c r="D119" s="24">
        <f>SUM(ZBIRNA:NERASPOREĐENO!D119)</f>
        <v>0</v>
      </c>
      <c r="E119" s="47">
        <f>SUM(ZBIRNA:NERASPOREĐENO!E119)</f>
        <v>0</v>
      </c>
      <c r="F119" s="84">
        <f t="shared" si="54"/>
        <v>0</v>
      </c>
      <c r="G119" s="172">
        <f>SUM(ZBIRNA:NERASPOREĐENO!G119)</f>
        <v>0</v>
      </c>
      <c r="H119" s="94">
        <f>SUM(ZBIRNA:NERASPOREĐENO!H119)</f>
        <v>0</v>
      </c>
      <c r="I119" s="25">
        <f t="shared" si="55"/>
        <v>0</v>
      </c>
      <c r="K119" s="94">
        <v>0</v>
      </c>
      <c r="L119" s="94">
        <v>0</v>
      </c>
      <c r="M119" s="134">
        <f t="shared" si="50"/>
        <v>0</v>
      </c>
      <c r="N119" s="134">
        <f t="shared" si="51"/>
        <v>0</v>
      </c>
      <c r="R119" s="53"/>
    </row>
    <row r="120" spans="1:18" s="26" customFormat="1" ht="13.5" customHeight="1">
      <c r="A120" s="21"/>
      <c r="B120" s="22">
        <v>343</v>
      </c>
      <c r="C120" s="23" t="s">
        <v>39</v>
      </c>
      <c r="D120" s="24">
        <f>SUM(ZBIRNA:NERASPOREĐENO!D120)</f>
        <v>0</v>
      </c>
      <c r="E120" s="47">
        <f>SUM(ZBIRNA:NERASPOREĐENO!E120)</f>
        <v>0</v>
      </c>
      <c r="F120" s="84">
        <f t="shared" si="54"/>
        <v>0</v>
      </c>
      <c r="G120" s="172">
        <f>SUM(ZBIRNA:NERASPOREĐENO!G120)</f>
        <v>0</v>
      </c>
      <c r="H120" s="94">
        <f>SUM(ZBIRNA:NERASPOREĐENO!H120)</f>
        <v>0</v>
      </c>
      <c r="I120" s="25">
        <f t="shared" si="55"/>
        <v>0</v>
      </c>
      <c r="K120" s="94">
        <v>0</v>
      </c>
      <c r="L120" s="94">
        <v>0</v>
      </c>
      <c r="M120" s="134">
        <f t="shared" si="50"/>
        <v>0</v>
      </c>
      <c r="N120" s="134">
        <f t="shared" si="51"/>
        <v>0</v>
      </c>
      <c r="R120" s="53"/>
    </row>
    <row r="121" spans="1:18" s="26" customFormat="1" ht="25.5" customHeight="1">
      <c r="A121" s="246" t="s">
        <v>11</v>
      </c>
      <c r="B121" s="247"/>
      <c r="C121" s="55" t="s">
        <v>111</v>
      </c>
      <c r="D121" s="43">
        <f t="shared" ref="D121:I121" si="56">SUM(D122:D126)</f>
        <v>3386880</v>
      </c>
      <c r="E121" s="43">
        <f t="shared" si="56"/>
        <v>0</v>
      </c>
      <c r="F121" s="58">
        <f t="shared" si="56"/>
        <v>3386880</v>
      </c>
      <c r="G121" s="173">
        <f t="shared" si="56"/>
        <v>1205036.3700000001</v>
      </c>
      <c r="H121" s="89">
        <f t="shared" si="56"/>
        <v>0</v>
      </c>
      <c r="I121" s="56">
        <f t="shared" si="56"/>
        <v>3386880</v>
      </c>
      <c r="K121" s="89">
        <v>3386880</v>
      </c>
      <c r="L121" s="89">
        <v>1205036.3700000001</v>
      </c>
      <c r="M121" s="134">
        <f t="shared" si="50"/>
        <v>0</v>
      </c>
      <c r="N121" s="134">
        <f t="shared" si="51"/>
        <v>0</v>
      </c>
      <c r="R121" s="53"/>
    </row>
    <row r="122" spans="1:18">
      <c r="A122" s="21"/>
      <c r="B122" s="22">
        <v>321</v>
      </c>
      <c r="C122" s="23" t="s">
        <v>33</v>
      </c>
      <c r="D122" s="24">
        <f>SUM(ZBIRNA:NERASPOREĐENO!D122)</f>
        <v>8000</v>
      </c>
      <c r="E122" s="47">
        <f>SUM(ZBIRNA:NERASPOREĐENO!E122)</f>
        <v>0</v>
      </c>
      <c r="F122" s="84">
        <f t="shared" ref="F122:F126" si="57">SUM(D122:E122)</f>
        <v>8000</v>
      </c>
      <c r="G122" s="172">
        <f>SUM(ZBIRNA:NERASPOREĐENO!G122)</f>
        <v>0</v>
      </c>
      <c r="H122" s="94">
        <f>SUM(ZBIRNA:NERASPOREĐENO!H122)</f>
        <v>0</v>
      </c>
      <c r="I122" s="25">
        <f>+F122+H122</f>
        <v>8000</v>
      </c>
      <c r="J122" s="49"/>
      <c r="K122" s="94">
        <v>8000</v>
      </c>
      <c r="L122" s="94">
        <v>0</v>
      </c>
      <c r="M122" s="134">
        <f t="shared" si="50"/>
        <v>0</v>
      </c>
      <c r="N122" s="134">
        <f t="shared" si="51"/>
        <v>0</v>
      </c>
      <c r="R122" s="53"/>
    </row>
    <row r="123" spans="1:18" s="26" customFormat="1">
      <c r="A123" s="21"/>
      <c r="B123" s="22">
        <v>322</v>
      </c>
      <c r="C123" s="23" t="s">
        <v>34</v>
      </c>
      <c r="D123" s="24">
        <f>SUM(ZBIRNA:NERASPOREĐENO!D123)</f>
        <v>2832880</v>
      </c>
      <c r="E123" s="47">
        <f>SUM(ZBIRNA:NERASPOREĐENO!E123)</f>
        <v>0</v>
      </c>
      <c r="F123" s="84">
        <f t="shared" si="57"/>
        <v>2832880</v>
      </c>
      <c r="G123" s="172">
        <f>SUM(ZBIRNA:NERASPOREĐENO!G123)</f>
        <v>1060261.1000000001</v>
      </c>
      <c r="H123" s="94">
        <f>SUM(ZBIRNA:NERASPOREĐENO!H123)</f>
        <v>0</v>
      </c>
      <c r="I123" s="25">
        <f t="shared" ref="I123:I126" si="58">+F123+H123</f>
        <v>2832880</v>
      </c>
      <c r="K123" s="94">
        <v>2832880</v>
      </c>
      <c r="L123" s="94">
        <v>1060261.1000000001</v>
      </c>
      <c r="M123" s="134">
        <f t="shared" si="50"/>
        <v>0</v>
      </c>
      <c r="N123" s="134">
        <f t="shared" si="51"/>
        <v>0</v>
      </c>
      <c r="R123" s="53"/>
    </row>
    <row r="124" spans="1:18" s="26" customFormat="1">
      <c r="A124" s="21"/>
      <c r="B124" s="22">
        <v>323</v>
      </c>
      <c r="C124" s="23" t="s">
        <v>28</v>
      </c>
      <c r="D124" s="24">
        <f>SUM(ZBIRNA:NERASPOREĐENO!D124)</f>
        <v>521000</v>
      </c>
      <c r="E124" s="47">
        <f>SUM(ZBIRNA:NERASPOREĐENO!E124)</f>
        <v>0</v>
      </c>
      <c r="F124" s="84">
        <f t="shared" si="57"/>
        <v>521000</v>
      </c>
      <c r="G124" s="172">
        <f>SUM(ZBIRNA:NERASPOREĐENO!G124)</f>
        <v>142535.26999999999</v>
      </c>
      <c r="H124" s="94">
        <f>SUM(ZBIRNA:NERASPOREĐENO!H124)</f>
        <v>0</v>
      </c>
      <c r="I124" s="25">
        <f t="shared" si="58"/>
        <v>521000</v>
      </c>
      <c r="K124" s="94">
        <v>521000</v>
      </c>
      <c r="L124" s="94">
        <v>142535.26999999999</v>
      </c>
      <c r="M124" s="134">
        <f t="shared" si="50"/>
        <v>0</v>
      </c>
      <c r="N124" s="134">
        <f t="shared" si="51"/>
        <v>0</v>
      </c>
      <c r="R124" s="53"/>
    </row>
    <row r="125" spans="1:18" s="26" customFormat="1">
      <c r="A125" s="21"/>
      <c r="B125" s="22">
        <v>329</v>
      </c>
      <c r="C125" s="23" t="s">
        <v>38</v>
      </c>
      <c r="D125" s="24">
        <f>SUM(ZBIRNA:NERASPOREĐENO!D125)</f>
        <v>25000</v>
      </c>
      <c r="E125" s="47">
        <f>SUM(ZBIRNA:NERASPOREĐENO!E125)</f>
        <v>0</v>
      </c>
      <c r="F125" s="84">
        <f t="shared" si="57"/>
        <v>25000</v>
      </c>
      <c r="G125" s="172">
        <f>SUM(ZBIRNA:NERASPOREĐENO!G125)</f>
        <v>2240</v>
      </c>
      <c r="H125" s="94">
        <f>SUM(ZBIRNA:NERASPOREĐENO!H125)</f>
        <v>0</v>
      </c>
      <c r="I125" s="25">
        <f t="shared" si="58"/>
        <v>25000</v>
      </c>
      <c r="K125" s="94">
        <v>25000</v>
      </c>
      <c r="L125" s="94">
        <v>2240</v>
      </c>
      <c r="M125" s="134">
        <f t="shared" si="50"/>
        <v>0</v>
      </c>
      <c r="N125" s="134">
        <f t="shared" si="51"/>
        <v>0</v>
      </c>
      <c r="R125" s="53"/>
    </row>
    <row r="126" spans="1:18" s="26" customFormat="1" ht="13.5" customHeight="1">
      <c r="A126" s="21"/>
      <c r="B126" s="22">
        <v>343</v>
      </c>
      <c r="C126" s="23" t="s">
        <v>39</v>
      </c>
      <c r="D126" s="24">
        <f>SUM(ZBIRNA:NERASPOREĐENO!D126)</f>
        <v>0</v>
      </c>
      <c r="E126" s="47">
        <f>SUM(ZBIRNA:NERASPOREĐENO!E126)</f>
        <v>0</v>
      </c>
      <c r="F126" s="84">
        <f t="shared" si="57"/>
        <v>0</v>
      </c>
      <c r="G126" s="172">
        <f>SUM(ZBIRNA:NERASPOREĐENO!G126)</f>
        <v>0</v>
      </c>
      <c r="H126" s="94">
        <f>SUM(ZBIRNA:NERASPOREĐENO!H126)</f>
        <v>0</v>
      </c>
      <c r="I126" s="25">
        <f t="shared" si="58"/>
        <v>0</v>
      </c>
      <c r="K126" s="94">
        <v>0</v>
      </c>
      <c r="L126" s="94">
        <v>0</v>
      </c>
      <c r="M126" s="134">
        <f t="shared" si="50"/>
        <v>0</v>
      </c>
      <c r="N126" s="134">
        <f t="shared" si="51"/>
        <v>0</v>
      </c>
      <c r="R126" s="53"/>
    </row>
    <row r="127" spans="1:18" s="26" customFormat="1" ht="24.75">
      <c r="A127" s="236" t="s">
        <v>11</v>
      </c>
      <c r="B127" s="237"/>
      <c r="C127" s="18" t="s">
        <v>113</v>
      </c>
      <c r="D127" s="19">
        <f>SUM(D128:D132)</f>
        <v>3151000</v>
      </c>
      <c r="E127" s="19">
        <f t="shared" ref="E127:I127" si="59">SUM(E128:E132)</f>
        <v>0</v>
      </c>
      <c r="F127" s="59">
        <f t="shared" si="59"/>
        <v>3151000</v>
      </c>
      <c r="G127" s="174">
        <f t="shared" si="59"/>
        <v>580901.06000000006</v>
      </c>
      <c r="H127" s="79">
        <f t="shared" si="59"/>
        <v>0</v>
      </c>
      <c r="I127" s="20">
        <f t="shared" si="59"/>
        <v>3151000</v>
      </c>
      <c r="K127" s="79">
        <v>3151000</v>
      </c>
      <c r="L127" s="79">
        <v>580901.06000000006</v>
      </c>
      <c r="M127" s="134">
        <f t="shared" si="50"/>
        <v>0</v>
      </c>
      <c r="N127" s="134">
        <f t="shared" si="51"/>
        <v>0</v>
      </c>
      <c r="R127" s="53"/>
    </row>
    <row r="128" spans="1:18" s="26" customFormat="1">
      <c r="A128" s="21"/>
      <c r="B128" s="22">
        <v>321</v>
      </c>
      <c r="C128" s="23" t="s">
        <v>33</v>
      </c>
      <c r="D128" s="24">
        <f>SUM(ZBIRNA:NERASPOREĐENO!D128)</f>
        <v>280000</v>
      </c>
      <c r="E128" s="47">
        <f>SUM(ZBIRNA:NERASPOREĐENO!E128)</f>
        <v>0</v>
      </c>
      <c r="F128" s="84">
        <f t="shared" ref="F128:F132" si="60">SUM(D128:E128)</f>
        <v>280000</v>
      </c>
      <c r="G128" s="172">
        <f>SUM(ZBIRNA:NERASPOREĐENO!G128)</f>
        <v>38044.43</v>
      </c>
      <c r="H128" s="94">
        <f>SUM(ZBIRNA:NERASPOREĐENO!H128)</f>
        <v>0</v>
      </c>
      <c r="I128" s="25">
        <f>+F128+H128</f>
        <v>280000</v>
      </c>
      <c r="K128" s="94">
        <v>280000</v>
      </c>
      <c r="L128" s="94">
        <v>38044.43</v>
      </c>
      <c r="M128" s="134">
        <f t="shared" si="50"/>
        <v>0</v>
      </c>
      <c r="N128" s="134">
        <f t="shared" si="51"/>
        <v>0</v>
      </c>
      <c r="R128" s="53"/>
    </row>
    <row r="129" spans="1:18" s="26" customFormat="1">
      <c r="A129" s="21"/>
      <c r="B129" s="22">
        <v>322</v>
      </c>
      <c r="C129" s="23" t="s">
        <v>34</v>
      </c>
      <c r="D129" s="24">
        <f>SUM(ZBIRNA:NERASPOREĐENO!D129)</f>
        <v>1843510</v>
      </c>
      <c r="E129" s="47">
        <f>SUM(ZBIRNA:NERASPOREĐENO!E129)</f>
        <v>0</v>
      </c>
      <c r="F129" s="84">
        <f t="shared" si="60"/>
        <v>1843510</v>
      </c>
      <c r="G129" s="172">
        <f>SUM(ZBIRNA:NERASPOREĐENO!G129)</f>
        <v>257904.65</v>
      </c>
      <c r="H129" s="94">
        <f>SUM(ZBIRNA:NERASPOREĐENO!H129)</f>
        <v>0</v>
      </c>
      <c r="I129" s="25">
        <f t="shared" ref="I129:I132" si="61">+F129+H129</f>
        <v>1843510</v>
      </c>
      <c r="K129" s="94">
        <v>1843510</v>
      </c>
      <c r="L129" s="94">
        <v>257904.65</v>
      </c>
      <c r="M129" s="134">
        <f t="shared" si="50"/>
        <v>0</v>
      </c>
      <c r="N129" s="134">
        <f t="shared" si="51"/>
        <v>0</v>
      </c>
      <c r="R129" s="53"/>
    </row>
    <row r="130" spans="1:18" s="26" customFormat="1">
      <c r="A130" s="21"/>
      <c r="B130" s="22">
        <v>323</v>
      </c>
      <c r="C130" s="23" t="s">
        <v>28</v>
      </c>
      <c r="D130" s="24">
        <f>SUM(ZBIRNA:NERASPOREĐENO!D130)</f>
        <v>789490</v>
      </c>
      <c r="E130" s="47">
        <f>SUM(ZBIRNA:NERASPOREĐENO!E130)</f>
        <v>0</v>
      </c>
      <c r="F130" s="84">
        <f t="shared" si="60"/>
        <v>789490</v>
      </c>
      <c r="G130" s="172">
        <f>SUM(ZBIRNA:NERASPOREĐENO!G130)</f>
        <v>247796.07</v>
      </c>
      <c r="H130" s="94">
        <f>SUM(ZBIRNA:NERASPOREĐENO!H130)</f>
        <v>0</v>
      </c>
      <c r="I130" s="25">
        <f t="shared" si="61"/>
        <v>789490</v>
      </c>
      <c r="K130" s="94">
        <v>789490</v>
      </c>
      <c r="L130" s="94">
        <v>247796.07</v>
      </c>
      <c r="M130" s="134">
        <f t="shared" si="50"/>
        <v>0</v>
      </c>
      <c r="N130" s="134">
        <f t="shared" si="51"/>
        <v>0</v>
      </c>
      <c r="R130" s="53"/>
    </row>
    <row r="131" spans="1:18" s="26" customFormat="1">
      <c r="A131" s="21"/>
      <c r="B131" s="22">
        <v>329</v>
      </c>
      <c r="C131" s="23" t="s">
        <v>38</v>
      </c>
      <c r="D131" s="24">
        <f>SUM(ZBIRNA:NERASPOREĐENO!D131)</f>
        <v>197000</v>
      </c>
      <c r="E131" s="47">
        <f>SUM(ZBIRNA:NERASPOREĐENO!E131)</f>
        <v>0</v>
      </c>
      <c r="F131" s="84">
        <f t="shared" si="60"/>
        <v>197000</v>
      </c>
      <c r="G131" s="172">
        <f>SUM(ZBIRNA:NERASPOREĐENO!G131)</f>
        <v>23749.980000000003</v>
      </c>
      <c r="H131" s="94">
        <f>SUM(ZBIRNA:NERASPOREĐENO!H131)</f>
        <v>0</v>
      </c>
      <c r="I131" s="25">
        <f t="shared" si="61"/>
        <v>197000</v>
      </c>
      <c r="K131" s="94">
        <v>197000</v>
      </c>
      <c r="L131" s="94">
        <v>23749.980000000003</v>
      </c>
      <c r="M131" s="134">
        <f t="shared" si="50"/>
        <v>0</v>
      </c>
      <c r="N131" s="134">
        <f t="shared" si="51"/>
        <v>0</v>
      </c>
      <c r="R131" s="53"/>
    </row>
    <row r="132" spans="1:18" s="26" customFormat="1">
      <c r="A132" s="21"/>
      <c r="B132" s="22">
        <v>343</v>
      </c>
      <c r="C132" s="23" t="s">
        <v>39</v>
      </c>
      <c r="D132" s="24">
        <f>SUM(ZBIRNA:NERASPOREĐENO!D132)</f>
        <v>41000</v>
      </c>
      <c r="E132" s="47">
        <f>SUM(ZBIRNA:NERASPOREĐENO!E132)</f>
        <v>0</v>
      </c>
      <c r="F132" s="84">
        <f t="shared" si="60"/>
        <v>41000</v>
      </c>
      <c r="G132" s="172">
        <f>SUM(ZBIRNA:NERASPOREĐENO!G132)</f>
        <v>13405.93</v>
      </c>
      <c r="H132" s="94">
        <f>SUM(ZBIRNA:NERASPOREĐENO!H132)</f>
        <v>0</v>
      </c>
      <c r="I132" s="25">
        <f t="shared" si="61"/>
        <v>41000</v>
      </c>
      <c r="K132" s="94">
        <v>41000</v>
      </c>
      <c r="L132" s="94">
        <v>13405.93</v>
      </c>
      <c r="M132" s="134">
        <f t="shared" si="50"/>
        <v>0</v>
      </c>
      <c r="N132" s="134">
        <f t="shared" si="51"/>
        <v>0</v>
      </c>
      <c r="R132" s="53"/>
    </row>
    <row r="133" spans="1:18" s="26" customFormat="1">
      <c r="A133" s="236" t="s">
        <v>11</v>
      </c>
      <c r="B133" s="237"/>
      <c r="C133" s="18" t="s">
        <v>114</v>
      </c>
      <c r="D133" s="19">
        <f>SUM(D134:D138)</f>
        <v>1899500</v>
      </c>
      <c r="E133" s="19">
        <f t="shared" ref="E133:I133" si="62">SUM(E134:E138)</f>
        <v>0</v>
      </c>
      <c r="F133" s="59">
        <f t="shared" si="62"/>
        <v>1899500</v>
      </c>
      <c r="G133" s="174">
        <f t="shared" si="62"/>
        <v>966687.96000000008</v>
      </c>
      <c r="H133" s="79">
        <f t="shared" si="62"/>
        <v>0</v>
      </c>
      <c r="I133" s="20">
        <f t="shared" si="62"/>
        <v>1899500</v>
      </c>
      <c r="K133" s="79">
        <v>1899500</v>
      </c>
      <c r="L133" s="79">
        <v>966687.96000000008</v>
      </c>
      <c r="M133" s="134">
        <f t="shared" si="50"/>
        <v>0</v>
      </c>
      <c r="N133" s="134">
        <f t="shared" si="51"/>
        <v>0</v>
      </c>
      <c r="R133" s="53"/>
    </row>
    <row r="134" spans="1:18" s="26" customFormat="1">
      <c r="A134" s="21"/>
      <c r="B134" s="22">
        <v>321</v>
      </c>
      <c r="C134" s="23" t="s">
        <v>33</v>
      </c>
      <c r="D134" s="24">
        <f>SUM(ZBIRNA:NERASPOREĐENO!D134)</f>
        <v>0</v>
      </c>
      <c r="E134" s="47">
        <f>SUM(ZBIRNA:NERASPOREĐENO!E134)</f>
        <v>0</v>
      </c>
      <c r="F134" s="84">
        <f t="shared" ref="F134:F138" si="63">SUM(D134:E134)</f>
        <v>0</v>
      </c>
      <c r="G134" s="172">
        <f>SUM(ZBIRNA:NERASPOREĐENO!G134)</f>
        <v>0</v>
      </c>
      <c r="H134" s="94">
        <f>SUM(ZBIRNA:NERASPOREĐENO!H134)</f>
        <v>0</v>
      </c>
      <c r="I134" s="25">
        <f>+F134+H134</f>
        <v>0</v>
      </c>
      <c r="K134" s="94">
        <v>0</v>
      </c>
      <c r="L134" s="94">
        <v>0</v>
      </c>
      <c r="M134" s="134">
        <f t="shared" si="50"/>
        <v>0</v>
      </c>
      <c r="N134" s="134">
        <f t="shared" si="51"/>
        <v>0</v>
      </c>
      <c r="R134" s="53"/>
    </row>
    <row r="135" spans="1:18" s="26" customFormat="1">
      <c r="A135" s="21"/>
      <c r="B135" s="22">
        <v>322</v>
      </c>
      <c r="C135" s="23" t="s">
        <v>34</v>
      </c>
      <c r="D135" s="24">
        <f>SUM(ZBIRNA:NERASPOREĐENO!D135)</f>
        <v>1500000</v>
      </c>
      <c r="E135" s="47">
        <f>SUM(ZBIRNA:NERASPOREĐENO!E135)</f>
        <v>0</v>
      </c>
      <c r="F135" s="84">
        <f t="shared" si="63"/>
        <v>1500000</v>
      </c>
      <c r="G135" s="172">
        <f>SUM(ZBIRNA:NERASPOREĐENO!G135)</f>
        <v>819893.93</v>
      </c>
      <c r="H135" s="94">
        <f>SUM(ZBIRNA:NERASPOREĐENO!H135)</f>
        <v>0</v>
      </c>
      <c r="I135" s="25">
        <f t="shared" ref="I135:I138" si="64">+F135+H135</f>
        <v>1500000</v>
      </c>
      <c r="K135" s="94">
        <v>1500000</v>
      </c>
      <c r="L135" s="94">
        <v>819893.93</v>
      </c>
      <c r="M135" s="134">
        <f t="shared" si="50"/>
        <v>0</v>
      </c>
      <c r="N135" s="134">
        <f t="shared" si="51"/>
        <v>0</v>
      </c>
      <c r="R135" s="53"/>
    </row>
    <row r="136" spans="1:18" s="26" customFormat="1">
      <c r="A136" s="21"/>
      <c r="B136" s="22">
        <v>323</v>
      </c>
      <c r="C136" s="23" t="s">
        <v>28</v>
      </c>
      <c r="D136" s="24">
        <f>SUM(ZBIRNA:NERASPOREĐENO!D136)</f>
        <v>368000</v>
      </c>
      <c r="E136" s="47">
        <f>SUM(ZBIRNA:NERASPOREĐENO!E136)</f>
        <v>0</v>
      </c>
      <c r="F136" s="84">
        <f t="shared" si="63"/>
        <v>368000</v>
      </c>
      <c r="G136" s="172">
        <f>SUM(ZBIRNA:NERASPOREĐENO!G136)</f>
        <v>130312.6</v>
      </c>
      <c r="H136" s="94">
        <f>SUM(ZBIRNA:NERASPOREĐENO!H136)</f>
        <v>0</v>
      </c>
      <c r="I136" s="25">
        <f t="shared" si="64"/>
        <v>368000</v>
      </c>
      <c r="K136" s="94">
        <v>368000</v>
      </c>
      <c r="L136" s="94">
        <v>130312.6</v>
      </c>
      <c r="M136" s="134">
        <f t="shared" si="50"/>
        <v>0</v>
      </c>
      <c r="N136" s="134">
        <f t="shared" si="51"/>
        <v>0</v>
      </c>
      <c r="R136" s="53"/>
    </row>
    <row r="137" spans="1:18" s="26" customFormat="1">
      <c r="A137" s="21"/>
      <c r="B137" s="22">
        <v>329</v>
      </c>
      <c r="C137" s="23" t="s">
        <v>38</v>
      </c>
      <c r="D137" s="24">
        <f>SUM(ZBIRNA:NERASPOREĐENO!D137)</f>
        <v>25500</v>
      </c>
      <c r="E137" s="47">
        <f>SUM(ZBIRNA:NERASPOREĐENO!E137)</f>
        <v>0</v>
      </c>
      <c r="F137" s="84">
        <f t="shared" si="63"/>
        <v>25500</v>
      </c>
      <c r="G137" s="172">
        <f>SUM(ZBIRNA:NERASPOREĐENO!G137)</f>
        <v>15095</v>
      </c>
      <c r="H137" s="94">
        <f>SUM(ZBIRNA:NERASPOREĐENO!H137)</f>
        <v>0</v>
      </c>
      <c r="I137" s="25">
        <f t="shared" si="64"/>
        <v>25500</v>
      </c>
      <c r="K137" s="94">
        <v>25500</v>
      </c>
      <c r="L137" s="94">
        <v>15095</v>
      </c>
      <c r="M137" s="134">
        <f t="shared" si="50"/>
        <v>0</v>
      </c>
      <c r="N137" s="134">
        <f t="shared" si="51"/>
        <v>0</v>
      </c>
      <c r="R137" s="53"/>
    </row>
    <row r="138" spans="1:18" s="26" customFormat="1">
      <c r="A138" s="21"/>
      <c r="B138" s="22">
        <v>343</v>
      </c>
      <c r="C138" s="23" t="s">
        <v>39</v>
      </c>
      <c r="D138" s="24">
        <f>SUM(ZBIRNA:NERASPOREĐENO!D138)</f>
        <v>6000</v>
      </c>
      <c r="E138" s="47">
        <f>SUM(ZBIRNA:NERASPOREĐENO!E138)</f>
        <v>0</v>
      </c>
      <c r="F138" s="84">
        <f t="shared" si="63"/>
        <v>6000</v>
      </c>
      <c r="G138" s="172">
        <f>SUM(ZBIRNA:NERASPOREĐENO!G138)</f>
        <v>1386.43</v>
      </c>
      <c r="H138" s="94">
        <f>SUM(ZBIRNA:NERASPOREĐENO!H138)</f>
        <v>0</v>
      </c>
      <c r="I138" s="25">
        <f t="shared" si="64"/>
        <v>6000</v>
      </c>
      <c r="K138" s="94">
        <v>6000</v>
      </c>
      <c r="L138" s="94">
        <v>1386.43</v>
      </c>
      <c r="M138" s="134">
        <f t="shared" si="50"/>
        <v>0</v>
      </c>
      <c r="N138" s="134">
        <f t="shared" si="51"/>
        <v>0</v>
      </c>
      <c r="R138" s="53"/>
    </row>
    <row r="139" spans="1:18" s="26" customFormat="1" ht="24.75">
      <c r="A139" s="238" t="s">
        <v>49</v>
      </c>
      <c r="B139" s="239"/>
      <c r="C139" s="39" t="s">
        <v>50</v>
      </c>
      <c r="D139" s="40">
        <f>SUM(D140,D148,D152,D167,D177,D191,D204,D206,D220,D233)</f>
        <v>14416425.35</v>
      </c>
      <c r="E139" s="40">
        <f t="shared" ref="E139:I139" si="65">SUM(E140,E148,E152,E167,E177,E191,E204,E206,E220,E233)</f>
        <v>0</v>
      </c>
      <c r="F139" s="40">
        <f t="shared" si="65"/>
        <v>14416425.35</v>
      </c>
      <c r="G139" s="40">
        <f t="shared" si="65"/>
        <v>2694621.48</v>
      </c>
      <c r="H139" s="40">
        <f t="shared" si="65"/>
        <v>7148</v>
      </c>
      <c r="I139" s="41">
        <f t="shared" si="65"/>
        <v>14423573.35</v>
      </c>
      <c r="K139" s="40">
        <v>14416425.35</v>
      </c>
      <c r="L139" s="40">
        <v>2694621.48</v>
      </c>
      <c r="M139" s="134">
        <f t="shared" si="50"/>
        <v>0</v>
      </c>
      <c r="N139" s="134">
        <f t="shared" si="51"/>
        <v>0</v>
      </c>
      <c r="R139" s="53"/>
    </row>
    <row r="140" spans="1:18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66">SUM(E141:E147)</f>
        <v>0</v>
      </c>
      <c r="F140" s="58">
        <f t="shared" si="66"/>
        <v>0</v>
      </c>
      <c r="G140" s="173">
        <f t="shared" si="66"/>
        <v>0</v>
      </c>
      <c r="H140" s="89">
        <f t="shared" si="66"/>
        <v>0</v>
      </c>
      <c r="I140" s="56">
        <f t="shared" si="66"/>
        <v>0</v>
      </c>
      <c r="K140" s="89">
        <v>0</v>
      </c>
      <c r="L140" s="89">
        <v>0</v>
      </c>
      <c r="M140" s="134">
        <f t="shared" si="50"/>
        <v>0</v>
      </c>
      <c r="N140" s="134">
        <f t="shared" si="51"/>
        <v>0</v>
      </c>
      <c r="R140" s="53"/>
    </row>
    <row r="141" spans="1:18">
      <c r="A141" s="21"/>
      <c r="B141" s="22">
        <v>322</v>
      </c>
      <c r="C141" s="23" t="s">
        <v>34</v>
      </c>
      <c r="D141" s="24">
        <f>SUM(ZBIRNA:NERASPOREĐENO!D141)</f>
        <v>0</v>
      </c>
      <c r="E141" s="47">
        <f>SUM(ZBIRNA:NERASPOREĐENO!E141)</f>
        <v>0</v>
      </c>
      <c r="F141" s="84">
        <f t="shared" ref="F141:F147" si="67">SUM(D141:E141)</f>
        <v>0</v>
      </c>
      <c r="G141" s="172">
        <f>SUM(ZBIRNA:NERASPOREĐENO!G141)</f>
        <v>0</v>
      </c>
      <c r="H141" s="94">
        <f>SUM(ZBIRNA:NERASPOREĐENO!H141)</f>
        <v>0</v>
      </c>
      <c r="I141" s="25">
        <f>+F141+H141</f>
        <v>0</v>
      </c>
      <c r="K141" s="94">
        <v>0</v>
      </c>
      <c r="L141" s="94">
        <v>0</v>
      </c>
      <c r="M141" s="134">
        <f t="shared" si="50"/>
        <v>0</v>
      </c>
      <c r="N141" s="134">
        <f t="shared" si="51"/>
        <v>0</v>
      </c>
      <c r="R141" s="53"/>
    </row>
    <row r="142" spans="1:18" s="26" customFormat="1">
      <c r="A142" s="21"/>
      <c r="B142" s="22">
        <v>323</v>
      </c>
      <c r="C142" s="23" t="s">
        <v>28</v>
      </c>
      <c r="D142" s="24">
        <f>SUM(ZBIRNA:NERASPOREĐENO!D142)</f>
        <v>0</v>
      </c>
      <c r="E142" s="47">
        <f>SUM(ZBIRNA:NERASPOREĐENO!E142)</f>
        <v>0</v>
      </c>
      <c r="F142" s="84">
        <f t="shared" si="67"/>
        <v>0</v>
      </c>
      <c r="G142" s="172">
        <f>SUM(ZBIRNA:NERASPOREĐENO!G142)</f>
        <v>0</v>
      </c>
      <c r="H142" s="94">
        <f>SUM(ZBIRNA:NERASPOREĐENO!H142)</f>
        <v>0</v>
      </c>
      <c r="I142" s="25">
        <f t="shared" ref="I142:I147" si="68">+F142+H142</f>
        <v>0</v>
      </c>
      <c r="K142" s="94">
        <v>0</v>
      </c>
      <c r="L142" s="94">
        <v>0</v>
      </c>
      <c r="M142" s="134">
        <f t="shared" si="50"/>
        <v>0</v>
      </c>
      <c r="N142" s="134">
        <f t="shared" si="51"/>
        <v>0</v>
      </c>
      <c r="R142" s="53"/>
    </row>
    <row r="143" spans="1:18" s="26" customFormat="1">
      <c r="A143" s="21"/>
      <c r="B143" s="22">
        <v>329</v>
      </c>
      <c r="C143" s="23" t="s">
        <v>38</v>
      </c>
      <c r="D143" s="24">
        <f>SUM(ZBIRNA:NERASPOREĐENO!D143)</f>
        <v>0</v>
      </c>
      <c r="E143" s="47">
        <f>SUM(ZBIRNA:NERASPOREĐENO!E143)</f>
        <v>0</v>
      </c>
      <c r="F143" s="84">
        <f t="shared" si="67"/>
        <v>0</v>
      </c>
      <c r="G143" s="172">
        <f>SUM(ZBIRNA:NERASPOREĐENO!G143)</f>
        <v>0</v>
      </c>
      <c r="H143" s="94">
        <f>SUM(ZBIRNA:NERASPOREĐENO!H143)</f>
        <v>0</v>
      </c>
      <c r="I143" s="25">
        <f t="shared" si="68"/>
        <v>0</v>
      </c>
      <c r="K143" s="94">
        <v>0</v>
      </c>
      <c r="L143" s="94">
        <v>0</v>
      </c>
      <c r="M143" s="134">
        <f t="shared" si="50"/>
        <v>0</v>
      </c>
      <c r="N143" s="134">
        <f t="shared" si="51"/>
        <v>0</v>
      </c>
      <c r="R143" s="53"/>
    </row>
    <row r="144" spans="1:18" s="26" customFormat="1" ht="18" customHeight="1">
      <c r="A144" s="21"/>
      <c r="B144" s="22">
        <v>422</v>
      </c>
      <c r="C144" s="23" t="s">
        <v>29</v>
      </c>
      <c r="D144" s="24">
        <f>SUM(ZBIRNA:NERASPOREĐENO!D144)</f>
        <v>0</v>
      </c>
      <c r="E144" s="47">
        <f>SUM(ZBIRNA:NERASPOREĐENO!E144)</f>
        <v>0</v>
      </c>
      <c r="F144" s="84">
        <f t="shared" si="67"/>
        <v>0</v>
      </c>
      <c r="G144" s="172">
        <f>SUM(ZBIRNA:NERASPOREĐENO!G144)</f>
        <v>0</v>
      </c>
      <c r="H144" s="94">
        <f>SUM(ZBIRNA:NERASPOREĐENO!H144)</f>
        <v>0</v>
      </c>
      <c r="I144" s="25">
        <f t="shared" si="68"/>
        <v>0</v>
      </c>
      <c r="K144" s="94">
        <v>0</v>
      </c>
      <c r="L144" s="94">
        <v>0</v>
      </c>
      <c r="M144" s="134">
        <f t="shared" si="50"/>
        <v>0</v>
      </c>
      <c r="N144" s="134">
        <f t="shared" si="51"/>
        <v>0</v>
      </c>
      <c r="R144" s="53"/>
    </row>
    <row r="145" spans="1:18" s="26" customFormat="1" ht="24.75">
      <c r="A145" s="21"/>
      <c r="B145" s="22">
        <v>424</v>
      </c>
      <c r="C145" s="23" t="s">
        <v>45</v>
      </c>
      <c r="D145" s="24">
        <f>SUM(ZBIRNA:NERASPOREĐENO!D145)</f>
        <v>0</v>
      </c>
      <c r="E145" s="47">
        <f>SUM(ZBIRNA:NERASPOREĐENO!E145)</f>
        <v>0</v>
      </c>
      <c r="F145" s="84">
        <f t="shared" si="67"/>
        <v>0</v>
      </c>
      <c r="G145" s="172">
        <f>SUM(ZBIRNA:NERASPOREĐENO!G145)</f>
        <v>0</v>
      </c>
      <c r="H145" s="94">
        <f>SUM(ZBIRNA:NERASPOREĐENO!H145)</f>
        <v>0</v>
      </c>
      <c r="I145" s="25">
        <f t="shared" si="68"/>
        <v>0</v>
      </c>
      <c r="K145" s="94">
        <v>0</v>
      </c>
      <c r="L145" s="94">
        <v>0</v>
      </c>
      <c r="M145" s="134">
        <f t="shared" si="50"/>
        <v>0</v>
      </c>
      <c r="N145" s="134">
        <f t="shared" si="51"/>
        <v>0</v>
      </c>
      <c r="R145" s="53"/>
    </row>
    <row r="146" spans="1:18" s="26" customFormat="1">
      <c r="A146" s="21"/>
      <c r="B146" s="22">
        <v>451</v>
      </c>
      <c r="C146" s="23" t="s">
        <v>31</v>
      </c>
      <c r="D146" s="24">
        <f>SUM(ZBIRNA:NERASPOREĐENO!D146)</f>
        <v>0</v>
      </c>
      <c r="E146" s="47">
        <f>SUM(ZBIRNA:NERASPOREĐENO!E146)</f>
        <v>0</v>
      </c>
      <c r="F146" s="84">
        <f t="shared" si="67"/>
        <v>0</v>
      </c>
      <c r="G146" s="172">
        <f>SUM(ZBIRNA:NERASPOREĐENO!G146)</f>
        <v>0</v>
      </c>
      <c r="H146" s="94">
        <f>SUM(ZBIRNA:NERASPOREĐENO!H146)</f>
        <v>0</v>
      </c>
      <c r="I146" s="25">
        <f t="shared" si="68"/>
        <v>0</v>
      </c>
      <c r="K146" s="94">
        <v>0</v>
      </c>
      <c r="L146" s="94">
        <v>0</v>
      </c>
      <c r="M146" s="134">
        <f t="shared" si="50"/>
        <v>0</v>
      </c>
      <c r="N146" s="134">
        <f t="shared" si="51"/>
        <v>0</v>
      </c>
      <c r="R146" s="53"/>
    </row>
    <row r="147" spans="1:18" s="26" customFormat="1">
      <c r="A147" s="21"/>
      <c r="B147" s="22">
        <v>452</v>
      </c>
      <c r="C147" s="23" t="s">
        <v>51</v>
      </c>
      <c r="D147" s="24">
        <f>SUM(ZBIRNA:NERASPOREĐENO!D147)</f>
        <v>0</v>
      </c>
      <c r="E147" s="47">
        <f>SUM(ZBIRNA:NERASPOREĐENO!E147)</f>
        <v>0</v>
      </c>
      <c r="F147" s="84">
        <f t="shared" si="67"/>
        <v>0</v>
      </c>
      <c r="G147" s="172">
        <f>SUM(ZBIRNA:NERASPOREĐENO!G147)</f>
        <v>0</v>
      </c>
      <c r="H147" s="94">
        <f>SUM(ZBIRNA:NERASPOREĐENO!H147)</f>
        <v>0</v>
      </c>
      <c r="I147" s="25">
        <f t="shared" si="68"/>
        <v>0</v>
      </c>
      <c r="K147" s="94">
        <v>0</v>
      </c>
      <c r="L147" s="94">
        <v>0</v>
      </c>
      <c r="M147" s="134">
        <f t="shared" si="50"/>
        <v>0</v>
      </c>
      <c r="N147" s="134">
        <f t="shared" si="51"/>
        <v>0</v>
      </c>
      <c r="R147" s="53"/>
    </row>
    <row r="148" spans="1:18" s="26" customFormat="1">
      <c r="A148" s="246" t="s">
        <v>11</v>
      </c>
      <c r="B148" s="247"/>
      <c r="C148" s="55" t="s">
        <v>118</v>
      </c>
      <c r="D148" s="43">
        <f>SUM(D149:D151)</f>
        <v>2639841.29</v>
      </c>
      <c r="E148" s="43">
        <f t="shared" ref="E148:I148" si="69">SUM(E149:E151)</f>
        <v>0</v>
      </c>
      <c r="F148" s="58">
        <f t="shared" si="69"/>
        <v>2639841.29</v>
      </c>
      <c r="G148" s="173">
        <f t="shared" si="69"/>
        <v>1092322</v>
      </c>
      <c r="H148" s="89">
        <f t="shared" si="69"/>
        <v>0</v>
      </c>
      <c r="I148" s="56">
        <f t="shared" si="69"/>
        <v>2639841.29</v>
      </c>
      <c r="K148" s="89">
        <v>2639841.29</v>
      </c>
      <c r="L148" s="89">
        <v>1092322</v>
      </c>
      <c r="M148" s="134">
        <f t="shared" si="50"/>
        <v>0</v>
      </c>
      <c r="N148" s="134">
        <f t="shared" si="51"/>
        <v>0</v>
      </c>
      <c r="R148" s="53"/>
    </row>
    <row r="149" spans="1:18" s="26" customFormat="1" ht="18" customHeight="1">
      <c r="A149" s="21"/>
      <c r="B149" s="22">
        <v>422</v>
      </c>
      <c r="C149" s="23" t="s">
        <v>29</v>
      </c>
      <c r="D149" s="24">
        <f>SUM(ZBIRNA:NERASPOREĐENO!D149)</f>
        <v>0</v>
      </c>
      <c r="E149" s="47">
        <f>SUM(ZBIRNA:NERASPOREĐENO!E149)</f>
        <v>0</v>
      </c>
      <c r="F149" s="84">
        <f t="shared" ref="F149:F151" si="70">SUM(D149:E149)</f>
        <v>0</v>
      </c>
      <c r="G149" s="172">
        <f>SUM(ZBIRNA:NERASPOREĐENO!G149)</f>
        <v>0</v>
      </c>
      <c r="H149" s="94">
        <f>SUM(ZBIRNA:NERASPOREĐENO!H149)</f>
        <v>0</v>
      </c>
      <c r="I149" s="25">
        <f>+F149+H149</f>
        <v>0</v>
      </c>
      <c r="K149" s="94">
        <v>0</v>
      </c>
      <c r="L149" s="94">
        <v>0</v>
      </c>
      <c r="M149" s="134">
        <f t="shared" si="50"/>
        <v>0</v>
      </c>
      <c r="N149" s="134">
        <f t="shared" si="51"/>
        <v>0</v>
      </c>
      <c r="R149" s="53"/>
    </row>
    <row r="150" spans="1:18" s="26" customFormat="1" ht="18" customHeight="1">
      <c r="A150" s="21"/>
      <c r="B150" s="22">
        <v>426</v>
      </c>
      <c r="C150" s="23" t="s">
        <v>30</v>
      </c>
      <c r="D150" s="24">
        <f>SUM(ZBIRNA:NERASPOREĐENO!D150)</f>
        <v>0</v>
      </c>
      <c r="E150" s="47">
        <f>SUM(ZBIRNA:NERASPOREĐENO!E150)</f>
        <v>0</v>
      </c>
      <c r="F150" s="84">
        <f t="shared" si="70"/>
        <v>0</v>
      </c>
      <c r="G150" s="172">
        <f>SUM(ZBIRNA:NERASPOREĐENO!G150)</f>
        <v>0</v>
      </c>
      <c r="H150" s="94">
        <f>SUM(ZBIRNA:NERASPOREĐENO!H150)</f>
        <v>0</v>
      </c>
      <c r="I150" s="25">
        <f t="shared" ref="I150:I151" si="71">+F150+H150</f>
        <v>0</v>
      </c>
      <c r="K150" s="94">
        <v>0</v>
      </c>
      <c r="L150" s="94">
        <v>0</v>
      </c>
      <c r="M150" s="134">
        <f t="shared" si="50"/>
        <v>0</v>
      </c>
      <c r="N150" s="134">
        <f t="shared" si="51"/>
        <v>0</v>
      </c>
      <c r="R150" s="53"/>
    </row>
    <row r="151" spans="1:18">
      <c r="A151" s="21"/>
      <c r="B151" s="22">
        <v>451</v>
      </c>
      <c r="C151" s="23" t="s">
        <v>31</v>
      </c>
      <c r="D151" s="24">
        <f>SUM(ZBIRNA:NERASPOREĐENO!D151)</f>
        <v>2639841.29</v>
      </c>
      <c r="E151" s="47">
        <f>SUM(ZBIRNA:NERASPOREĐENO!E151)</f>
        <v>0</v>
      </c>
      <c r="F151" s="84">
        <f t="shared" si="70"/>
        <v>2639841.29</v>
      </c>
      <c r="G151" s="172">
        <f>SUM(ZBIRNA:NERASPOREĐENO!G151)</f>
        <v>1092322</v>
      </c>
      <c r="H151" s="94">
        <f>SUM(ZBIRNA:NERASPOREĐENO!H151)</f>
        <v>0</v>
      </c>
      <c r="I151" s="25">
        <f t="shared" si="71"/>
        <v>2639841.29</v>
      </c>
      <c r="K151" s="94">
        <v>2639841.29</v>
      </c>
      <c r="L151" s="94">
        <v>1092322</v>
      </c>
      <c r="M151" s="134">
        <f t="shared" si="50"/>
        <v>0</v>
      </c>
      <c r="N151" s="134">
        <f t="shared" si="51"/>
        <v>0</v>
      </c>
      <c r="R151" s="53"/>
    </row>
    <row r="152" spans="1:18" s="26" customFormat="1" ht="24.75">
      <c r="A152" s="236" t="s">
        <v>11</v>
      </c>
      <c r="B152" s="237"/>
      <c r="C152" s="18" t="s">
        <v>110</v>
      </c>
      <c r="D152" s="19">
        <f>SUM(D153:D166)</f>
        <v>958150</v>
      </c>
      <c r="E152" s="19">
        <f t="shared" ref="E152:I152" si="72">SUM(E153:E166)</f>
        <v>0</v>
      </c>
      <c r="F152" s="59">
        <f t="shared" si="72"/>
        <v>958150</v>
      </c>
      <c r="G152" s="174">
        <f t="shared" si="72"/>
        <v>252466.65000000002</v>
      </c>
      <c r="H152" s="79">
        <f t="shared" si="72"/>
        <v>0</v>
      </c>
      <c r="I152" s="20">
        <f t="shared" si="72"/>
        <v>958150</v>
      </c>
      <c r="K152" s="79">
        <v>958150</v>
      </c>
      <c r="L152" s="79">
        <v>252466.65000000002</v>
      </c>
      <c r="M152" s="134">
        <f t="shared" si="50"/>
        <v>0</v>
      </c>
      <c r="N152" s="134">
        <f t="shared" si="51"/>
        <v>0</v>
      </c>
      <c r="R152" s="53"/>
    </row>
    <row r="153" spans="1:18">
      <c r="A153" s="21"/>
      <c r="B153" s="22">
        <v>322</v>
      </c>
      <c r="C153" s="23" t="s">
        <v>34</v>
      </c>
      <c r="D153" s="24">
        <f>SUM(ZBIRNA:NERASPOREĐENO!D153)</f>
        <v>53500</v>
      </c>
      <c r="E153" s="47">
        <f>SUM(ZBIRNA:NERASPOREĐENO!E153)</f>
        <v>0</v>
      </c>
      <c r="F153" s="84">
        <f t="shared" ref="F153:F166" si="73">SUM(D153:E153)</f>
        <v>53500</v>
      </c>
      <c r="G153" s="172">
        <f>SUM(ZBIRNA:NERASPOREĐENO!G153)</f>
        <v>6935.94</v>
      </c>
      <c r="H153" s="94">
        <f>SUM(ZBIRNA:NERASPOREĐENO!H153)</f>
        <v>0</v>
      </c>
      <c r="I153" s="25">
        <f>+F153+H153</f>
        <v>53500</v>
      </c>
      <c r="K153" s="94">
        <v>53500</v>
      </c>
      <c r="L153" s="94">
        <v>6935.94</v>
      </c>
      <c r="M153" s="134">
        <f t="shared" si="50"/>
        <v>0</v>
      </c>
      <c r="N153" s="134">
        <f t="shared" si="51"/>
        <v>0</v>
      </c>
      <c r="R153" s="53"/>
    </row>
    <row r="154" spans="1:18" s="26" customFormat="1">
      <c r="A154" s="21"/>
      <c r="B154" s="22">
        <v>323</v>
      </c>
      <c r="C154" s="23" t="s">
        <v>28</v>
      </c>
      <c r="D154" s="24">
        <f>SUM(ZBIRNA:NERASPOREĐENO!D154)</f>
        <v>158500</v>
      </c>
      <c r="E154" s="47">
        <f>SUM(ZBIRNA:NERASPOREĐENO!E154)</f>
        <v>0</v>
      </c>
      <c r="F154" s="84">
        <f t="shared" si="73"/>
        <v>158500</v>
      </c>
      <c r="G154" s="172">
        <f>SUM(ZBIRNA:NERASPOREĐENO!G154)</f>
        <v>14461.94</v>
      </c>
      <c r="H154" s="94">
        <f>SUM(ZBIRNA:NERASPOREĐENO!H154)</f>
        <v>0</v>
      </c>
      <c r="I154" s="25">
        <f t="shared" ref="I154:I166" si="74">+F154+H154</f>
        <v>158500</v>
      </c>
      <c r="K154" s="94">
        <v>158500</v>
      </c>
      <c r="L154" s="94">
        <v>14461.94</v>
      </c>
      <c r="M154" s="134">
        <f t="shared" si="50"/>
        <v>0</v>
      </c>
      <c r="N154" s="134">
        <f t="shared" si="51"/>
        <v>0</v>
      </c>
      <c r="R154" s="53"/>
    </row>
    <row r="155" spans="1:18" s="26" customFormat="1">
      <c r="A155" s="21"/>
      <c r="B155" s="22">
        <v>329</v>
      </c>
      <c r="C155" s="23" t="s">
        <v>38</v>
      </c>
      <c r="D155" s="24">
        <f>SUM(ZBIRNA:NERASPOREĐENO!D155)</f>
        <v>7550</v>
      </c>
      <c r="E155" s="47">
        <f>SUM(ZBIRNA:NERASPOREĐENO!E155)</f>
        <v>0</v>
      </c>
      <c r="F155" s="84">
        <f t="shared" si="73"/>
        <v>7550</v>
      </c>
      <c r="G155" s="172">
        <f>SUM(ZBIRNA:NERASPOREĐENO!G155)</f>
        <v>1369.91</v>
      </c>
      <c r="H155" s="94">
        <f>SUM(ZBIRNA:NERASPOREĐENO!H155)</f>
        <v>0</v>
      </c>
      <c r="I155" s="25">
        <f t="shared" si="74"/>
        <v>7550</v>
      </c>
      <c r="K155" s="94">
        <v>7550</v>
      </c>
      <c r="L155" s="94">
        <v>1369.91</v>
      </c>
      <c r="M155" s="134">
        <f t="shared" si="50"/>
        <v>0</v>
      </c>
      <c r="N155" s="134">
        <f t="shared" si="51"/>
        <v>0</v>
      </c>
      <c r="R155" s="53"/>
    </row>
    <row r="156" spans="1:18" s="26" customFormat="1">
      <c r="A156" s="21"/>
      <c r="B156" s="22">
        <v>342</v>
      </c>
      <c r="C156" s="23" t="s">
        <v>181</v>
      </c>
      <c r="D156" s="24">
        <f>SUM(ZBIRNA:NERASPOREĐENO!D156)</f>
        <v>6300</v>
      </c>
      <c r="E156" s="47">
        <f>SUM(ZBIRNA:NERASPOREĐENO!E156)</f>
        <v>0</v>
      </c>
      <c r="F156" s="84">
        <f t="shared" si="73"/>
        <v>6300</v>
      </c>
      <c r="G156" s="172">
        <f>SUM(ZBIRNA:NERASPOREĐENO!G156)</f>
        <v>3220.8</v>
      </c>
      <c r="H156" s="94">
        <f>SUM(ZBIRNA:NERASPOREĐENO!H156)</f>
        <v>0</v>
      </c>
      <c r="I156" s="25">
        <f t="shared" si="74"/>
        <v>6300</v>
      </c>
      <c r="K156" s="94">
        <v>6300</v>
      </c>
      <c r="L156" s="94">
        <v>3220.8</v>
      </c>
      <c r="M156" s="134">
        <f t="shared" si="50"/>
        <v>0</v>
      </c>
      <c r="N156" s="134">
        <f t="shared" si="51"/>
        <v>0</v>
      </c>
      <c r="R156" s="53"/>
    </row>
    <row r="157" spans="1:18" s="26" customFormat="1">
      <c r="A157" s="21"/>
      <c r="B157" s="22">
        <v>421</v>
      </c>
      <c r="C157" s="23" t="s">
        <v>52</v>
      </c>
      <c r="D157" s="24">
        <f>SUM(ZBIRNA:NERASPOREĐENO!D157)</f>
        <v>101250</v>
      </c>
      <c r="E157" s="47">
        <f>SUM(ZBIRNA:NERASPOREĐENO!E157)</f>
        <v>0</v>
      </c>
      <c r="F157" s="84">
        <f t="shared" si="73"/>
        <v>101250</v>
      </c>
      <c r="G157" s="172">
        <f>SUM(ZBIRNA:NERASPOREĐENO!G157)</f>
        <v>0</v>
      </c>
      <c r="H157" s="94">
        <f>SUM(ZBIRNA:NERASPOREĐENO!H157)</f>
        <v>0</v>
      </c>
      <c r="I157" s="25">
        <f t="shared" si="74"/>
        <v>101250</v>
      </c>
      <c r="K157" s="94">
        <v>101250</v>
      </c>
      <c r="L157" s="94">
        <v>0</v>
      </c>
      <c r="M157" s="134">
        <f t="shared" si="50"/>
        <v>0</v>
      </c>
      <c r="N157" s="134">
        <f t="shared" si="51"/>
        <v>0</v>
      </c>
      <c r="R157" s="53"/>
    </row>
    <row r="158" spans="1:18" s="26" customFormat="1">
      <c r="A158" s="21"/>
      <c r="B158" s="22">
        <v>422</v>
      </c>
      <c r="C158" s="23" t="s">
        <v>29</v>
      </c>
      <c r="D158" s="24">
        <f>SUM(ZBIRNA:NERASPOREĐENO!D158)</f>
        <v>573250</v>
      </c>
      <c r="E158" s="47">
        <f>SUM(ZBIRNA:NERASPOREĐENO!E158)</f>
        <v>0</v>
      </c>
      <c r="F158" s="84">
        <f t="shared" si="73"/>
        <v>573250</v>
      </c>
      <c r="G158" s="172">
        <f>SUM(ZBIRNA:NERASPOREĐENO!G158)</f>
        <v>181539.95</v>
      </c>
      <c r="H158" s="94">
        <f>SUM(ZBIRNA:NERASPOREĐENO!H158)</f>
        <v>0</v>
      </c>
      <c r="I158" s="25">
        <f t="shared" si="74"/>
        <v>573250</v>
      </c>
      <c r="K158" s="94">
        <v>573250</v>
      </c>
      <c r="L158" s="94">
        <v>181539.95</v>
      </c>
      <c r="M158" s="134">
        <f t="shared" si="50"/>
        <v>0</v>
      </c>
      <c r="N158" s="134">
        <f t="shared" si="51"/>
        <v>0</v>
      </c>
      <c r="R158" s="53"/>
    </row>
    <row r="159" spans="1:18" s="26" customFormat="1">
      <c r="A159" s="21"/>
      <c r="B159" s="22">
        <v>423</v>
      </c>
      <c r="C159" s="23" t="s">
        <v>53</v>
      </c>
      <c r="D159" s="24">
        <f>SUM(ZBIRNA:NERASPOREĐENO!D159)</f>
        <v>0</v>
      </c>
      <c r="E159" s="47">
        <f>SUM(ZBIRNA:NERASPOREĐENO!E159)</f>
        <v>0</v>
      </c>
      <c r="F159" s="84">
        <f t="shared" si="73"/>
        <v>0</v>
      </c>
      <c r="G159" s="172">
        <f>SUM(ZBIRNA:NERASPOREĐENO!G159)</f>
        <v>0</v>
      </c>
      <c r="H159" s="94">
        <f>SUM(ZBIRNA:NERASPOREĐENO!H159)</f>
        <v>0</v>
      </c>
      <c r="I159" s="25">
        <f t="shared" si="74"/>
        <v>0</v>
      </c>
      <c r="K159" s="94">
        <v>0</v>
      </c>
      <c r="L159" s="94">
        <v>0</v>
      </c>
      <c r="M159" s="134">
        <f t="shared" si="50"/>
        <v>0</v>
      </c>
      <c r="N159" s="134">
        <f t="shared" si="51"/>
        <v>0</v>
      </c>
      <c r="R159" s="53"/>
    </row>
    <row r="160" spans="1:18" s="26" customFormat="1" ht="24.75">
      <c r="A160" s="21"/>
      <c r="B160" s="22">
        <v>424</v>
      </c>
      <c r="C160" s="23" t="s">
        <v>45</v>
      </c>
      <c r="D160" s="24">
        <f>SUM(ZBIRNA:NERASPOREĐENO!D160)</f>
        <v>31100</v>
      </c>
      <c r="E160" s="47">
        <f>SUM(ZBIRNA:NERASPOREĐENO!E160)</f>
        <v>0</v>
      </c>
      <c r="F160" s="84">
        <f t="shared" si="73"/>
        <v>31100</v>
      </c>
      <c r="G160" s="172">
        <f>SUM(ZBIRNA:NERASPOREĐENO!G160)</f>
        <v>2058.4700000000003</v>
      </c>
      <c r="H160" s="94">
        <f>SUM(ZBIRNA:NERASPOREĐENO!H160)</f>
        <v>0</v>
      </c>
      <c r="I160" s="25">
        <f t="shared" si="74"/>
        <v>31100</v>
      </c>
      <c r="K160" s="94">
        <v>31100</v>
      </c>
      <c r="L160" s="94">
        <v>2058.4700000000003</v>
      </c>
      <c r="M160" s="134">
        <f t="shared" si="50"/>
        <v>0</v>
      </c>
      <c r="N160" s="134">
        <f t="shared" si="51"/>
        <v>0</v>
      </c>
      <c r="R160" s="53"/>
    </row>
    <row r="161" spans="1:18" s="26" customFormat="1">
      <c r="A161" s="21"/>
      <c r="B161" s="22">
        <v>426</v>
      </c>
      <c r="C161" s="23" t="s">
        <v>30</v>
      </c>
      <c r="D161" s="24">
        <f>SUM(ZBIRNA:NERASPOREĐENO!D161)</f>
        <v>0</v>
      </c>
      <c r="E161" s="47">
        <f>SUM(ZBIRNA:NERASPOREĐENO!E161)</f>
        <v>0</v>
      </c>
      <c r="F161" s="84">
        <f t="shared" si="73"/>
        <v>0</v>
      </c>
      <c r="G161" s="172">
        <f>SUM(ZBIRNA:NERASPOREĐENO!G161)</f>
        <v>0</v>
      </c>
      <c r="H161" s="94">
        <f>SUM(ZBIRNA:NERASPOREĐENO!H161)</f>
        <v>0</v>
      </c>
      <c r="I161" s="25">
        <f t="shared" si="74"/>
        <v>0</v>
      </c>
      <c r="K161" s="94">
        <v>0</v>
      </c>
      <c r="L161" s="94">
        <v>0</v>
      </c>
      <c r="M161" s="134">
        <f t="shared" si="50"/>
        <v>0</v>
      </c>
      <c r="N161" s="134">
        <f t="shared" si="51"/>
        <v>0</v>
      </c>
      <c r="R161" s="53"/>
    </row>
    <row r="162" spans="1:18" s="26" customFormat="1">
      <c r="A162" s="21"/>
      <c r="B162" s="22">
        <v>451</v>
      </c>
      <c r="C162" s="23" t="s">
        <v>31</v>
      </c>
      <c r="D162" s="24">
        <f>SUM(ZBIRNA:NERASPOREĐENO!D162)</f>
        <v>0</v>
      </c>
      <c r="E162" s="47">
        <f>SUM(ZBIRNA:NERASPOREĐENO!E162)</f>
        <v>0</v>
      </c>
      <c r="F162" s="84">
        <f t="shared" si="73"/>
        <v>0</v>
      </c>
      <c r="G162" s="172">
        <f>SUM(ZBIRNA:NERASPOREĐENO!G162)</f>
        <v>29461.25</v>
      </c>
      <c r="H162" s="94">
        <f>SUM(ZBIRNA:NERASPOREĐENO!H162)</f>
        <v>0</v>
      </c>
      <c r="I162" s="25">
        <f t="shared" si="74"/>
        <v>0</v>
      </c>
      <c r="K162" s="94">
        <v>0</v>
      </c>
      <c r="L162" s="94">
        <v>29461.25</v>
      </c>
      <c r="M162" s="134">
        <f t="shared" si="50"/>
        <v>0</v>
      </c>
      <c r="N162" s="134">
        <f t="shared" si="51"/>
        <v>0</v>
      </c>
      <c r="R162" s="53"/>
    </row>
    <row r="163" spans="1:18" s="26" customFormat="1">
      <c r="A163" s="21"/>
      <c r="B163" s="22">
        <v>452</v>
      </c>
      <c r="C163" s="23" t="s">
        <v>51</v>
      </c>
      <c r="D163" s="24">
        <f>SUM(ZBIRNA:NERASPOREĐENO!D163)</f>
        <v>0</v>
      </c>
      <c r="E163" s="47">
        <f>SUM(ZBIRNA:NERASPOREĐENO!E163)</f>
        <v>0</v>
      </c>
      <c r="F163" s="84">
        <f t="shared" si="73"/>
        <v>0</v>
      </c>
      <c r="G163" s="172">
        <f>SUM(ZBIRNA:NERASPOREĐENO!G163)</f>
        <v>0</v>
      </c>
      <c r="H163" s="94">
        <f>SUM(ZBIRNA:NERASPOREĐENO!H163)</f>
        <v>0</v>
      </c>
      <c r="I163" s="25">
        <f t="shared" si="74"/>
        <v>0</v>
      </c>
      <c r="K163" s="94">
        <v>0</v>
      </c>
      <c r="L163" s="94">
        <v>0</v>
      </c>
      <c r="M163" s="134">
        <f t="shared" si="50"/>
        <v>0</v>
      </c>
      <c r="N163" s="134">
        <f t="shared" si="51"/>
        <v>0</v>
      </c>
      <c r="R163" s="53"/>
    </row>
    <row r="164" spans="1:18" s="26" customFormat="1">
      <c r="A164" s="21"/>
      <c r="B164" s="22">
        <v>453</v>
      </c>
      <c r="C164" s="23" t="s">
        <v>54</v>
      </c>
      <c r="D164" s="24">
        <f>SUM(ZBIRNA:NERASPOREĐENO!D164)</f>
        <v>0</v>
      </c>
      <c r="E164" s="47">
        <f>SUM(ZBIRNA:NERASPOREĐENO!E164)</f>
        <v>0</v>
      </c>
      <c r="F164" s="84">
        <f t="shared" si="73"/>
        <v>0</v>
      </c>
      <c r="G164" s="172">
        <f>SUM(ZBIRNA:NERASPOREĐENO!G164)</f>
        <v>0</v>
      </c>
      <c r="H164" s="94">
        <f>SUM(ZBIRNA:NERASPOREĐENO!H164)</f>
        <v>0</v>
      </c>
      <c r="I164" s="25">
        <f t="shared" si="74"/>
        <v>0</v>
      </c>
      <c r="K164" s="94">
        <v>0</v>
      </c>
      <c r="L164" s="94">
        <v>0</v>
      </c>
      <c r="M164" s="134">
        <f t="shared" si="50"/>
        <v>0</v>
      </c>
      <c r="N164" s="134">
        <f t="shared" si="51"/>
        <v>0</v>
      </c>
      <c r="R164" s="53"/>
    </row>
    <row r="165" spans="1:18" s="26" customFormat="1" ht="13.5" customHeight="1">
      <c r="A165" s="21"/>
      <c r="B165" s="22">
        <v>454</v>
      </c>
      <c r="C165" s="23" t="s">
        <v>55</v>
      </c>
      <c r="D165" s="24">
        <f>SUM(ZBIRNA:NERASPOREĐENO!D165)</f>
        <v>0</v>
      </c>
      <c r="E165" s="47">
        <f>SUM(ZBIRNA:NERASPOREĐENO!E165)</f>
        <v>0</v>
      </c>
      <c r="F165" s="84">
        <f t="shared" si="73"/>
        <v>0</v>
      </c>
      <c r="G165" s="172">
        <f>SUM(ZBIRNA:NERASPOREĐENO!G165)</f>
        <v>0</v>
      </c>
      <c r="H165" s="94">
        <f>SUM(ZBIRNA:NERASPOREĐENO!H165)</f>
        <v>0</v>
      </c>
      <c r="I165" s="25">
        <f t="shared" si="74"/>
        <v>0</v>
      </c>
      <c r="K165" s="94">
        <v>0</v>
      </c>
      <c r="L165" s="94">
        <v>0</v>
      </c>
      <c r="M165" s="134">
        <f t="shared" si="50"/>
        <v>0</v>
      </c>
      <c r="N165" s="134">
        <f t="shared" si="51"/>
        <v>0</v>
      </c>
      <c r="R165" s="53"/>
    </row>
    <row r="166" spans="1:18" s="26" customFormat="1" ht="24.75">
      <c r="A166" s="21"/>
      <c r="B166" s="22">
        <v>544</v>
      </c>
      <c r="C166" s="23" t="s">
        <v>182</v>
      </c>
      <c r="D166" s="24">
        <f>SUM(ZBIRNA:NERASPOREĐENO!D166)</f>
        <v>26700</v>
      </c>
      <c r="E166" s="47">
        <f>SUM(ZBIRNA:NERASPOREĐENO!E166)</f>
        <v>0</v>
      </c>
      <c r="F166" s="84">
        <f t="shared" si="73"/>
        <v>26700</v>
      </c>
      <c r="G166" s="172">
        <f>SUM(ZBIRNA:NERASPOREĐENO!G166)</f>
        <v>13418.39</v>
      </c>
      <c r="H166" s="94">
        <f>SUM(ZBIRNA:NERASPOREĐENO!H166)</f>
        <v>0</v>
      </c>
      <c r="I166" s="25">
        <f t="shared" si="74"/>
        <v>26700</v>
      </c>
      <c r="K166" s="94">
        <v>26700</v>
      </c>
      <c r="L166" s="94">
        <v>13418.39</v>
      </c>
      <c r="M166" s="134">
        <f t="shared" si="50"/>
        <v>0</v>
      </c>
      <c r="N166" s="134">
        <f t="shared" si="51"/>
        <v>0</v>
      </c>
      <c r="R166" s="53"/>
    </row>
    <row r="167" spans="1:18" s="26" customFormat="1" ht="24.75">
      <c r="A167" s="246" t="s">
        <v>11</v>
      </c>
      <c r="B167" s="247"/>
      <c r="C167" s="55" t="s">
        <v>111</v>
      </c>
      <c r="D167" s="43">
        <f>SUM(D168:D176)</f>
        <v>8400000</v>
      </c>
      <c r="E167" s="43">
        <f t="shared" ref="E167:I167" si="75">SUM(E168:E176)</f>
        <v>0</v>
      </c>
      <c r="F167" s="58">
        <f t="shared" si="75"/>
        <v>8400000</v>
      </c>
      <c r="G167" s="173">
        <f t="shared" si="75"/>
        <v>404144.26</v>
      </c>
      <c r="H167" s="89">
        <f t="shared" si="75"/>
        <v>0</v>
      </c>
      <c r="I167" s="56">
        <f t="shared" si="75"/>
        <v>8400000</v>
      </c>
      <c r="K167" s="89">
        <v>8400000</v>
      </c>
      <c r="L167" s="89">
        <v>404144.26</v>
      </c>
      <c r="M167" s="134">
        <f t="shared" si="50"/>
        <v>0</v>
      </c>
      <c r="N167" s="134">
        <f t="shared" si="51"/>
        <v>0</v>
      </c>
      <c r="R167" s="53"/>
    </row>
    <row r="168" spans="1:18" s="73" customFormat="1">
      <c r="A168" s="66"/>
      <c r="B168" s="22">
        <v>322</v>
      </c>
      <c r="C168" s="23" t="s">
        <v>34</v>
      </c>
      <c r="D168" s="69">
        <f>SUM(ZBIRNA:NERASPOREĐENO!D168)</f>
        <v>200000</v>
      </c>
      <c r="E168" s="69">
        <f>SUM(ZBIRNA:NERASPOREĐENO!E168)</f>
        <v>0</v>
      </c>
      <c r="F168" s="84">
        <f t="shared" ref="F168:F176" si="76">SUM(D168:E168)</f>
        <v>200000</v>
      </c>
      <c r="G168" s="172">
        <f>SUM(ZBIRNA:NERASPOREĐENO!G168)</f>
        <v>0</v>
      </c>
      <c r="H168" s="90">
        <f>SUM(ZBIRNA:NERASPOREĐENO!H168)</f>
        <v>0</v>
      </c>
      <c r="I168" s="25">
        <f>+F168+H168</f>
        <v>200000</v>
      </c>
      <c r="K168" s="90">
        <v>200000</v>
      </c>
      <c r="L168" s="90">
        <v>0</v>
      </c>
      <c r="M168" s="134">
        <f t="shared" si="50"/>
        <v>0</v>
      </c>
      <c r="N168" s="134">
        <f t="shared" si="51"/>
        <v>0</v>
      </c>
      <c r="R168" s="70"/>
    </row>
    <row r="169" spans="1:18">
      <c r="A169" s="21"/>
      <c r="B169" s="22">
        <v>323</v>
      </c>
      <c r="C169" s="23" t="s">
        <v>28</v>
      </c>
      <c r="D169" s="24">
        <f>SUM(ZBIRNA:NERASPOREĐENO!D169)</f>
        <v>1500000</v>
      </c>
      <c r="E169" s="47">
        <f>SUM(ZBIRNA:NERASPOREĐENO!E169)</f>
        <v>0</v>
      </c>
      <c r="F169" s="84">
        <f t="shared" si="76"/>
        <v>1500000</v>
      </c>
      <c r="G169" s="172">
        <f>SUM(ZBIRNA:NERASPOREĐENO!G169)</f>
        <v>48785</v>
      </c>
      <c r="H169" s="94">
        <f>SUM(ZBIRNA:NERASPOREĐENO!H169)</f>
        <v>0</v>
      </c>
      <c r="I169" s="25">
        <f t="shared" ref="I169:I176" si="77">+F169+H169</f>
        <v>1500000</v>
      </c>
      <c r="K169" s="94">
        <v>1500000</v>
      </c>
      <c r="L169" s="94">
        <v>48785</v>
      </c>
      <c r="M169" s="134">
        <f t="shared" si="50"/>
        <v>0</v>
      </c>
      <c r="N169" s="134">
        <f t="shared" si="51"/>
        <v>0</v>
      </c>
      <c r="R169" s="53"/>
    </row>
    <row r="170" spans="1:18" s="26" customFormat="1">
      <c r="A170" s="21"/>
      <c r="B170" s="22">
        <v>421</v>
      </c>
      <c r="C170" s="23" t="s">
        <v>52</v>
      </c>
      <c r="D170" s="24">
        <f>SUM(ZBIRNA:NERASPOREĐENO!D170)</f>
        <v>1000000</v>
      </c>
      <c r="E170" s="47">
        <f>SUM(ZBIRNA:NERASPOREĐENO!E170)</f>
        <v>0</v>
      </c>
      <c r="F170" s="84">
        <f t="shared" si="76"/>
        <v>1000000</v>
      </c>
      <c r="G170" s="172">
        <f>SUM(ZBIRNA:NERASPOREĐENO!G170)</f>
        <v>0</v>
      </c>
      <c r="H170" s="94">
        <f>SUM(ZBIRNA:NERASPOREĐENO!H170)</f>
        <v>0</v>
      </c>
      <c r="I170" s="25">
        <f t="shared" si="77"/>
        <v>1000000</v>
      </c>
      <c r="K170" s="94">
        <v>1000000</v>
      </c>
      <c r="L170" s="94">
        <v>0</v>
      </c>
      <c r="M170" s="134">
        <f t="shared" si="50"/>
        <v>0</v>
      </c>
      <c r="N170" s="134">
        <f t="shared" si="51"/>
        <v>0</v>
      </c>
      <c r="R170" s="53"/>
    </row>
    <row r="171" spans="1:18" s="26" customFormat="1">
      <c r="A171" s="21"/>
      <c r="B171" s="22">
        <v>422</v>
      </c>
      <c r="C171" s="23" t="s">
        <v>29</v>
      </c>
      <c r="D171" s="24">
        <f>SUM(ZBIRNA:NERASPOREĐENO!D171)</f>
        <v>800000</v>
      </c>
      <c r="E171" s="47">
        <f>SUM(ZBIRNA:NERASPOREĐENO!E171)</f>
        <v>0</v>
      </c>
      <c r="F171" s="84">
        <f t="shared" si="76"/>
        <v>800000</v>
      </c>
      <c r="G171" s="172">
        <f>SUM(ZBIRNA:NERASPOREĐENO!G171)</f>
        <v>0</v>
      </c>
      <c r="H171" s="94">
        <f>SUM(ZBIRNA:NERASPOREĐENO!H171)</f>
        <v>0</v>
      </c>
      <c r="I171" s="25">
        <f t="shared" si="77"/>
        <v>800000</v>
      </c>
      <c r="K171" s="94">
        <v>800000</v>
      </c>
      <c r="L171" s="94">
        <v>0</v>
      </c>
      <c r="M171" s="134">
        <f t="shared" si="50"/>
        <v>0</v>
      </c>
      <c r="N171" s="134">
        <f t="shared" si="51"/>
        <v>0</v>
      </c>
      <c r="R171" s="53"/>
    </row>
    <row r="172" spans="1:18" s="26" customFormat="1">
      <c r="A172" s="21"/>
      <c r="B172" s="22">
        <v>423</v>
      </c>
      <c r="C172" s="23" t="s">
        <v>53</v>
      </c>
      <c r="D172" s="24">
        <f>SUM(ZBIRNA:NERASPOREĐENO!D172)</f>
        <v>3000000</v>
      </c>
      <c r="E172" s="47">
        <f>SUM(ZBIRNA:NERASPOREĐENO!E172)</f>
        <v>0</v>
      </c>
      <c r="F172" s="84">
        <f t="shared" si="76"/>
        <v>3000000</v>
      </c>
      <c r="G172" s="172">
        <f>SUM(ZBIRNA:NERASPOREĐENO!G172)</f>
        <v>0</v>
      </c>
      <c r="H172" s="94">
        <f>SUM(ZBIRNA:NERASPOREĐENO!H172)</f>
        <v>0</v>
      </c>
      <c r="I172" s="25">
        <f t="shared" si="77"/>
        <v>3000000</v>
      </c>
      <c r="K172" s="94">
        <v>3000000</v>
      </c>
      <c r="L172" s="94">
        <v>0</v>
      </c>
      <c r="M172" s="134">
        <f t="shared" si="50"/>
        <v>0</v>
      </c>
      <c r="N172" s="134">
        <f t="shared" si="51"/>
        <v>0</v>
      </c>
      <c r="R172" s="53"/>
    </row>
    <row r="173" spans="1:18" s="26" customFormat="1" ht="24.75">
      <c r="A173" s="21"/>
      <c r="B173" s="22">
        <v>424</v>
      </c>
      <c r="C173" s="23" t="s">
        <v>45</v>
      </c>
      <c r="D173" s="24">
        <f>SUM(ZBIRNA:NERASPOREĐENO!D173)</f>
        <v>0</v>
      </c>
      <c r="E173" s="47">
        <f>SUM(ZBIRNA:NERASPOREĐENO!E173)</f>
        <v>0</v>
      </c>
      <c r="F173" s="84">
        <f t="shared" si="76"/>
        <v>0</v>
      </c>
      <c r="G173" s="172">
        <f>SUM(ZBIRNA:NERASPOREĐENO!G173)</f>
        <v>0</v>
      </c>
      <c r="H173" s="94">
        <f>SUM(ZBIRNA:NERASPOREĐENO!H173)</f>
        <v>0</v>
      </c>
      <c r="I173" s="25">
        <f t="shared" si="77"/>
        <v>0</v>
      </c>
      <c r="K173" s="94">
        <v>0</v>
      </c>
      <c r="L173" s="94">
        <v>0</v>
      </c>
      <c r="M173" s="134">
        <f t="shared" si="50"/>
        <v>0</v>
      </c>
      <c r="N173" s="134">
        <f t="shared" si="51"/>
        <v>0</v>
      </c>
      <c r="R173" s="53"/>
    </row>
    <row r="174" spans="1:18" s="26" customFormat="1">
      <c r="A174" s="21"/>
      <c r="B174" s="22">
        <v>426</v>
      </c>
      <c r="C174" s="23" t="s">
        <v>30</v>
      </c>
      <c r="D174" s="24">
        <f>SUM(ZBIRNA:NERASPOREĐENO!D174)</f>
        <v>0</v>
      </c>
      <c r="E174" s="47">
        <f>SUM(ZBIRNA:NERASPOREĐENO!E174)</f>
        <v>0</v>
      </c>
      <c r="F174" s="84">
        <f t="shared" si="76"/>
        <v>0</v>
      </c>
      <c r="G174" s="172">
        <f>SUM(ZBIRNA:NERASPOREĐENO!G174)</f>
        <v>0</v>
      </c>
      <c r="H174" s="94">
        <f>SUM(ZBIRNA:NERASPOREĐENO!H174)</f>
        <v>0</v>
      </c>
      <c r="I174" s="25">
        <f t="shared" si="77"/>
        <v>0</v>
      </c>
      <c r="K174" s="94">
        <v>0</v>
      </c>
      <c r="L174" s="94">
        <v>0</v>
      </c>
      <c r="M174" s="134">
        <f t="shared" ref="M174:M237" si="78">+F174-K174</f>
        <v>0</v>
      </c>
      <c r="N174" s="134">
        <f t="shared" ref="N174:N237" si="79">+G174-L174</f>
        <v>0</v>
      </c>
      <c r="R174" s="53"/>
    </row>
    <row r="175" spans="1:18" s="26" customFormat="1">
      <c r="A175" s="21"/>
      <c r="B175" s="22">
        <v>451</v>
      </c>
      <c r="C175" s="23" t="s">
        <v>31</v>
      </c>
      <c r="D175" s="24">
        <f>SUM(ZBIRNA:NERASPOREĐENO!D175)</f>
        <v>1800000</v>
      </c>
      <c r="E175" s="47">
        <f>SUM(ZBIRNA:NERASPOREĐENO!E175)</f>
        <v>0</v>
      </c>
      <c r="F175" s="84">
        <f t="shared" si="76"/>
        <v>1800000</v>
      </c>
      <c r="G175" s="172">
        <f>SUM(ZBIRNA:NERASPOREĐENO!G175)</f>
        <v>355359.26</v>
      </c>
      <c r="H175" s="94">
        <f>SUM(ZBIRNA:NERASPOREĐENO!H175)</f>
        <v>0</v>
      </c>
      <c r="I175" s="25">
        <f t="shared" si="77"/>
        <v>1800000</v>
      </c>
      <c r="K175" s="94">
        <v>1800000</v>
      </c>
      <c r="L175" s="94">
        <v>355359.26</v>
      </c>
      <c r="M175" s="134">
        <f t="shared" si="78"/>
        <v>0</v>
      </c>
      <c r="N175" s="134">
        <f t="shared" si="79"/>
        <v>0</v>
      </c>
      <c r="R175" s="53"/>
    </row>
    <row r="176" spans="1:18" s="26" customFormat="1">
      <c r="A176" s="21"/>
      <c r="B176" s="22">
        <v>452</v>
      </c>
      <c r="C176" s="23" t="s">
        <v>51</v>
      </c>
      <c r="D176" s="24">
        <f>SUM(ZBIRNA:NERASPOREĐENO!D176)</f>
        <v>100000</v>
      </c>
      <c r="E176" s="47">
        <f>SUM(ZBIRNA:NERASPOREĐENO!E176)</f>
        <v>0</v>
      </c>
      <c r="F176" s="84">
        <f t="shared" si="76"/>
        <v>100000</v>
      </c>
      <c r="G176" s="172">
        <f>SUM(ZBIRNA:NERASPOREĐENO!G176)</f>
        <v>0</v>
      </c>
      <c r="H176" s="94">
        <f>SUM(ZBIRNA:NERASPOREĐENO!H176)</f>
        <v>0</v>
      </c>
      <c r="I176" s="25">
        <f t="shared" si="77"/>
        <v>100000</v>
      </c>
      <c r="K176" s="94">
        <v>100000</v>
      </c>
      <c r="L176" s="94">
        <v>0</v>
      </c>
      <c r="M176" s="134">
        <f t="shared" si="78"/>
        <v>0</v>
      </c>
      <c r="N176" s="134">
        <f t="shared" si="79"/>
        <v>0</v>
      </c>
      <c r="R176" s="53"/>
    </row>
    <row r="177" spans="1:18" s="26" customFormat="1" ht="24.75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80">SUM(E178:E190)</f>
        <v>0</v>
      </c>
      <c r="F177" s="59">
        <f t="shared" si="80"/>
        <v>0</v>
      </c>
      <c r="G177" s="174">
        <f t="shared" si="80"/>
        <v>200191.57</v>
      </c>
      <c r="H177" s="79">
        <f t="shared" si="80"/>
        <v>0</v>
      </c>
      <c r="I177" s="20">
        <f t="shared" si="80"/>
        <v>0</v>
      </c>
      <c r="K177" s="79">
        <v>0</v>
      </c>
      <c r="L177" s="79">
        <v>200191.57</v>
      </c>
      <c r="M177" s="134">
        <f t="shared" si="78"/>
        <v>0</v>
      </c>
      <c r="N177" s="134">
        <f t="shared" si="79"/>
        <v>0</v>
      </c>
      <c r="R177" s="53"/>
    </row>
    <row r="178" spans="1:18">
      <c r="A178" s="21"/>
      <c r="B178" s="22">
        <v>322</v>
      </c>
      <c r="C178" s="23" t="s">
        <v>34</v>
      </c>
      <c r="D178" s="24">
        <f>SUM(ZBIRNA:NERASPOREĐENO!D178)</f>
        <v>0</v>
      </c>
      <c r="E178" s="47">
        <f>SUM(ZBIRNA:NERASPOREĐENO!E178)</f>
        <v>0</v>
      </c>
      <c r="F178" s="84">
        <f t="shared" ref="F178:F190" si="81">SUM(D178:E178)</f>
        <v>0</v>
      </c>
      <c r="G178" s="172">
        <f>SUM(ZBIRNA:NERASPOREĐENO!G178)</f>
        <v>59162.569999999992</v>
      </c>
      <c r="H178" s="94">
        <f>SUM(ZBIRNA:NERASPOREĐENO!H178)</f>
        <v>0</v>
      </c>
      <c r="I178" s="25">
        <f>+F178+H178</f>
        <v>0</v>
      </c>
      <c r="K178" s="94">
        <v>0</v>
      </c>
      <c r="L178" s="94">
        <v>59162.569999999992</v>
      </c>
      <c r="M178" s="134">
        <f t="shared" si="78"/>
        <v>0</v>
      </c>
      <c r="N178" s="134">
        <f t="shared" si="79"/>
        <v>0</v>
      </c>
      <c r="R178" s="53"/>
    </row>
    <row r="179" spans="1:18" s="26" customFormat="1">
      <c r="A179" s="21"/>
      <c r="B179" s="22">
        <v>323</v>
      </c>
      <c r="C179" s="23" t="s">
        <v>28</v>
      </c>
      <c r="D179" s="24">
        <f>SUM(ZBIRNA:NERASPOREĐENO!D179)</f>
        <v>0</v>
      </c>
      <c r="E179" s="47">
        <f>SUM(ZBIRNA:NERASPOREĐENO!E179)</f>
        <v>0</v>
      </c>
      <c r="F179" s="84">
        <f t="shared" si="81"/>
        <v>0</v>
      </c>
      <c r="G179" s="172">
        <f>SUM(ZBIRNA:NERASPOREĐENO!G179)</f>
        <v>1487.5</v>
      </c>
      <c r="H179" s="94">
        <f>SUM(ZBIRNA:NERASPOREĐENO!H179)</f>
        <v>0</v>
      </c>
      <c r="I179" s="25">
        <f t="shared" ref="I179:I190" si="82">+F179+H179</f>
        <v>0</v>
      </c>
      <c r="K179" s="94">
        <v>0</v>
      </c>
      <c r="L179" s="94">
        <v>1487.5</v>
      </c>
      <c r="M179" s="134">
        <f t="shared" si="78"/>
        <v>0</v>
      </c>
      <c r="N179" s="134">
        <f t="shared" si="79"/>
        <v>0</v>
      </c>
      <c r="R179" s="53"/>
    </row>
    <row r="180" spans="1:18" s="26" customFormat="1">
      <c r="A180" s="21"/>
      <c r="B180" s="22">
        <v>329</v>
      </c>
      <c r="C180" s="23" t="s">
        <v>38</v>
      </c>
      <c r="D180" s="24">
        <f>SUM(ZBIRNA:NERASPOREĐENO!D180)</f>
        <v>0</v>
      </c>
      <c r="E180" s="47">
        <f>SUM(ZBIRNA:NERASPOREĐENO!E180)</f>
        <v>0</v>
      </c>
      <c r="F180" s="84">
        <f t="shared" si="81"/>
        <v>0</v>
      </c>
      <c r="G180" s="172">
        <f>SUM(ZBIRNA:NERASPOREĐENO!G180)</f>
        <v>0</v>
      </c>
      <c r="H180" s="94">
        <f>SUM(ZBIRNA:NERASPOREĐENO!H180)</f>
        <v>0</v>
      </c>
      <c r="I180" s="25">
        <f t="shared" si="82"/>
        <v>0</v>
      </c>
      <c r="K180" s="94">
        <v>0</v>
      </c>
      <c r="L180" s="94">
        <v>0</v>
      </c>
      <c r="M180" s="134">
        <f t="shared" si="78"/>
        <v>0</v>
      </c>
      <c r="N180" s="134">
        <f t="shared" si="79"/>
        <v>0</v>
      </c>
      <c r="R180" s="53"/>
    </row>
    <row r="181" spans="1:18" s="26" customFormat="1">
      <c r="A181" s="21"/>
      <c r="B181" s="22">
        <v>412</v>
      </c>
      <c r="C181" s="23" t="s">
        <v>140</v>
      </c>
      <c r="D181" s="24">
        <f>SUM(ZBIRNA:NERASPOREĐENO!D181)</f>
        <v>0</v>
      </c>
      <c r="E181" s="47">
        <f>SUM(ZBIRNA:NERASPOREĐENO!E181)</f>
        <v>0</v>
      </c>
      <c r="F181" s="84">
        <f t="shared" si="81"/>
        <v>0</v>
      </c>
      <c r="G181" s="172">
        <f>SUM(ZBIRNA:NERASPOREĐENO!G181)</f>
        <v>0</v>
      </c>
      <c r="H181" s="94">
        <f>SUM(ZBIRNA:NERASPOREĐENO!H181)</f>
        <v>0</v>
      </c>
      <c r="I181" s="25">
        <f t="shared" si="82"/>
        <v>0</v>
      </c>
      <c r="K181" s="94">
        <v>0</v>
      </c>
      <c r="L181" s="94">
        <v>0</v>
      </c>
      <c r="M181" s="134">
        <f t="shared" si="78"/>
        <v>0</v>
      </c>
      <c r="N181" s="134">
        <f t="shared" si="79"/>
        <v>0</v>
      </c>
      <c r="R181" s="53"/>
    </row>
    <row r="182" spans="1:18" s="26" customFormat="1">
      <c r="A182" s="21"/>
      <c r="B182" s="22">
        <v>421</v>
      </c>
      <c r="C182" s="23" t="s">
        <v>52</v>
      </c>
      <c r="D182" s="24">
        <f>SUM(ZBIRNA:NERASPOREĐENO!D182)</f>
        <v>0</v>
      </c>
      <c r="E182" s="47">
        <f>SUM(ZBIRNA:NERASPOREĐENO!E182)</f>
        <v>0</v>
      </c>
      <c r="F182" s="84">
        <f t="shared" si="81"/>
        <v>0</v>
      </c>
      <c r="G182" s="172">
        <f>SUM(ZBIRNA:NERASPOREĐENO!G182)</f>
        <v>0</v>
      </c>
      <c r="H182" s="94">
        <f>SUM(ZBIRNA:NERASPOREĐENO!H182)</f>
        <v>0</v>
      </c>
      <c r="I182" s="25">
        <f t="shared" si="82"/>
        <v>0</v>
      </c>
      <c r="K182" s="94">
        <v>0</v>
      </c>
      <c r="L182" s="94">
        <v>0</v>
      </c>
      <c r="M182" s="134">
        <f t="shared" si="78"/>
        <v>0</v>
      </c>
      <c r="N182" s="134">
        <f t="shared" si="79"/>
        <v>0</v>
      </c>
      <c r="R182" s="53"/>
    </row>
    <row r="183" spans="1:18" s="26" customFormat="1">
      <c r="A183" s="21"/>
      <c r="B183" s="22">
        <v>422</v>
      </c>
      <c r="C183" s="23" t="s">
        <v>29</v>
      </c>
      <c r="D183" s="24">
        <f>SUM(ZBIRNA:NERASPOREĐENO!D183)</f>
        <v>0</v>
      </c>
      <c r="E183" s="47">
        <f>SUM(ZBIRNA:NERASPOREĐENO!E183)</f>
        <v>0</v>
      </c>
      <c r="F183" s="84">
        <f t="shared" si="81"/>
        <v>0</v>
      </c>
      <c r="G183" s="172">
        <f>SUM(ZBIRNA:NERASPOREĐENO!G183)</f>
        <v>127761.14</v>
      </c>
      <c r="H183" s="94">
        <f>SUM(ZBIRNA:NERASPOREĐENO!H183)</f>
        <v>0</v>
      </c>
      <c r="I183" s="25">
        <f t="shared" si="82"/>
        <v>0</v>
      </c>
      <c r="K183" s="94">
        <v>0</v>
      </c>
      <c r="L183" s="94">
        <v>127761.14</v>
      </c>
      <c r="M183" s="134">
        <f t="shared" si="78"/>
        <v>0</v>
      </c>
      <c r="N183" s="134">
        <f t="shared" si="79"/>
        <v>0</v>
      </c>
      <c r="R183" s="53"/>
    </row>
    <row r="184" spans="1:18" s="26" customFormat="1">
      <c r="A184" s="21"/>
      <c r="B184" s="22">
        <v>423</v>
      </c>
      <c r="C184" s="23" t="s">
        <v>53</v>
      </c>
      <c r="D184" s="24">
        <f>SUM(ZBIRNA:NERASPOREĐENO!D184)</f>
        <v>0</v>
      </c>
      <c r="E184" s="47">
        <f>SUM(ZBIRNA:NERASPOREĐENO!E184)</f>
        <v>0</v>
      </c>
      <c r="F184" s="84">
        <f t="shared" si="81"/>
        <v>0</v>
      </c>
      <c r="G184" s="172">
        <f>SUM(ZBIRNA:NERASPOREĐENO!G184)</f>
        <v>1899</v>
      </c>
      <c r="H184" s="94">
        <f>SUM(ZBIRNA:NERASPOREĐENO!H184)</f>
        <v>0</v>
      </c>
      <c r="I184" s="25">
        <f t="shared" si="82"/>
        <v>0</v>
      </c>
      <c r="K184" s="94">
        <v>0</v>
      </c>
      <c r="L184" s="94">
        <v>1899</v>
      </c>
      <c r="M184" s="134">
        <f t="shared" si="78"/>
        <v>0</v>
      </c>
      <c r="N184" s="134">
        <f t="shared" si="79"/>
        <v>0</v>
      </c>
      <c r="R184" s="53"/>
    </row>
    <row r="185" spans="1:18" s="26" customFormat="1" ht="24.75">
      <c r="A185" s="21"/>
      <c r="B185" s="22">
        <v>424</v>
      </c>
      <c r="C185" s="23" t="s">
        <v>45</v>
      </c>
      <c r="D185" s="24">
        <f>SUM(ZBIRNA:NERASPOREĐENO!D185)</f>
        <v>0</v>
      </c>
      <c r="E185" s="47">
        <f>SUM(ZBIRNA:NERASPOREĐENO!E185)</f>
        <v>0</v>
      </c>
      <c r="F185" s="84">
        <f t="shared" si="81"/>
        <v>0</v>
      </c>
      <c r="G185" s="172">
        <f>SUM(ZBIRNA:NERASPOREĐENO!G185)</f>
        <v>9881.36</v>
      </c>
      <c r="H185" s="94">
        <f>SUM(ZBIRNA:NERASPOREĐENO!H185)</f>
        <v>0</v>
      </c>
      <c r="I185" s="25">
        <f t="shared" si="82"/>
        <v>0</v>
      </c>
      <c r="K185" s="94">
        <v>0</v>
      </c>
      <c r="L185" s="94">
        <v>9881.36</v>
      </c>
      <c r="M185" s="134">
        <f t="shared" si="78"/>
        <v>0</v>
      </c>
      <c r="N185" s="134">
        <f t="shared" si="79"/>
        <v>0</v>
      </c>
      <c r="R185" s="53"/>
    </row>
    <row r="186" spans="1:18" s="26" customFormat="1">
      <c r="A186" s="21"/>
      <c r="B186" s="22">
        <v>426</v>
      </c>
      <c r="C186" s="23" t="s">
        <v>30</v>
      </c>
      <c r="D186" s="24">
        <f>SUM(ZBIRNA:NERASPOREĐENO!D186)</f>
        <v>0</v>
      </c>
      <c r="E186" s="47">
        <f>SUM(ZBIRNA:NERASPOREĐENO!E186)</f>
        <v>0</v>
      </c>
      <c r="F186" s="84">
        <f t="shared" si="81"/>
        <v>0</v>
      </c>
      <c r="G186" s="172">
        <f>SUM(ZBIRNA:NERASPOREĐENO!G186)</f>
        <v>0</v>
      </c>
      <c r="H186" s="94">
        <f>SUM(ZBIRNA:NERASPOREĐENO!H186)</f>
        <v>0</v>
      </c>
      <c r="I186" s="25">
        <f t="shared" si="82"/>
        <v>0</v>
      </c>
      <c r="K186" s="94">
        <v>0</v>
      </c>
      <c r="L186" s="94">
        <v>0</v>
      </c>
      <c r="M186" s="134">
        <f t="shared" si="78"/>
        <v>0</v>
      </c>
      <c r="N186" s="134">
        <f t="shared" si="79"/>
        <v>0</v>
      </c>
      <c r="R186" s="53"/>
    </row>
    <row r="187" spans="1:18" s="26" customFormat="1">
      <c r="A187" s="21"/>
      <c r="B187" s="22">
        <v>451</v>
      </c>
      <c r="C187" s="23" t="s">
        <v>31</v>
      </c>
      <c r="D187" s="24">
        <f>SUM(ZBIRNA:NERASPOREĐENO!D187)</f>
        <v>0</v>
      </c>
      <c r="E187" s="47">
        <f>SUM(ZBIRNA:NERASPOREĐENO!E187)</f>
        <v>0</v>
      </c>
      <c r="F187" s="84">
        <f t="shared" si="81"/>
        <v>0</v>
      </c>
      <c r="G187" s="172">
        <f>SUM(ZBIRNA:NERASPOREĐENO!G187)</f>
        <v>0</v>
      </c>
      <c r="H187" s="94">
        <f>SUM(ZBIRNA:NERASPOREĐENO!H187)</f>
        <v>0</v>
      </c>
      <c r="I187" s="25">
        <f t="shared" si="82"/>
        <v>0</v>
      </c>
      <c r="K187" s="94">
        <v>0</v>
      </c>
      <c r="L187" s="94">
        <v>0</v>
      </c>
      <c r="M187" s="134">
        <f t="shared" si="78"/>
        <v>0</v>
      </c>
      <c r="N187" s="134">
        <f t="shared" si="79"/>
        <v>0</v>
      </c>
      <c r="R187" s="53"/>
    </row>
    <row r="188" spans="1:18" s="26" customFormat="1">
      <c r="A188" s="21"/>
      <c r="B188" s="22">
        <v>452</v>
      </c>
      <c r="C188" s="23" t="s">
        <v>51</v>
      </c>
      <c r="D188" s="24">
        <f>SUM(ZBIRNA:NERASPOREĐENO!D188)</f>
        <v>0</v>
      </c>
      <c r="E188" s="47">
        <f>SUM(ZBIRNA:NERASPOREĐENO!E188)</f>
        <v>0</v>
      </c>
      <c r="F188" s="84">
        <f t="shared" si="81"/>
        <v>0</v>
      </c>
      <c r="G188" s="172">
        <f>SUM(ZBIRNA:NERASPOREĐENO!G188)</f>
        <v>0</v>
      </c>
      <c r="H188" s="94">
        <f>SUM(ZBIRNA:NERASPOREĐENO!H188)</f>
        <v>0</v>
      </c>
      <c r="I188" s="25">
        <f t="shared" si="82"/>
        <v>0</v>
      </c>
      <c r="K188" s="94">
        <v>0</v>
      </c>
      <c r="L188" s="94">
        <v>0</v>
      </c>
      <c r="M188" s="134">
        <f t="shared" si="78"/>
        <v>0</v>
      </c>
      <c r="N188" s="134">
        <f t="shared" si="79"/>
        <v>0</v>
      </c>
      <c r="R188" s="53"/>
    </row>
    <row r="189" spans="1:18" s="26" customFormat="1">
      <c r="A189" s="21"/>
      <c r="B189" s="22">
        <v>453</v>
      </c>
      <c r="C189" s="23" t="s">
        <v>54</v>
      </c>
      <c r="D189" s="24">
        <f>SUM(ZBIRNA:NERASPOREĐENO!D189)</f>
        <v>0</v>
      </c>
      <c r="E189" s="47">
        <f>SUM(ZBIRNA:NERASPOREĐENO!E189)</f>
        <v>0</v>
      </c>
      <c r="F189" s="84">
        <f t="shared" si="81"/>
        <v>0</v>
      </c>
      <c r="G189" s="172">
        <f>SUM(ZBIRNA:NERASPOREĐENO!G189)</f>
        <v>0</v>
      </c>
      <c r="H189" s="94">
        <f>SUM(ZBIRNA:NERASPOREĐENO!H189)</f>
        <v>0</v>
      </c>
      <c r="I189" s="25">
        <f t="shared" si="82"/>
        <v>0</v>
      </c>
      <c r="K189" s="94">
        <v>0</v>
      </c>
      <c r="L189" s="94">
        <v>0</v>
      </c>
      <c r="M189" s="134">
        <f t="shared" si="78"/>
        <v>0</v>
      </c>
      <c r="N189" s="134">
        <f t="shared" si="79"/>
        <v>0</v>
      </c>
      <c r="R189" s="53"/>
    </row>
    <row r="190" spans="1:18" s="26" customFormat="1" ht="13.5" customHeight="1">
      <c r="A190" s="21"/>
      <c r="B190" s="22">
        <v>454</v>
      </c>
      <c r="C190" s="23" t="s">
        <v>55</v>
      </c>
      <c r="D190" s="24">
        <f>SUM(ZBIRNA:NERASPOREĐENO!D190)</f>
        <v>0</v>
      </c>
      <c r="E190" s="47">
        <f>SUM(ZBIRNA:NERASPOREĐENO!E190)</f>
        <v>0</v>
      </c>
      <c r="F190" s="84">
        <f t="shared" si="81"/>
        <v>0</v>
      </c>
      <c r="G190" s="172">
        <f>SUM(ZBIRNA:NERASPOREĐENO!G190)</f>
        <v>0</v>
      </c>
      <c r="H190" s="94">
        <f>SUM(ZBIRNA:NERASPOREĐENO!H190)</f>
        <v>0</v>
      </c>
      <c r="I190" s="25">
        <f t="shared" si="82"/>
        <v>0</v>
      </c>
      <c r="K190" s="94">
        <v>0</v>
      </c>
      <c r="L190" s="94">
        <v>0</v>
      </c>
      <c r="M190" s="134">
        <f t="shared" si="78"/>
        <v>0</v>
      </c>
      <c r="N190" s="134">
        <f t="shared" si="79"/>
        <v>0</v>
      </c>
      <c r="R190" s="53"/>
    </row>
    <row r="191" spans="1:18" s="26" customFormat="1" ht="24.75">
      <c r="A191" s="236" t="s">
        <v>11</v>
      </c>
      <c r="B191" s="237"/>
      <c r="C191" s="18" t="s">
        <v>113</v>
      </c>
      <c r="D191" s="19">
        <f>SUM(D192:D203)</f>
        <v>1168660.06</v>
      </c>
      <c r="E191" s="19">
        <f t="shared" ref="E191:I191" si="83">SUM(E192:E203)</f>
        <v>0</v>
      </c>
      <c r="F191" s="59">
        <f t="shared" si="83"/>
        <v>1168660.06</v>
      </c>
      <c r="G191" s="174">
        <f t="shared" si="83"/>
        <v>587868.25</v>
      </c>
      <c r="H191" s="79">
        <f t="shared" si="83"/>
        <v>0</v>
      </c>
      <c r="I191" s="20">
        <f t="shared" si="83"/>
        <v>1168660.06</v>
      </c>
      <c r="K191" s="79">
        <v>1168660.06</v>
      </c>
      <c r="L191" s="79">
        <v>587868.25</v>
      </c>
      <c r="M191" s="134">
        <f t="shared" si="78"/>
        <v>0</v>
      </c>
      <c r="N191" s="134">
        <f t="shared" si="79"/>
        <v>0</v>
      </c>
      <c r="R191" s="53"/>
    </row>
    <row r="192" spans="1:18">
      <c r="A192" s="21"/>
      <c r="B192" s="22">
        <v>322</v>
      </c>
      <c r="C192" s="23" t="s">
        <v>34</v>
      </c>
      <c r="D192" s="24">
        <f>SUM(ZBIRNA:NERASPOREĐENO!D192)</f>
        <v>20000</v>
      </c>
      <c r="E192" s="47">
        <f>SUM(ZBIRNA:NERASPOREĐENO!E192)</f>
        <v>0</v>
      </c>
      <c r="F192" s="84">
        <f t="shared" ref="F192:F203" si="84">SUM(D192:E192)</f>
        <v>20000</v>
      </c>
      <c r="G192" s="172">
        <f>SUM(ZBIRNA:NERASPOREĐENO!G192)</f>
        <v>22554.2</v>
      </c>
      <c r="H192" s="94">
        <f>SUM(ZBIRNA:NERASPOREĐENO!H192)</f>
        <v>0</v>
      </c>
      <c r="I192" s="25">
        <f>+F192+H192</f>
        <v>20000</v>
      </c>
      <c r="K192" s="94">
        <v>20000</v>
      </c>
      <c r="L192" s="94">
        <v>22554.2</v>
      </c>
      <c r="M192" s="134">
        <f t="shared" si="78"/>
        <v>0</v>
      </c>
      <c r="N192" s="134">
        <f t="shared" si="79"/>
        <v>0</v>
      </c>
      <c r="R192" s="53"/>
    </row>
    <row r="193" spans="1:18" s="26" customFormat="1">
      <c r="A193" s="21"/>
      <c r="B193" s="22">
        <v>323</v>
      </c>
      <c r="C193" s="23" t="s">
        <v>28</v>
      </c>
      <c r="D193" s="24">
        <f>SUM(ZBIRNA:NERASPOREĐENO!D193)</f>
        <v>0</v>
      </c>
      <c r="E193" s="47">
        <f>SUM(ZBIRNA:NERASPOREĐENO!E193)</f>
        <v>0</v>
      </c>
      <c r="F193" s="84">
        <f t="shared" si="84"/>
        <v>0</v>
      </c>
      <c r="G193" s="172">
        <f>SUM(ZBIRNA:NERASPOREĐENO!G193)</f>
        <v>41241</v>
      </c>
      <c r="H193" s="94">
        <f>SUM(ZBIRNA:NERASPOREĐENO!H193)</f>
        <v>0</v>
      </c>
      <c r="I193" s="25">
        <f t="shared" ref="I193:I203" si="85">+F193+H193</f>
        <v>0</v>
      </c>
      <c r="K193" s="94">
        <v>0</v>
      </c>
      <c r="L193" s="94">
        <v>41241</v>
      </c>
      <c r="M193" s="134">
        <f t="shared" si="78"/>
        <v>0</v>
      </c>
      <c r="N193" s="134">
        <f t="shared" si="79"/>
        <v>0</v>
      </c>
      <c r="R193" s="53"/>
    </row>
    <row r="194" spans="1:18" s="26" customFormat="1">
      <c r="A194" s="21"/>
      <c r="B194" s="22">
        <v>329</v>
      </c>
      <c r="C194" s="23" t="s">
        <v>38</v>
      </c>
      <c r="D194" s="24">
        <f>SUM(ZBIRNA:NERASPOREĐENO!D194)</f>
        <v>0</v>
      </c>
      <c r="E194" s="47">
        <f>SUM(ZBIRNA:NERASPOREĐENO!E194)</f>
        <v>0</v>
      </c>
      <c r="F194" s="84">
        <f t="shared" si="84"/>
        <v>0</v>
      </c>
      <c r="G194" s="172">
        <f>SUM(ZBIRNA:NERASPOREĐENO!G194)</f>
        <v>0</v>
      </c>
      <c r="H194" s="94">
        <f>SUM(ZBIRNA:NERASPOREĐENO!H194)</f>
        <v>0</v>
      </c>
      <c r="I194" s="25">
        <f t="shared" si="85"/>
        <v>0</v>
      </c>
      <c r="K194" s="94">
        <v>0</v>
      </c>
      <c r="L194" s="94">
        <v>0</v>
      </c>
      <c r="M194" s="134">
        <f t="shared" si="78"/>
        <v>0</v>
      </c>
      <c r="N194" s="134">
        <f t="shared" si="79"/>
        <v>0</v>
      </c>
      <c r="R194" s="53"/>
    </row>
    <row r="195" spans="1:18" s="26" customFormat="1">
      <c r="A195" s="21"/>
      <c r="B195" s="22">
        <v>421</v>
      </c>
      <c r="C195" s="23" t="s">
        <v>52</v>
      </c>
      <c r="D195" s="24">
        <f>SUM(ZBIRNA:NERASPOREĐENO!D195)</f>
        <v>50000</v>
      </c>
      <c r="E195" s="47">
        <f>SUM(ZBIRNA:NERASPOREĐENO!E195)</f>
        <v>0</v>
      </c>
      <c r="F195" s="84">
        <f t="shared" si="84"/>
        <v>50000</v>
      </c>
      <c r="G195" s="172">
        <f>SUM(ZBIRNA:NERASPOREĐENO!G195)</f>
        <v>0</v>
      </c>
      <c r="H195" s="94">
        <f>SUM(ZBIRNA:NERASPOREĐENO!H195)</f>
        <v>0</v>
      </c>
      <c r="I195" s="25">
        <f t="shared" si="85"/>
        <v>50000</v>
      </c>
      <c r="K195" s="94">
        <v>50000</v>
      </c>
      <c r="L195" s="94">
        <v>0</v>
      </c>
      <c r="M195" s="134">
        <f t="shared" si="78"/>
        <v>0</v>
      </c>
      <c r="N195" s="134">
        <f t="shared" si="79"/>
        <v>0</v>
      </c>
      <c r="R195" s="53"/>
    </row>
    <row r="196" spans="1:18" s="26" customFormat="1">
      <c r="A196" s="21"/>
      <c r="B196" s="22">
        <v>422</v>
      </c>
      <c r="C196" s="23" t="s">
        <v>29</v>
      </c>
      <c r="D196" s="24">
        <f>SUM(ZBIRNA:NERASPOREĐENO!D196)</f>
        <v>896600</v>
      </c>
      <c r="E196" s="47">
        <f>SUM(ZBIRNA:NERASPOREĐENO!E196)</f>
        <v>0</v>
      </c>
      <c r="F196" s="84">
        <f t="shared" si="84"/>
        <v>896600</v>
      </c>
      <c r="G196" s="172">
        <f>SUM(ZBIRNA:NERASPOREĐENO!G196)</f>
        <v>121612.59999999999</v>
      </c>
      <c r="H196" s="94">
        <f>SUM(ZBIRNA:NERASPOREĐENO!H196)</f>
        <v>0</v>
      </c>
      <c r="I196" s="25">
        <f t="shared" si="85"/>
        <v>896600</v>
      </c>
      <c r="K196" s="94">
        <v>896600</v>
      </c>
      <c r="L196" s="94">
        <v>121612.59999999999</v>
      </c>
      <c r="M196" s="134">
        <f t="shared" si="78"/>
        <v>0</v>
      </c>
      <c r="N196" s="134">
        <f t="shared" si="79"/>
        <v>0</v>
      </c>
      <c r="R196" s="53"/>
    </row>
    <row r="197" spans="1:18" s="26" customFormat="1">
      <c r="A197" s="21"/>
      <c r="B197" s="22">
        <v>423</v>
      </c>
      <c r="C197" s="23" t="s">
        <v>53</v>
      </c>
      <c r="D197" s="24">
        <f>SUM(ZBIRNA:NERASPOREĐENO!D197)</f>
        <v>0</v>
      </c>
      <c r="E197" s="47">
        <f>SUM(ZBIRNA:NERASPOREĐENO!E197)</f>
        <v>0</v>
      </c>
      <c r="F197" s="84">
        <f t="shared" si="84"/>
        <v>0</v>
      </c>
      <c r="G197" s="172">
        <f>SUM(ZBIRNA:NERASPOREĐENO!G197)</f>
        <v>0</v>
      </c>
      <c r="H197" s="94">
        <f>SUM(ZBIRNA:NERASPOREĐENO!H197)</f>
        <v>0</v>
      </c>
      <c r="I197" s="25">
        <f t="shared" si="85"/>
        <v>0</v>
      </c>
      <c r="K197" s="94">
        <v>0</v>
      </c>
      <c r="L197" s="94">
        <v>0</v>
      </c>
      <c r="M197" s="134">
        <f t="shared" si="78"/>
        <v>0</v>
      </c>
      <c r="N197" s="134">
        <f t="shared" si="79"/>
        <v>0</v>
      </c>
      <c r="R197" s="53"/>
    </row>
    <row r="198" spans="1:18" s="26" customFormat="1" ht="24.75">
      <c r="A198" s="21"/>
      <c r="B198" s="22">
        <v>424</v>
      </c>
      <c r="C198" s="23" t="s">
        <v>45</v>
      </c>
      <c r="D198" s="24">
        <f>SUM(ZBIRNA:NERASPOREĐENO!D198)</f>
        <v>52060.06</v>
      </c>
      <c r="E198" s="47">
        <f>SUM(ZBIRNA:NERASPOREĐENO!E198)</f>
        <v>0</v>
      </c>
      <c r="F198" s="84">
        <f t="shared" si="84"/>
        <v>52060.06</v>
      </c>
      <c r="G198" s="172">
        <f>SUM(ZBIRNA:NERASPOREĐENO!G198)</f>
        <v>2926.7</v>
      </c>
      <c r="H198" s="94">
        <f>SUM(ZBIRNA:NERASPOREĐENO!H198)</f>
        <v>0</v>
      </c>
      <c r="I198" s="25">
        <f t="shared" si="85"/>
        <v>52060.06</v>
      </c>
      <c r="K198" s="94">
        <v>52060.06</v>
      </c>
      <c r="L198" s="94">
        <v>2926.7</v>
      </c>
      <c r="M198" s="134">
        <f t="shared" si="78"/>
        <v>0</v>
      </c>
      <c r="N198" s="134">
        <f t="shared" si="79"/>
        <v>0</v>
      </c>
      <c r="R198" s="53"/>
    </row>
    <row r="199" spans="1:18" s="26" customFormat="1">
      <c r="A199" s="21"/>
      <c r="B199" s="22">
        <v>426</v>
      </c>
      <c r="C199" s="23" t="s">
        <v>30</v>
      </c>
      <c r="D199" s="24">
        <f>SUM(ZBIRNA:NERASPOREĐENO!D199)</f>
        <v>0</v>
      </c>
      <c r="E199" s="47">
        <f>SUM(ZBIRNA:NERASPOREĐENO!E199)</f>
        <v>0</v>
      </c>
      <c r="F199" s="84">
        <f t="shared" si="84"/>
        <v>0</v>
      </c>
      <c r="G199" s="172">
        <f>SUM(ZBIRNA:NERASPOREĐENO!G199)</f>
        <v>0</v>
      </c>
      <c r="H199" s="94">
        <f>SUM(ZBIRNA:NERASPOREĐENO!H199)</f>
        <v>0</v>
      </c>
      <c r="I199" s="25">
        <f t="shared" si="85"/>
        <v>0</v>
      </c>
      <c r="K199" s="94">
        <v>0</v>
      </c>
      <c r="L199" s="94">
        <v>0</v>
      </c>
      <c r="M199" s="134">
        <f t="shared" si="78"/>
        <v>0</v>
      </c>
      <c r="N199" s="134">
        <f t="shared" si="79"/>
        <v>0</v>
      </c>
      <c r="R199" s="53"/>
    </row>
    <row r="200" spans="1:18" s="26" customFormat="1">
      <c r="A200" s="21"/>
      <c r="B200" s="22">
        <v>451</v>
      </c>
      <c r="C200" s="23" t="s">
        <v>31</v>
      </c>
      <c r="D200" s="24">
        <f>SUM(ZBIRNA:NERASPOREĐENO!D200)</f>
        <v>150000</v>
      </c>
      <c r="E200" s="47">
        <f>SUM(ZBIRNA:NERASPOREĐENO!E200)</f>
        <v>0</v>
      </c>
      <c r="F200" s="84">
        <f t="shared" si="84"/>
        <v>150000</v>
      </c>
      <c r="G200" s="172">
        <f>SUM(ZBIRNA:NERASPOREĐENO!G200)</f>
        <v>399533.75</v>
      </c>
      <c r="H200" s="94">
        <f>SUM(ZBIRNA:NERASPOREĐENO!H200)</f>
        <v>0</v>
      </c>
      <c r="I200" s="25">
        <f t="shared" si="85"/>
        <v>150000</v>
      </c>
      <c r="K200" s="94">
        <v>150000</v>
      </c>
      <c r="L200" s="94">
        <v>399533.75</v>
      </c>
      <c r="M200" s="134">
        <f t="shared" si="78"/>
        <v>0</v>
      </c>
      <c r="N200" s="134">
        <f t="shared" si="79"/>
        <v>0</v>
      </c>
      <c r="R200" s="53"/>
    </row>
    <row r="201" spans="1:18" s="26" customFormat="1">
      <c r="A201" s="21"/>
      <c r="B201" s="22">
        <v>452</v>
      </c>
      <c r="C201" s="23" t="s">
        <v>51</v>
      </c>
      <c r="D201" s="24">
        <f>SUM(ZBIRNA:NERASPOREĐENO!D201)</f>
        <v>0</v>
      </c>
      <c r="E201" s="47">
        <f>SUM(ZBIRNA:NERASPOREĐENO!E201)</f>
        <v>0</v>
      </c>
      <c r="F201" s="84">
        <f t="shared" si="84"/>
        <v>0</v>
      </c>
      <c r="G201" s="172">
        <f>SUM(ZBIRNA:NERASPOREĐENO!G201)</f>
        <v>0</v>
      </c>
      <c r="H201" s="94">
        <f>SUM(ZBIRNA:NERASPOREĐENO!H201)</f>
        <v>0</v>
      </c>
      <c r="I201" s="25">
        <f t="shared" si="85"/>
        <v>0</v>
      </c>
      <c r="K201" s="94">
        <v>0</v>
      </c>
      <c r="L201" s="94">
        <v>0</v>
      </c>
      <c r="M201" s="134">
        <f t="shared" si="78"/>
        <v>0</v>
      </c>
      <c r="N201" s="134">
        <f t="shared" si="79"/>
        <v>0</v>
      </c>
      <c r="R201" s="53"/>
    </row>
    <row r="202" spans="1:18" s="26" customFormat="1">
      <c r="A202" s="21"/>
      <c r="B202" s="22">
        <v>453</v>
      </c>
      <c r="C202" s="23" t="s">
        <v>54</v>
      </c>
      <c r="D202" s="24">
        <f>SUM(ZBIRNA:NERASPOREĐENO!D202)</f>
        <v>0</v>
      </c>
      <c r="E202" s="47">
        <f>SUM(ZBIRNA:NERASPOREĐENO!E202)</f>
        <v>0</v>
      </c>
      <c r="F202" s="84">
        <f t="shared" si="84"/>
        <v>0</v>
      </c>
      <c r="G202" s="172">
        <f>SUM(ZBIRNA:NERASPOREĐENO!G202)</f>
        <v>0</v>
      </c>
      <c r="H202" s="94">
        <f>SUM(ZBIRNA:NERASPOREĐENO!H202)</f>
        <v>0</v>
      </c>
      <c r="I202" s="25">
        <f t="shared" si="85"/>
        <v>0</v>
      </c>
      <c r="K202" s="94">
        <v>0</v>
      </c>
      <c r="L202" s="94">
        <v>0</v>
      </c>
      <c r="M202" s="134">
        <f t="shared" si="78"/>
        <v>0</v>
      </c>
      <c r="N202" s="134">
        <f t="shared" si="79"/>
        <v>0</v>
      </c>
      <c r="R202" s="53"/>
    </row>
    <row r="203" spans="1:18" s="26" customFormat="1" ht="13.5" customHeight="1">
      <c r="A203" s="21"/>
      <c r="B203" s="22">
        <v>454</v>
      </c>
      <c r="C203" s="23" t="s">
        <v>55</v>
      </c>
      <c r="D203" s="24">
        <f>SUM(ZBIRNA:NERASPOREĐENO!D203)</f>
        <v>0</v>
      </c>
      <c r="E203" s="47">
        <f>SUM(ZBIRNA:NERASPOREĐENO!E203)</f>
        <v>0</v>
      </c>
      <c r="F203" s="84">
        <f t="shared" si="84"/>
        <v>0</v>
      </c>
      <c r="G203" s="172">
        <f>SUM(ZBIRNA:NERASPOREĐENO!G203)</f>
        <v>0</v>
      </c>
      <c r="H203" s="94">
        <f>SUM(ZBIRNA:NERASPOREĐENO!H203)</f>
        <v>0</v>
      </c>
      <c r="I203" s="25">
        <f t="shared" si="85"/>
        <v>0</v>
      </c>
      <c r="K203" s="94">
        <v>0</v>
      </c>
      <c r="L203" s="94">
        <v>0</v>
      </c>
      <c r="M203" s="134">
        <f t="shared" si="78"/>
        <v>0</v>
      </c>
      <c r="N203" s="134">
        <f t="shared" si="79"/>
        <v>0</v>
      </c>
      <c r="R203" s="53"/>
    </row>
    <row r="204" spans="1:18" s="26" customFormat="1" ht="13.5" customHeight="1">
      <c r="A204" s="246" t="s">
        <v>11</v>
      </c>
      <c r="B204" s="247"/>
      <c r="C204" s="55" t="s">
        <v>120</v>
      </c>
      <c r="D204" s="43">
        <f>SUM(D205:D205)</f>
        <v>190000</v>
      </c>
      <c r="E204" s="43">
        <f t="shared" ref="E204:I204" si="86">SUM(E205:E205)</f>
        <v>0</v>
      </c>
      <c r="F204" s="43">
        <f t="shared" si="86"/>
        <v>190000</v>
      </c>
      <c r="G204" s="43">
        <f t="shared" si="86"/>
        <v>0</v>
      </c>
      <c r="H204" s="43">
        <f t="shared" si="86"/>
        <v>0</v>
      </c>
      <c r="I204" s="56">
        <f t="shared" si="86"/>
        <v>190000</v>
      </c>
      <c r="K204" s="43">
        <v>190000</v>
      </c>
      <c r="L204" s="43">
        <v>0</v>
      </c>
      <c r="M204" s="134">
        <f t="shared" si="78"/>
        <v>0</v>
      </c>
      <c r="N204" s="134">
        <f t="shared" si="79"/>
        <v>0</v>
      </c>
      <c r="R204" s="53"/>
    </row>
    <row r="205" spans="1:18" s="26" customFormat="1" ht="13.5" customHeight="1">
      <c r="A205" s="21"/>
      <c r="B205" s="22">
        <v>451</v>
      </c>
      <c r="C205" s="23" t="s">
        <v>31</v>
      </c>
      <c r="D205" s="24">
        <f>SUM(ZBIRNA:NERASPOREĐENO!D205)</f>
        <v>190000</v>
      </c>
      <c r="E205" s="47">
        <f>SUM(ZBIRNA:NERASPOREĐENO!E205)</f>
        <v>0</v>
      </c>
      <c r="F205" s="84">
        <f t="shared" ref="F205" si="87">SUM(D205:E205)</f>
        <v>190000</v>
      </c>
      <c r="G205" s="172">
        <f>SUM(ZBIRNA:NERASPOREĐENO!G205)</f>
        <v>0</v>
      </c>
      <c r="H205" s="94">
        <f>SUM(ZBIRNA:NERASPOREĐENO!H205)</f>
        <v>0</v>
      </c>
      <c r="I205" s="25">
        <f>+F205+H205</f>
        <v>190000</v>
      </c>
      <c r="K205" s="94">
        <v>190000</v>
      </c>
      <c r="L205" s="94">
        <v>0</v>
      </c>
      <c r="M205" s="134">
        <f t="shared" si="78"/>
        <v>0</v>
      </c>
      <c r="N205" s="134">
        <f t="shared" si="79"/>
        <v>0</v>
      </c>
      <c r="R205" s="53"/>
    </row>
    <row r="206" spans="1:18" s="26" customFormat="1">
      <c r="A206" s="236" t="s">
        <v>11</v>
      </c>
      <c r="B206" s="237"/>
      <c r="C206" s="18" t="s">
        <v>114</v>
      </c>
      <c r="D206" s="19">
        <f>SUM(D207:D219)</f>
        <v>852291</v>
      </c>
      <c r="E206" s="19">
        <f t="shared" ref="E206:I206" si="88">SUM(E207:E219)</f>
        <v>0</v>
      </c>
      <c r="F206" s="59">
        <f t="shared" si="88"/>
        <v>852291</v>
      </c>
      <c r="G206" s="174">
        <f t="shared" si="88"/>
        <v>121647.5</v>
      </c>
      <c r="H206" s="79">
        <f t="shared" si="88"/>
        <v>7148</v>
      </c>
      <c r="I206" s="20">
        <f t="shared" si="88"/>
        <v>859439</v>
      </c>
      <c r="K206" s="79">
        <v>852291</v>
      </c>
      <c r="L206" s="79">
        <v>121647.5</v>
      </c>
      <c r="M206" s="134">
        <f t="shared" si="78"/>
        <v>0</v>
      </c>
      <c r="N206" s="134">
        <f t="shared" si="79"/>
        <v>0</v>
      </c>
      <c r="R206" s="53"/>
    </row>
    <row r="207" spans="1:18">
      <c r="A207" s="21"/>
      <c r="B207" s="22">
        <v>322</v>
      </c>
      <c r="C207" s="23" t="s">
        <v>34</v>
      </c>
      <c r="D207" s="24">
        <f>SUM(ZBIRNA:NERASPOREĐENO!D207)</f>
        <v>40000</v>
      </c>
      <c r="E207" s="47">
        <f>SUM(ZBIRNA:NERASPOREĐENO!E207)</f>
        <v>0</v>
      </c>
      <c r="F207" s="84">
        <f t="shared" ref="F207:F219" si="89">SUM(D207:E207)</f>
        <v>40000</v>
      </c>
      <c r="G207" s="172">
        <f>SUM(ZBIRNA:NERASPOREĐENO!G207)</f>
        <v>3500</v>
      </c>
      <c r="H207" s="94">
        <f>SUM(ZBIRNA:NERASPOREĐENO!H207)</f>
        <v>0</v>
      </c>
      <c r="I207" s="25">
        <f>+F207+H207</f>
        <v>40000</v>
      </c>
      <c r="K207" s="94">
        <v>40000</v>
      </c>
      <c r="L207" s="94">
        <v>3500</v>
      </c>
      <c r="M207" s="134">
        <f t="shared" si="78"/>
        <v>0</v>
      </c>
      <c r="N207" s="134">
        <f t="shared" si="79"/>
        <v>0</v>
      </c>
      <c r="R207" s="53"/>
    </row>
    <row r="208" spans="1:18" s="26" customFormat="1">
      <c r="A208" s="21"/>
      <c r="B208" s="22">
        <v>323</v>
      </c>
      <c r="C208" s="23" t="s">
        <v>28</v>
      </c>
      <c r="D208" s="24">
        <f>SUM(ZBIRNA:NERASPOREĐENO!D208)</f>
        <v>10000</v>
      </c>
      <c r="E208" s="47">
        <f>SUM(ZBIRNA:NERASPOREĐENO!E208)</f>
        <v>0</v>
      </c>
      <c r="F208" s="84">
        <f t="shared" si="89"/>
        <v>10000</v>
      </c>
      <c r="G208" s="172">
        <f>SUM(ZBIRNA:NERASPOREĐENO!G208)</f>
        <v>3000</v>
      </c>
      <c r="H208" s="94">
        <f>SUM(ZBIRNA:NERASPOREĐENO!H208)</f>
        <v>0</v>
      </c>
      <c r="I208" s="25">
        <f t="shared" ref="I208:I219" si="90">+F208+H208</f>
        <v>10000</v>
      </c>
      <c r="K208" s="94">
        <v>10000</v>
      </c>
      <c r="L208" s="94">
        <v>3000</v>
      </c>
      <c r="M208" s="134">
        <f t="shared" si="78"/>
        <v>0</v>
      </c>
      <c r="N208" s="134">
        <f t="shared" si="79"/>
        <v>0</v>
      </c>
      <c r="R208" s="53"/>
    </row>
    <row r="209" spans="1:18" s="26" customFormat="1">
      <c r="A209" s="21"/>
      <c r="B209" s="22">
        <v>329</v>
      </c>
      <c r="C209" s="23" t="s">
        <v>38</v>
      </c>
      <c r="D209" s="24">
        <f>SUM(ZBIRNA:NERASPOREĐENO!D209)</f>
        <v>20000</v>
      </c>
      <c r="E209" s="47">
        <f>SUM(ZBIRNA:NERASPOREĐENO!E209)</f>
        <v>0</v>
      </c>
      <c r="F209" s="84">
        <f t="shared" si="89"/>
        <v>20000</v>
      </c>
      <c r="G209" s="172">
        <f>SUM(ZBIRNA:NERASPOREĐENO!G209)</f>
        <v>10272.5</v>
      </c>
      <c r="H209" s="94">
        <f>SUM(ZBIRNA:NERASPOREĐENO!H209)</f>
        <v>0</v>
      </c>
      <c r="I209" s="25">
        <f t="shared" si="90"/>
        <v>20000</v>
      </c>
      <c r="K209" s="94">
        <v>20000</v>
      </c>
      <c r="L209" s="94">
        <v>10272.5</v>
      </c>
      <c r="M209" s="134">
        <f t="shared" si="78"/>
        <v>0</v>
      </c>
      <c r="N209" s="134">
        <f t="shared" si="79"/>
        <v>0</v>
      </c>
      <c r="R209" s="53"/>
    </row>
    <row r="210" spans="1:18" s="26" customFormat="1" ht="24.75">
      <c r="A210" s="21"/>
      <c r="B210" s="22">
        <v>372</v>
      </c>
      <c r="C210" s="23" t="s">
        <v>46</v>
      </c>
      <c r="D210" s="24">
        <f>SUM(ZBIRNA:NERASPOREĐENO!D210)</f>
        <v>4615</v>
      </c>
      <c r="E210" s="47">
        <f>SUM(ZBIRNA:NERASPOREĐENO!E210)</f>
        <v>0</v>
      </c>
      <c r="F210" s="84">
        <f t="shared" si="89"/>
        <v>4615</v>
      </c>
      <c r="G210" s="172">
        <f>SUM(ZBIRNA:NERASPOREĐENO!G210)</f>
        <v>0</v>
      </c>
      <c r="H210" s="94">
        <f>SUM(ZBIRNA:NERASPOREĐENO!H210)</f>
        <v>0</v>
      </c>
      <c r="I210" s="25">
        <f t="shared" si="90"/>
        <v>4615</v>
      </c>
      <c r="K210" s="94">
        <v>4615</v>
      </c>
      <c r="L210" s="94">
        <v>0</v>
      </c>
      <c r="M210" s="134">
        <f t="shared" si="78"/>
        <v>0</v>
      </c>
      <c r="N210" s="134">
        <f t="shared" si="79"/>
        <v>0</v>
      </c>
      <c r="R210" s="53"/>
    </row>
    <row r="211" spans="1:18" s="26" customFormat="1">
      <c r="A211" s="21"/>
      <c r="B211" s="22">
        <v>421</v>
      </c>
      <c r="C211" s="23" t="s">
        <v>52</v>
      </c>
      <c r="D211" s="24">
        <f>SUM(ZBIRNA:NERASPOREĐENO!D211)</f>
        <v>0</v>
      </c>
      <c r="E211" s="47">
        <f>SUM(ZBIRNA:NERASPOREĐENO!E211)</f>
        <v>0</v>
      </c>
      <c r="F211" s="84">
        <f t="shared" si="89"/>
        <v>0</v>
      </c>
      <c r="G211" s="172">
        <f>SUM(ZBIRNA:NERASPOREĐENO!G211)</f>
        <v>0</v>
      </c>
      <c r="H211" s="94">
        <f>SUM(ZBIRNA:NERASPOREĐENO!H211)</f>
        <v>0</v>
      </c>
      <c r="I211" s="25">
        <f t="shared" si="90"/>
        <v>0</v>
      </c>
      <c r="K211" s="94">
        <v>0</v>
      </c>
      <c r="L211" s="94">
        <v>0</v>
      </c>
      <c r="M211" s="134">
        <f t="shared" si="78"/>
        <v>0</v>
      </c>
      <c r="N211" s="134">
        <f t="shared" si="79"/>
        <v>0</v>
      </c>
      <c r="R211" s="53"/>
    </row>
    <row r="212" spans="1:18" s="26" customFormat="1">
      <c r="A212" s="21"/>
      <c r="B212" s="22">
        <v>422</v>
      </c>
      <c r="C212" s="23" t="s">
        <v>29</v>
      </c>
      <c r="D212" s="24">
        <f>SUM(ZBIRNA:NERASPOREĐENO!D212)</f>
        <v>290000</v>
      </c>
      <c r="E212" s="47">
        <f>SUM(ZBIRNA:NERASPOREĐENO!E212)</f>
        <v>0</v>
      </c>
      <c r="F212" s="84">
        <f t="shared" si="89"/>
        <v>290000</v>
      </c>
      <c r="G212" s="172">
        <f>SUM(ZBIRNA:NERASPOREĐENO!G212)</f>
        <v>104875</v>
      </c>
      <c r="H212" s="94">
        <f>SUM(ZBIRNA:NERASPOREĐENO!H212)</f>
        <v>0</v>
      </c>
      <c r="I212" s="25">
        <f t="shared" si="90"/>
        <v>290000</v>
      </c>
      <c r="K212" s="94">
        <v>290000</v>
      </c>
      <c r="L212" s="94">
        <v>104875</v>
      </c>
      <c r="M212" s="134">
        <f t="shared" si="78"/>
        <v>0</v>
      </c>
      <c r="N212" s="134">
        <f t="shared" si="79"/>
        <v>0</v>
      </c>
      <c r="R212" s="53"/>
    </row>
    <row r="213" spans="1:18" s="26" customFormat="1">
      <c r="A213" s="21"/>
      <c r="B213" s="22">
        <v>423</v>
      </c>
      <c r="C213" s="23" t="s">
        <v>53</v>
      </c>
      <c r="D213" s="24">
        <f>SUM(ZBIRNA:NERASPOREĐENO!D213)</f>
        <v>0</v>
      </c>
      <c r="E213" s="47">
        <f>SUM(ZBIRNA:NERASPOREĐENO!E213)</f>
        <v>0</v>
      </c>
      <c r="F213" s="84">
        <f t="shared" si="89"/>
        <v>0</v>
      </c>
      <c r="G213" s="172">
        <f>SUM(ZBIRNA:NERASPOREĐENO!G213)</f>
        <v>0</v>
      </c>
      <c r="H213" s="94">
        <f>SUM(ZBIRNA:NERASPOREĐENO!H213)</f>
        <v>0</v>
      </c>
      <c r="I213" s="25">
        <f t="shared" si="90"/>
        <v>0</v>
      </c>
      <c r="K213" s="94">
        <v>0</v>
      </c>
      <c r="L213" s="94">
        <v>0</v>
      </c>
      <c r="M213" s="134">
        <f t="shared" si="78"/>
        <v>0</v>
      </c>
      <c r="N213" s="134">
        <f t="shared" si="79"/>
        <v>0</v>
      </c>
      <c r="R213" s="53"/>
    </row>
    <row r="214" spans="1:18" s="26" customFormat="1" ht="24.75">
      <c r="A214" s="21"/>
      <c r="B214" s="22">
        <v>424</v>
      </c>
      <c r="C214" s="23" t="s">
        <v>45</v>
      </c>
      <c r="D214" s="24">
        <f>SUM(ZBIRNA:NERASPOREĐENO!D214)</f>
        <v>37676</v>
      </c>
      <c r="E214" s="47">
        <f>SUM(ZBIRNA:NERASPOREĐENO!E214)</f>
        <v>0</v>
      </c>
      <c r="F214" s="84">
        <f t="shared" si="89"/>
        <v>37676</v>
      </c>
      <c r="G214" s="172">
        <f>SUM(ZBIRNA:NERASPOREĐENO!G214)</f>
        <v>0</v>
      </c>
      <c r="H214" s="94">
        <f>SUM(ZBIRNA:NERASPOREĐENO!H214)</f>
        <v>7148</v>
      </c>
      <c r="I214" s="25">
        <f t="shared" si="90"/>
        <v>44824</v>
      </c>
      <c r="J214" s="130"/>
      <c r="K214" s="94">
        <v>37676</v>
      </c>
      <c r="L214" s="94">
        <v>0</v>
      </c>
      <c r="M214" s="134">
        <f t="shared" si="78"/>
        <v>0</v>
      </c>
      <c r="N214" s="134">
        <f t="shared" si="79"/>
        <v>0</v>
      </c>
      <c r="R214" s="53"/>
    </row>
    <row r="215" spans="1:18" s="26" customFormat="1">
      <c r="A215" s="21"/>
      <c r="B215" s="22">
        <v>426</v>
      </c>
      <c r="C215" s="23" t="s">
        <v>30</v>
      </c>
      <c r="D215" s="24">
        <f>SUM(ZBIRNA:NERASPOREĐENO!D215)</f>
        <v>450000</v>
      </c>
      <c r="E215" s="47">
        <f>SUM(ZBIRNA:NERASPOREĐENO!E215)</f>
        <v>0</v>
      </c>
      <c r="F215" s="84">
        <f t="shared" si="89"/>
        <v>450000</v>
      </c>
      <c r="G215" s="172">
        <f>SUM(ZBIRNA:NERASPOREĐENO!G215)</f>
        <v>0</v>
      </c>
      <c r="H215" s="94">
        <f>SUM(ZBIRNA:NERASPOREĐENO!H215)</f>
        <v>0</v>
      </c>
      <c r="I215" s="25">
        <f t="shared" si="90"/>
        <v>450000</v>
      </c>
      <c r="K215" s="94">
        <v>450000</v>
      </c>
      <c r="L215" s="94">
        <v>0</v>
      </c>
      <c r="M215" s="134">
        <f t="shared" si="78"/>
        <v>0</v>
      </c>
      <c r="N215" s="134">
        <f t="shared" si="79"/>
        <v>0</v>
      </c>
      <c r="R215" s="53"/>
    </row>
    <row r="216" spans="1:18" s="26" customFormat="1">
      <c r="A216" s="21"/>
      <c r="B216" s="22">
        <v>451</v>
      </c>
      <c r="C216" s="23" t="s">
        <v>31</v>
      </c>
      <c r="D216" s="24">
        <f>SUM(ZBIRNA:NERASPOREĐENO!D216)</f>
        <v>0</v>
      </c>
      <c r="E216" s="47">
        <f>SUM(ZBIRNA:NERASPOREĐENO!E216)</f>
        <v>0</v>
      </c>
      <c r="F216" s="84">
        <f t="shared" si="89"/>
        <v>0</v>
      </c>
      <c r="G216" s="172">
        <f>SUM(ZBIRNA:NERASPOREĐENO!G216)</f>
        <v>0</v>
      </c>
      <c r="H216" s="94">
        <f>SUM(ZBIRNA:NERASPOREĐENO!H216)</f>
        <v>0</v>
      </c>
      <c r="I216" s="25">
        <f t="shared" si="90"/>
        <v>0</v>
      </c>
      <c r="K216" s="94">
        <v>0</v>
      </c>
      <c r="L216" s="94">
        <v>0</v>
      </c>
      <c r="M216" s="134">
        <f t="shared" si="78"/>
        <v>0</v>
      </c>
      <c r="N216" s="134">
        <f t="shared" si="79"/>
        <v>0</v>
      </c>
      <c r="R216" s="53"/>
    </row>
    <row r="217" spans="1:18" s="26" customFormat="1">
      <c r="A217" s="21"/>
      <c r="B217" s="22">
        <v>452</v>
      </c>
      <c r="C217" s="23" t="s">
        <v>51</v>
      </c>
      <c r="D217" s="24">
        <f>SUM(ZBIRNA:NERASPOREĐENO!D217)</f>
        <v>0</v>
      </c>
      <c r="E217" s="47">
        <f>SUM(ZBIRNA:NERASPOREĐENO!E217)</f>
        <v>0</v>
      </c>
      <c r="F217" s="84">
        <f t="shared" si="89"/>
        <v>0</v>
      </c>
      <c r="G217" s="172">
        <f>SUM(ZBIRNA:NERASPOREĐENO!G217)</f>
        <v>0</v>
      </c>
      <c r="H217" s="94">
        <f>SUM(ZBIRNA:NERASPOREĐENO!H217)</f>
        <v>0</v>
      </c>
      <c r="I217" s="25">
        <f t="shared" si="90"/>
        <v>0</v>
      </c>
      <c r="K217" s="94">
        <v>0</v>
      </c>
      <c r="L217" s="94">
        <v>0</v>
      </c>
      <c r="M217" s="134">
        <f t="shared" si="78"/>
        <v>0</v>
      </c>
      <c r="N217" s="134">
        <f t="shared" si="79"/>
        <v>0</v>
      </c>
      <c r="R217" s="53"/>
    </row>
    <row r="218" spans="1:18" s="26" customFormat="1">
      <c r="A218" s="21"/>
      <c r="B218" s="22">
        <v>453</v>
      </c>
      <c r="C218" s="23" t="s">
        <v>54</v>
      </c>
      <c r="D218" s="24">
        <f>SUM(ZBIRNA:NERASPOREĐENO!D218)</f>
        <v>0</v>
      </c>
      <c r="E218" s="47">
        <f>SUM(ZBIRNA:NERASPOREĐENO!E218)</f>
        <v>0</v>
      </c>
      <c r="F218" s="84">
        <f t="shared" si="89"/>
        <v>0</v>
      </c>
      <c r="G218" s="172">
        <f>SUM(ZBIRNA:NERASPOREĐENO!G218)</f>
        <v>0</v>
      </c>
      <c r="H218" s="94">
        <f>SUM(ZBIRNA:NERASPOREĐENO!H218)</f>
        <v>0</v>
      </c>
      <c r="I218" s="25">
        <f t="shared" si="90"/>
        <v>0</v>
      </c>
      <c r="K218" s="94">
        <v>0</v>
      </c>
      <c r="L218" s="94">
        <v>0</v>
      </c>
      <c r="M218" s="134">
        <f t="shared" si="78"/>
        <v>0</v>
      </c>
      <c r="N218" s="134">
        <f t="shared" si="79"/>
        <v>0</v>
      </c>
      <c r="R218" s="53"/>
    </row>
    <row r="219" spans="1:18" s="26" customFormat="1" ht="13.5" customHeight="1">
      <c r="A219" s="21"/>
      <c r="B219" s="22">
        <v>454</v>
      </c>
      <c r="C219" s="23" t="s">
        <v>55</v>
      </c>
      <c r="D219" s="24">
        <f>SUM(ZBIRNA:NERASPOREĐENO!D219)</f>
        <v>0</v>
      </c>
      <c r="E219" s="47">
        <f>SUM(ZBIRNA:NERASPOREĐENO!E219)</f>
        <v>0</v>
      </c>
      <c r="F219" s="84">
        <f t="shared" si="89"/>
        <v>0</v>
      </c>
      <c r="G219" s="172">
        <f>SUM(ZBIRNA:NERASPOREĐENO!G219)</f>
        <v>0</v>
      </c>
      <c r="H219" s="94">
        <f>SUM(ZBIRNA:NERASPOREĐENO!H219)</f>
        <v>0</v>
      </c>
      <c r="I219" s="25">
        <f t="shared" si="90"/>
        <v>0</v>
      </c>
      <c r="K219" s="94">
        <v>0</v>
      </c>
      <c r="L219" s="94">
        <v>0</v>
      </c>
      <c r="M219" s="134">
        <f t="shared" si="78"/>
        <v>0</v>
      </c>
      <c r="N219" s="134">
        <f t="shared" si="79"/>
        <v>0</v>
      </c>
      <c r="R219" s="53"/>
    </row>
    <row r="220" spans="1:18" s="26" customFormat="1">
      <c r="A220" s="236" t="s">
        <v>11</v>
      </c>
      <c r="B220" s="237"/>
      <c r="C220" s="18" t="s">
        <v>116</v>
      </c>
      <c r="D220" s="19">
        <f>SUM(D221:D232)</f>
        <v>179000</v>
      </c>
      <c r="E220" s="19">
        <f t="shared" ref="E220:I220" si="91">SUM(E221:E232)</f>
        <v>0</v>
      </c>
      <c r="F220" s="59">
        <f t="shared" si="91"/>
        <v>179000</v>
      </c>
      <c r="G220" s="174">
        <f t="shared" si="91"/>
        <v>21613.75</v>
      </c>
      <c r="H220" s="79">
        <f t="shared" si="91"/>
        <v>0</v>
      </c>
      <c r="I220" s="20">
        <f t="shared" si="91"/>
        <v>179000</v>
      </c>
      <c r="K220" s="79">
        <v>179000</v>
      </c>
      <c r="L220" s="79">
        <v>21613.75</v>
      </c>
      <c r="M220" s="134">
        <f t="shared" si="78"/>
        <v>0</v>
      </c>
      <c r="N220" s="134">
        <f t="shared" si="79"/>
        <v>0</v>
      </c>
      <c r="R220" s="53"/>
    </row>
    <row r="221" spans="1:18">
      <c r="A221" s="21"/>
      <c r="B221" s="22">
        <v>322</v>
      </c>
      <c r="C221" s="23" t="s">
        <v>34</v>
      </c>
      <c r="D221" s="24">
        <f>SUM(ZBIRNA:NERASPOREĐENO!D221)</f>
        <v>0</v>
      </c>
      <c r="E221" s="47">
        <f>SUM(ZBIRNA:NERASPOREĐENO!E221)</f>
        <v>0</v>
      </c>
      <c r="F221" s="84">
        <f t="shared" ref="F221:F232" si="92">SUM(D221:E221)</f>
        <v>0</v>
      </c>
      <c r="G221" s="172">
        <f>SUM(ZBIRNA:NERASPOREĐENO!G221)</f>
        <v>0</v>
      </c>
      <c r="H221" s="94">
        <f>SUM(ZBIRNA:NERASPOREĐENO!H221)</f>
        <v>0</v>
      </c>
      <c r="I221" s="25">
        <f>+F221+H221</f>
        <v>0</v>
      </c>
      <c r="K221" s="94">
        <v>0</v>
      </c>
      <c r="L221" s="94">
        <v>0</v>
      </c>
      <c r="M221" s="134">
        <f t="shared" si="78"/>
        <v>0</v>
      </c>
      <c r="N221" s="134">
        <f t="shared" si="79"/>
        <v>0</v>
      </c>
      <c r="R221" s="53"/>
    </row>
    <row r="222" spans="1:18" s="26" customFormat="1">
      <c r="A222" s="21"/>
      <c r="B222" s="22">
        <v>323</v>
      </c>
      <c r="C222" s="23" t="s">
        <v>28</v>
      </c>
      <c r="D222" s="24">
        <f>SUM(ZBIRNA:NERASPOREĐENO!D222)</f>
        <v>20000</v>
      </c>
      <c r="E222" s="47">
        <f>SUM(ZBIRNA:NERASPOREĐENO!E222)</f>
        <v>0</v>
      </c>
      <c r="F222" s="84">
        <f t="shared" si="92"/>
        <v>20000</v>
      </c>
      <c r="G222" s="172">
        <f>SUM(ZBIRNA:NERASPOREĐENO!G222)</f>
        <v>0</v>
      </c>
      <c r="H222" s="94">
        <f>SUM(ZBIRNA:NERASPOREĐENO!H222)</f>
        <v>0</v>
      </c>
      <c r="I222" s="25">
        <f t="shared" ref="I222:I231" si="93">+F222+H222</f>
        <v>20000</v>
      </c>
      <c r="K222" s="94">
        <v>20000</v>
      </c>
      <c r="L222" s="94">
        <v>0</v>
      </c>
      <c r="M222" s="134">
        <f t="shared" si="78"/>
        <v>0</v>
      </c>
      <c r="N222" s="134">
        <f t="shared" si="79"/>
        <v>0</v>
      </c>
      <c r="R222" s="53"/>
    </row>
    <row r="223" spans="1:18" s="26" customFormat="1">
      <c r="A223" s="21"/>
      <c r="B223" s="22">
        <v>329</v>
      </c>
      <c r="C223" s="23" t="s">
        <v>38</v>
      </c>
      <c r="D223" s="24">
        <f>SUM(ZBIRNA:NERASPOREĐENO!D223)</f>
        <v>0</v>
      </c>
      <c r="E223" s="47">
        <f>SUM(ZBIRNA:NERASPOREĐENO!E223)</f>
        <v>0</v>
      </c>
      <c r="F223" s="84">
        <f t="shared" si="92"/>
        <v>0</v>
      </c>
      <c r="G223" s="172">
        <f>SUM(ZBIRNA:NERASPOREĐENO!G223)</f>
        <v>0</v>
      </c>
      <c r="H223" s="94">
        <f>SUM(ZBIRNA:NERASPOREĐENO!H223)</f>
        <v>0</v>
      </c>
      <c r="I223" s="25">
        <f t="shared" si="93"/>
        <v>0</v>
      </c>
      <c r="K223" s="94">
        <v>0</v>
      </c>
      <c r="L223" s="94">
        <v>0</v>
      </c>
      <c r="M223" s="134">
        <f t="shared" si="78"/>
        <v>0</v>
      </c>
      <c r="N223" s="134">
        <f t="shared" si="79"/>
        <v>0</v>
      </c>
      <c r="R223" s="53"/>
    </row>
    <row r="224" spans="1:18" s="26" customFormat="1">
      <c r="A224" s="21"/>
      <c r="B224" s="22">
        <v>421</v>
      </c>
      <c r="C224" s="23" t="s">
        <v>52</v>
      </c>
      <c r="D224" s="24">
        <f>SUM(ZBIRNA:NERASPOREĐENO!D224)</f>
        <v>2000</v>
      </c>
      <c r="E224" s="47">
        <f>SUM(ZBIRNA:NERASPOREĐENO!E224)</f>
        <v>0</v>
      </c>
      <c r="F224" s="84">
        <f t="shared" si="92"/>
        <v>2000</v>
      </c>
      <c r="G224" s="172">
        <f>SUM(ZBIRNA:NERASPOREĐENO!G224)</f>
        <v>0</v>
      </c>
      <c r="H224" s="94">
        <f>SUM(ZBIRNA:NERASPOREĐENO!H224)</f>
        <v>0</v>
      </c>
      <c r="I224" s="25">
        <f t="shared" si="93"/>
        <v>2000</v>
      </c>
      <c r="K224" s="94">
        <v>2000</v>
      </c>
      <c r="L224" s="94">
        <v>0</v>
      </c>
      <c r="M224" s="134">
        <f t="shared" si="78"/>
        <v>0</v>
      </c>
      <c r="N224" s="134">
        <f t="shared" si="79"/>
        <v>0</v>
      </c>
      <c r="R224" s="53"/>
    </row>
    <row r="225" spans="1:18" s="26" customFormat="1">
      <c r="A225" s="21"/>
      <c r="B225" s="22">
        <v>422</v>
      </c>
      <c r="C225" s="23" t="s">
        <v>29</v>
      </c>
      <c r="D225" s="24">
        <f>SUM(ZBIRNA:NERASPOREĐENO!D225)</f>
        <v>150000</v>
      </c>
      <c r="E225" s="47">
        <f>SUM(ZBIRNA:NERASPOREĐENO!E225)</f>
        <v>0</v>
      </c>
      <c r="F225" s="84">
        <f t="shared" si="92"/>
        <v>150000</v>
      </c>
      <c r="G225" s="172">
        <f>SUM(ZBIRNA:NERASPOREĐENO!G225)</f>
        <v>19613.75</v>
      </c>
      <c r="H225" s="94">
        <f>SUM(ZBIRNA:NERASPOREĐENO!H225)</f>
        <v>0</v>
      </c>
      <c r="I225" s="25">
        <f t="shared" si="93"/>
        <v>150000</v>
      </c>
      <c r="K225" s="94">
        <v>150000</v>
      </c>
      <c r="L225" s="94">
        <v>19613.75</v>
      </c>
      <c r="M225" s="134">
        <f t="shared" si="78"/>
        <v>0</v>
      </c>
      <c r="N225" s="134">
        <f t="shared" si="79"/>
        <v>0</v>
      </c>
      <c r="R225" s="53"/>
    </row>
    <row r="226" spans="1:18" s="26" customFormat="1">
      <c r="A226" s="21"/>
      <c r="B226" s="22">
        <v>423</v>
      </c>
      <c r="C226" s="23" t="s">
        <v>53</v>
      </c>
      <c r="D226" s="24">
        <f>SUM(ZBIRNA:NERASPOREĐENO!D226)</f>
        <v>0</v>
      </c>
      <c r="E226" s="47">
        <f>SUM(ZBIRNA:NERASPOREĐENO!E226)</f>
        <v>0</v>
      </c>
      <c r="F226" s="84">
        <f t="shared" si="92"/>
        <v>0</v>
      </c>
      <c r="G226" s="172">
        <f>SUM(ZBIRNA:NERASPOREĐENO!G226)</f>
        <v>2000</v>
      </c>
      <c r="H226" s="94">
        <f>SUM(ZBIRNA:NERASPOREĐENO!H226)</f>
        <v>0</v>
      </c>
      <c r="I226" s="25">
        <f t="shared" si="93"/>
        <v>0</v>
      </c>
      <c r="K226" s="94">
        <v>0</v>
      </c>
      <c r="L226" s="94">
        <v>2000</v>
      </c>
      <c r="M226" s="134">
        <f t="shared" si="78"/>
        <v>0</v>
      </c>
      <c r="N226" s="134">
        <f t="shared" si="79"/>
        <v>0</v>
      </c>
      <c r="R226" s="53"/>
    </row>
    <row r="227" spans="1:18" s="26" customFormat="1" ht="24.75">
      <c r="A227" s="21"/>
      <c r="B227" s="22">
        <v>424</v>
      </c>
      <c r="C227" s="23" t="s">
        <v>45</v>
      </c>
      <c r="D227" s="24">
        <f>SUM(ZBIRNA:NERASPOREĐENO!D227)</f>
        <v>7000</v>
      </c>
      <c r="E227" s="47">
        <f>SUM(ZBIRNA:NERASPOREĐENO!E227)</f>
        <v>0</v>
      </c>
      <c r="F227" s="84">
        <f t="shared" si="92"/>
        <v>7000</v>
      </c>
      <c r="G227" s="172">
        <f>SUM(ZBIRNA:NERASPOREĐENO!G227)</f>
        <v>0</v>
      </c>
      <c r="H227" s="94">
        <f>SUM(ZBIRNA:NERASPOREĐENO!H227)</f>
        <v>0</v>
      </c>
      <c r="I227" s="25">
        <f t="shared" si="93"/>
        <v>7000</v>
      </c>
      <c r="K227" s="94">
        <v>7000</v>
      </c>
      <c r="L227" s="94">
        <v>0</v>
      </c>
      <c r="M227" s="134">
        <f t="shared" si="78"/>
        <v>0</v>
      </c>
      <c r="N227" s="134">
        <f t="shared" si="79"/>
        <v>0</v>
      </c>
      <c r="R227" s="53"/>
    </row>
    <row r="228" spans="1:18" s="26" customFormat="1">
      <c r="A228" s="21"/>
      <c r="B228" s="22">
        <v>426</v>
      </c>
      <c r="C228" s="23" t="s">
        <v>30</v>
      </c>
      <c r="D228" s="24">
        <f>SUM(ZBIRNA:NERASPOREĐENO!D228)</f>
        <v>0</v>
      </c>
      <c r="E228" s="47">
        <f>SUM(ZBIRNA:NERASPOREĐENO!E228)</f>
        <v>0</v>
      </c>
      <c r="F228" s="84">
        <f t="shared" si="92"/>
        <v>0</v>
      </c>
      <c r="G228" s="172">
        <f>SUM(ZBIRNA:NERASPOREĐENO!G228)</f>
        <v>0</v>
      </c>
      <c r="H228" s="94">
        <f>SUM(ZBIRNA:NERASPOREĐENO!H228)</f>
        <v>0</v>
      </c>
      <c r="I228" s="25">
        <f t="shared" si="93"/>
        <v>0</v>
      </c>
      <c r="K228" s="94">
        <v>0</v>
      </c>
      <c r="L228" s="94">
        <v>0</v>
      </c>
      <c r="M228" s="134">
        <f t="shared" si="78"/>
        <v>0</v>
      </c>
      <c r="N228" s="134">
        <f t="shared" si="79"/>
        <v>0</v>
      </c>
      <c r="R228" s="53"/>
    </row>
    <row r="229" spans="1:18" s="26" customFormat="1">
      <c r="A229" s="21"/>
      <c r="B229" s="22">
        <v>451</v>
      </c>
      <c r="C229" s="23" t="s">
        <v>31</v>
      </c>
      <c r="D229" s="24">
        <f>SUM(ZBIRNA:NERASPOREĐENO!D229)</f>
        <v>0</v>
      </c>
      <c r="E229" s="47">
        <f>SUM(ZBIRNA:NERASPOREĐENO!E229)</f>
        <v>0</v>
      </c>
      <c r="F229" s="84">
        <f t="shared" si="92"/>
        <v>0</v>
      </c>
      <c r="G229" s="172">
        <f>SUM(ZBIRNA:NERASPOREĐENO!G229)</f>
        <v>0</v>
      </c>
      <c r="H229" s="94">
        <f>SUM(ZBIRNA:NERASPOREĐENO!H229)</f>
        <v>0</v>
      </c>
      <c r="I229" s="25">
        <f t="shared" si="93"/>
        <v>0</v>
      </c>
      <c r="K229" s="94">
        <v>0</v>
      </c>
      <c r="L229" s="94">
        <v>0</v>
      </c>
      <c r="M229" s="134">
        <f t="shared" si="78"/>
        <v>0</v>
      </c>
      <c r="N229" s="134">
        <f t="shared" si="79"/>
        <v>0</v>
      </c>
      <c r="R229" s="53"/>
    </row>
    <row r="230" spans="1:18" s="26" customFormat="1">
      <c r="A230" s="21"/>
      <c r="B230" s="22">
        <v>452</v>
      </c>
      <c r="C230" s="23" t="s">
        <v>51</v>
      </c>
      <c r="D230" s="24">
        <f>SUM(ZBIRNA:NERASPOREĐENO!D230)</f>
        <v>0</v>
      </c>
      <c r="E230" s="47">
        <f>SUM(ZBIRNA:NERASPOREĐENO!E230)</f>
        <v>0</v>
      </c>
      <c r="F230" s="84">
        <f t="shared" si="92"/>
        <v>0</v>
      </c>
      <c r="G230" s="172">
        <f>SUM(ZBIRNA:NERASPOREĐENO!G230)</f>
        <v>0</v>
      </c>
      <c r="H230" s="94">
        <f>SUM(ZBIRNA:NERASPOREĐENO!H230)</f>
        <v>0</v>
      </c>
      <c r="I230" s="25">
        <f t="shared" si="93"/>
        <v>0</v>
      </c>
      <c r="K230" s="94">
        <v>0</v>
      </c>
      <c r="L230" s="94">
        <v>0</v>
      </c>
      <c r="M230" s="134">
        <f t="shared" si="78"/>
        <v>0</v>
      </c>
      <c r="N230" s="134">
        <f t="shared" si="79"/>
        <v>0</v>
      </c>
      <c r="R230" s="53"/>
    </row>
    <row r="231" spans="1:18" s="26" customFormat="1">
      <c r="A231" s="21"/>
      <c r="B231" s="22">
        <v>453</v>
      </c>
      <c r="C231" s="23" t="s">
        <v>54</v>
      </c>
      <c r="D231" s="24">
        <f>SUM(ZBIRNA:NERASPOREĐENO!D231)</f>
        <v>0</v>
      </c>
      <c r="E231" s="47">
        <f>SUM(ZBIRNA:NERASPOREĐENO!E231)</f>
        <v>0</v>
      </c>
      <c r="F231" s="84">
        <f t="shared" si="92"/>
        <v>0</v>
      </c>
      <c r="G231" s="172">
        <f>SUM(ZBIRNA:NERASPOREĐENO!G231)</f>
        <v>0</v>
      </c>
      <c r="H231" s="94">
        <f>SUM(ZBIRNA:NERASPOREĐENO!H231)</f>
        <v>0</v>
      </c>
      <c r="I231" s="25">
        <f t="shared" si="93"/>
        <v>0</v>
      </c>
      <c r="K231" s="94">
        <v>0</v>
      </c>
      <c r="L231" s="94">
        <v>0</v>
      </c>
      <c r="M231" s="134">
        <f t="shared" si="78"/>
        <v>0</v>
      </c>
      <c r="N231" s="134">
        <f t="shared" si="79"/>
        <v>0</v>
      </c>
      <c r="R231" s="53"/>
    </row>
    <row r="232" spans="1:18" s="26" customFormat="1" ht="13.5" customHeight="1">
      <c r="A232" s="21"/>
      <c r="B232" s="22">
        <v>454</v>
      </c>
      <c r="C232" s="23" t="s">
        <v>55</v>
      </c>
      <c r="D232" s="24">
        <f>SUM(ZBIRNA:NERASPOREĐENO!D232)</f>
        <v>0</v>
      </c>
      <c r="E232" s="47">
        <f>SUM(ZBIRNA:NERASPOREĐENO!E232)</f>
        <v>0</v>
      </c>
      <c r="F232" s="84">
        <f t="shared" si="92"/>
        <v>0</v>
      </c>
      <c r="G232" s="172">
        <f>SUM(ZBIRNA:NERASPOREĐENO!G232)</f>
        <v>0</v>
      </c>
      <c r="H232" s="94">
        <f>SUM(ZBIRNA:NERASPOREĐENO!H232)</f>
        <v>0</v>
      </c>
      <c r="I232" s="25">
        <f>+F232+H232</f>
        <v>0</v>
      </c>
      <c r="K232" s="94">
        <v>0</v>
      </c>
      <c r="L232" s="94">
        <v>0</v>
      </c>
      <c r="M232" s="134">
        <f t="shared" si="78"/>
        <v>0</v>
      </c>
      <c r="N232" s="134">
        <f t="shared" si="79"/>
        <v>0</v>
      </c>
      <c r="R232" s="53"/>
    </row>
    <row r="233" spans="1:18" s="26" customFormat="1" ht="24.75">
      <c r="A233" s="236" t="s">
        <v>11</v>
      </c>
      <c r="B233" s="237"/>
      <c r="C233" s="18" t="s">
        <v>119</v>
      </c>
      <c r="D233" s="19">
        <f>SUM(D234:D241)</f>
        <v>28483</v>
      </c>
      <c r="E233" s="19">
        <f t="shared" ref="E233:I233" si="94">SUM(E234:E241)</f>
        <v>0</v>
      </c>
      <c r="F233" s="59">
        <f t="shared" si="94"/>
        <v>28483</v>
      </c>
      <c r="G233" s="174">
        <f t="shared" si="94"/>
        <v>14367.5</v>
      </c>
      <c r="H233" s="79">
        <f t="shared" si="94"/>
        <v>0</v>
      </c>
      <c r="I233" s="20">
        <f t="shared" si="94"/>
        <v>28483</v>
      </c>
      <c r="K233" s="79">
        <v>28483</v>
      </c>
      <c r="L233" s="79">
        <v>14367.5</v>
      </c>
      <c r="M233" s="134">
        <f t="shared" si="78"/>
        <v>0</v>
      </c>
      <c r="N233" s="134">
        <f t="shared" si="79"/>
        <v>0</v>
      </c>
      <c r="R233" s="53"/>
    </row>
    <row r="234" spans="1:18">
      <c r="A234" s="21"/>
      <c r="B234" s="22">
        <v>323</v>
      </c>
      <c r="C234" s="23" t="s">
        <v>28</v>
      </c>
      <c r="D234" s="24">
        <f>SUM(ZBIRNA:NERASPOREĐENO!D234)</f>
        <v>4862</v>
      </c>
      <c r="E234" s="47">
        <f>SUM(ZBIRNA:NERASPOREĐENO!E234)</f>
        <v>0</v>
      </c>
      <c r="F234" s="84">
        <f t="shared" ref="F234:F241" si="95">SUM(D234:E234)</f>
        <v>4862</v>
      </c>
      <c r="G234" s="172">
        <f>SUM(ZBIRNA:NERASPOREĐENO!G234)</f>
        <v>0</v>
      </c>
      <c r="H234" s="94">
        <f>SUM(ZBIRNA:NERASPOREĐENO!H234)</f>
        <v>0</v>
      </c>
      <c r="I234" s="25">
        <f>+F234+H234</f>
        <v>4862</v>
      </c>
      <c r="K234" s="94">
        <v>4862</v>
      </c>
      <c r="L234" s="94">
        <v>0</v>
      </c>
      <c r="M234" s="134">
        <f t="shared" si="78"/>
        <v>0</v>
      </c>
      <c r="N234" s="134">
        <f t="shared" si="79"/>
        <v>0</v>
      </c>
      <c r="R234" s="53"/>
    </row>
    <row r="235" spans="1:18">
      <c r="A235" s="21"/>
      <c r="B235" s="22">
        <v>329</v>
      </c>
      <c r="C235" s="23" t="s">
        <v>38</v>
      </c>
      <c r="D235" s="24">
        <f>SUM(ZBIRNA:NERASPOREĐENO!D235)</f>
        <v>0</v>
      </c>
      <c r="E235" s="47">
        <f>SUM(ZBIRNA:NERASPOREĐENO!E235)</f>
        <v>0</v>
      </c>
      <c r="F235" s="84">
        <f t="shared" si="95"/>
        <v>0</v>
      </c>
      <c r="G235" s="172">
        <f>SUM(ZBIRNA:NERASPOREĐENO!G235)</f>
        <v>0</v>
      </c>
      <c r="H235" s="94">
        <f>SUM(ZBIRNA:NERASPOREĐENO!H235)</f>
        <v>0</v>
      </c>
      <c r="I235" s="25">
        <f t="shared" ref="I235:I241" si="96">+F235+H235</f>
        <v>0</v>
      </c>
      <c r="K235" s="94">
        <v>0</v>
      </c>
      <c r="L235" s="94">
        <v>0</v>
      </c>
      <c r="M235" s="134">
        <f t="shared" si="78"/>
        <v>0</v>
      </c>
      <c r="N235" s="134">
        <f t="shared" si="79"/>
        <v>0</v>
      </c>
      <c r="R235" s="53"/>
    </row>
    <row r="236" spans="1:18">
      <c r="A236" s="21"/>
      <c r="B236" s="22">
        <v>422</v>
      </c>
      <c r="C236" s="23" t="s">
        <v>29</v>
      </c>
      <c r="D236" s="24">
        <f>SUM(ZBIRNA:NERASPOREĐENO!D236)</f>
        <v>14461</v>
      </c>
      <c r="E236" s="47">
        <f>SUM(ZBIRNA:NERASPOREĐENO!E236)</f>
        <v>0</v>
      </c>
      <c r="F236" s="84">
        <f t="shared" si="95"/>
        <v>14461</v>
      </c>
      <c r="G236" s="172">
        <f>SUM(ZBIRNA:NERASPOREĐENO!G236)</f>
        <v>14367.5</v>
      </c>
      <c r="H236" s="94">
        <f>SUM(ZBIRNA:NERASPOREĐENO!H236)</f>
        <v>0</v>
      </c>
      <c r="I236" s="25">
        <f t="shared" si="96"/>
        <v>14461</v>
      </c>
      <c r="K236" s="94">
        <v>14461</v>
      </c>
      <c r="L236" s="94">
        <v>14367.5</v>
      </c>
      <c r="M236" s="134">
        <f t="shared" si="78"/>
        <v>0</v>
      </c>
      <c r="N236" s="134">
        <f t="shared" si="79"/>
        <v>0</v>
      </c>
      <c r="R236" s="53"/>
    </row>
    <row r="237" spans="1:18" s="26" customFormat="1" ht="24.75">
      <c r="A237" s="21"/>
      <c r="B237" s="22">
        <v>424</v>
      </c>
      <c r="C237" s="23" t="s">
        <v>45</v>
      </c>
      <c r="D237" s="24">
        <f>SUM(ZBIRNA:NERASPOREĐENO!D237)</f>
        <v>4160</v>
      </c>
      <c r="E237" s="47">
        <f>SUM(ZBIRNA:NERASPOREĐENO!E237)</f>
        <v>0</v>
      </c>
      <c r="F237" s="84">
        <f t="shared" si="95"/>
        <v>4160</v>
      </c>
      <c r="G237" s="172">
        <f>SUM(ZBIRNA:NERASPOREĐENO!G237)</f>
        <v>0</v>
      </c>
      <c r="H237" s="94">
        <f>SUM(ZBIRNA:NERASPOREĐENO!H237)</f>
        <v>0</v>
      </c>
      <c r="I237" s="25">
        <f t="shared" si="96"/>
        <v>4160</v>
      </c>
      <c r="K237" s="94">
        <v>4160</v>
      </c>
      <c r="L237" s="94">
        <v>0</v>
      </c>
      <c r="M237" s="134">
        <f t="shared" si="78"/>
        <v>0</v>
      </c>
      <c r="N237" s="134">
        <f t="shared" si="79"/>
        <v>0</v>
      </c>
      <c r="R237" s="53"/>
    </row>
    <row r="238" spans="1:18" s="26" customFormat="1">
      <c r="A238" s="21"/>
      <c r="B238" s="22">
        <v>451</v>
      </c>
      <c r="C238" s="23" t="s">
        <v>31</v>
      </c>
      <c r="D238" s="24">
        <f>SUM(ZBIRNA:NERASPOREĐENO!D238)</f>
        <v>5000</v>
      </c>
      <c r="E238" s="47">
        <f>SUM(ZBIRNA:NERASPOREĐENO!E238)</f>
        <v>0</v>
      </c>
      <c r="F238" s="84">
        <f t="shared" si="95"/>
        <v>5000</v>
      </c>
      <c r="G238" s="172">
        <f>SUM(ZBIRNA:NERASPOREĐENO!G238)</f>
        <v>0</v>
      </c>
      <c r="H238" s="94">
        <f>SUM(ZBIRNA:NERASPOREĐENO!H238)</f>
        <v>0</v>
      </c>
      <c r="I238" s="25">
        <f t="shared" si="96"/>
        <v>5000</v>
      </c>
      <c r="K238" s="94">
        <v>5000</v>
      </c>
      <c r="L238" s="94">
        <v>0</v>
      </c>
      <c r="M238" s="134">
        <f t="shared" ref="M238:M301" si="97">+F238-K238</f>
        <v>0</v>
      </c>
      <c r="N238" s="134">
        <f t="shared" ref="N238:N301" si="98">+G238-L238</f>
        <v>0</v>
      </c>
      <c r="R238" s="53"/>
    </row>
    <row r="239" spans="1:18" s="26" customFormat="1">
      <c r="A239" s="21"/>
      <c r="B239" s="22">
        <v>452</v>
      </c>
      <c r="C239" s="23" t="s">
        <v>51</v>
      </c>
      <c r="D239" s="24">
        <f>SUM(ZBIRNA:NERASPOREĐENO!D239)</f>
        <v>0</v>
      </c>
      <c r="E239" s="47">
        <f>SUM(ZBIRNA:NERASPOREĐENO!E239)</f>
        <v>0</v>
      </c>
      <c r="F239" s="84">
        <f t="shared" si="95"/>
        <v>0</v>
      </c>
      <c r="G239" s="172">
        <f>SUM(ZBIRNA:NERASPOREĐENO!G239)</f>
        <v>0</v>
      </c>
      <c r="H239" s="94">
        <f>SUM(ZBIRNA:NERASPOREĐENO!H239)</f>
        <v>0</v>
      </c>
      <c r="I239" s="25">
        <f t="shared" si="96"/>
        <v>0</v>
      </c>
      <c r="K239" s="94">
        <v>0</v>
      </c>
      <c r="L239" s="94">
        <v>0</v>
      </c>
      <c r="M239" s="134">
        <f t="shared" si="97"/>
        <v>0</v>
      </c>
      <c r="N239" s="134">
        <f t="shared" si="98"/>
        <v>0</v>
      </c>
      <c r="R239" s="53"/>
    </row>
    <row r="240" spans="1:18" s="26" customFormat="1">
      <c r="A240" s="21"/>
      <c r="B240" s="22">
        <v>453</v>
      </c>
      <c r="C240" s="23" t="s">
        <v>54</v>
      </c>
      <c r="D240" s="24">
        <f>SUM(ZBIRNA:NERASPOREĐENO!D240)</f>
        <v>0</v>
      </c>
      <c r="E240" s="47">
        <f>SUM(ZBIRNA:NERASPOREĐENO!E240)</f>
        <v>0</v>
      </c>
      <c r="F240" s="84">
        <f t="shared" si="95"/>
        <v>0</v>
      </c>
      <c r="G240" s="172">
        <f>SUM(ZBIRNA:NERASPOREĐENO!G240)</f>
        <v>0</v>
      </c>
      <c r="H240" s="94">
        <f>SUM(ZBIRNA:NERASPOREĐENO!H240)</f>
        <v>0</v>
      </c>
      <c r="I240" s="25">
        <f t="shared" si="96"/>
        <v>0</v>
      </c>
      <c r="K240" s="94">
        <v>0</v>
      </c>
      <c r="L240" s="94">
        <v>0</v>
      </c>
      <c r="M240" s="134">
        <f t="shared" si="97"/>
        <v>0</v>
      </c>
      <c r="N240" s="134">
        <f t="shared" si="98"/>
        <v>0</v>
      </c>
      <c r="R240" s="53"/>
    </row>
    <row r="241" spans="1:18" s="26" customFormat="1" ht="24.75">
      <c r="A241" s="21"/>
      <c r="B241" s="22">
        <v>454</v>
      </c>
      <c r="C241" s="23" t="s">
        <v>55</v>
      </c>
      <c r="D241" s="24">
        <f>SUM(ZBIRNA:NERASPOREĐENO!D241)</f>
        <v>0</v>
      </c>
      <c r="E241" s="47">
        <f>SUM(ZBIRNA:NERASPOREĐENO!E241)</f>
        <v>0</v>
      </c>
      <c r="F241" s="84">
        <f t="shared" si="95"/>
        <v>0</v>
      </c>
      <c r="G241" s="172">
        <f>SUM(ZBIRNA:NERASPOREĐENO!G241)</f>
        <v>0</v>
      </c>
      <c r="H241" s="94">
        <f>SUM(ZBIRNA:NERASPOREĐENO!H241)</f>
        <v>0</v>
      </c>
      <c r="I241" s="25">
        <f t="shared" si="96"/>
        <v>0</v>
      </c>
      <c r="K241" s="94">
        <v>0</v>
      </c>
      <c r="L241" s="94">
        <v>0</v>
      </c>
      <c r="M241" s="134">
        <f t="shared" si="97"/>
        <v>0</v>
      </c>
      <c r="N241" s="134">
        <f t="shared" si="98"/>
        <v>0</v>
      </c>
      <c r="R241" s="53"/>
    </row>
    <row r="242" spans="1:18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547000</v>
      </c>
      <c r="E242" s="40">
        <f t="shared" ref="E242:I242" si="99">SUM(E243,E261,E253,E269,E277,E285,E249)</f>
        <v>0</v>
      </c>
      <c r="F242" s="40">
        <f t="shared" si="99"/>
        <v>547000</v>
      </c>
      <c r="G242" s="40">
        <f t="shared" si="99"/>
        <v>30648.670000000002</v>
      </c>
      <c r="H242" s="40">
        <f t="shared" si="99"/>
        <v>0</v>
      </c>
      <c r="I242" s="40">
        <f t="shared" si="99"/>
        <v>547000</v>
      </c>
      <c r="K242" s="40">
        <v>547000</v>
      </c>
      <c r="L242" s="40">
        <v>30648.670000000002</v>
      </c>
      <c r="M242" s="134">
        <f t="shared" si="97"/>
        <v>0</v>
      </c>
      <c r="N242" s="134">
        <f t="shared" si="98"/>
        <v>0</v>
      </c>
      <c r="R242" s="53"/>
    </row>
    <row r="243" spans="1:18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100">SUM(E244:E248)</f>
        <v>0</v>
      </c>
      <c r="F243" s="58">
        <f t="shared" si="100"/>
        <v>0</v>
      </c>
      <c r="G243" s="173">
        <f t="shared" si="100"/>
        <v>0</v>
      </c>
      <c r="H243" s="89">
        <f t="shared" si="100"/>
        <v>0</v>
      </c>
      <c r="I243" s="56">
        <f t="shared" si="100"/>
        <v>0</v>
      </c>
      <c r="K243" s="89">
        <v>0</v>
      </c>
      <c r="L243" s="89">
        <v>0</v>
      </c>
      <c r="M243" s="134">
        <f t="shared" si="97"/>
        <v>0</v>
      </c>
      <c r="N243" s="134">
        <f t="shared" si="98"/>
        <v>0</v>
      </c>
      <c r="R243" s="53"/>
    </row>
    <row r="244" spans="1:18" s="71" customFormat="1">
      <c r="A244" s="66"/>
      <c r="B244" s="67">
        <v>311</v>
      </c>
      <c r="C244" s="68" t="s">
        <v>35</v>
      </c>
      <c r="D244" s="69">
        <f>SUM(ZBIRNA:NERASPOREĐENO!D244)</f>
        <v>0</v>
      </c>
      <c r="E244" s="69">
        <f>SUM(ZBIRNA:NERASPOREĐENO!E244)</f>
        <v>0</v>
      </c>
      <c r="F244" s="84">
        <f t="shared" ref="F244:F248" si="101">SUM(D244:E244)</f>
        <v>0</v>
      </c>
      <c r="G244" s="172">
        <f>SUM(ZBIRNA:NERASPOREĐENO!G244)</f>
        <v>0</v>
      </c>
      <c r="H244" s="90">
        <f>SUM(ZBIRNA:NERASPOREĐENO!H244)</f>
        <v>0</v>
      </c>
      <c r="I244" s="25">
        <f>+F244+H244</f>
        <v>0</v>
      </c>
      <c r="K244" s="90">
        <v>0</v>
      </c>
      <c r="L244" s="90">
        <v>0</v>
      </c>
      <c r="M244" s="134">
        <f t="shared" si="97"/>
        <v>0</v>
      </c>
      <c r="N244" s="134">
        <f t="shared" si="98"/>
        <v>0</v>
      </c>
      <c r="R244" s="53"/>
    </row>
    <row r="245" spans="1:18" s="71" customFormat="1">
      <c r="A245" s="66"/>
      <c r="B245" s="67">
        <v>313</v>
      </c>
      <c r="C245" s="68" t="s">
        <v>36</v>
      </c>
      <c r="D245" s="69">
        <f>SUM(ZBIRNA:NERASPOREĐENO!D245)</f>
        <v>0</v>
      </c>
      <c r="E245" s="69">
        <f>SUM(ZBIRNA:NERASPOREĐENO!E245)</f>
        <v>0</v>
      </c>
      <c r="F245" s="84">
        <f t="shared" si="101"/>
        <v>0</v>
      </c>
      <c r="G245" s="172">
        <f>SUM(ZBIRNA:NERASPOREĐENO!G245)</f>
        <v>0</v>
      </c>
      <c r="H245" s="90">
        <f>SUM(ZBIRNA:NERASPOREĐENO!H245)</f>
        <v>0</v>
      </c>
      <c r="I245" s="25">
        <f t="shared" ref="I245:I248" si="102">+F245+H245</f>
        <v>0</v>
      </c>
      <c r="K245" s="90">
        <v>0</v>
      </c>
      <c r="L245" s="90">
        <v>0</v>
      </c>
      <c r="M245" s="134">
        <f t="shared" si="97"/>
        <v>0</v>
      </c>
      <c r="N245" s="134">
        <f t="shared" si="98"/>
        <v>0</v>
      </c>
      <c r="R245" s="53"/>
    </row>
    <row r="246" spans="1:18">
      <c r="A246" s="21"/>
      <c r="B246" s="22">
        <v>322</v>
      </c>
      <c r="C246" s="23" t="s">
        <v>34</v>
      </c>
      <c r="D246" s="24">
        <f>SUM(ZBIRNA:NERASPOREĐENO!D246)</f>
        <v>0</v>
      </c>
      <c r="E246" s="47">
        <f>SUM(ZBIRNA:NERASPOREĐENO!E246)</f>
        <v>0</v>
      </c>
      <c r="F246" s="84">
        <f t="shared" si="101"/>
        <v>0</v>
      </c>
      <c r="G246" s="172">
        <f>SUM(ZBIRNA:NERASPOREĐENO!G246)</f>
        <v>0</v>
      </c>
      <c r="H246" s="94">
        <f>SUM(ZBIRNA:NERASPOREĐENO!H246)</f>
        <v>0</v>
      </c>
      <c r="I246" s="25">
        <f t="shared" si="102"/>
        <v>0</v>
      </c>
      <c r="K246" s="94">
        <v>0</v>
      </c>
      <c r="L246" s="94">
        <v>0</v>
      </c>
      <c r="M246" s="134">
        <f t="shared" si="97"/>
        <v>0</v>
      </c>
      <c r="N246" s="134">
        <f t="shared" si="98"/>
        <v>0</v>
      </c>
      <c r="R246" s="53"/>
    </row>
    <row r="247" spans="1:18" s="26" customFormat="1">
      <c r="A247" s="21"/>
      <c r="B247" s="22">
        <v>323</v>
      </c>
      <c r="C247" s="23" t="s">
        <v>28</v>
      </c>
      <c r="D247" s="24">
        <f>SUM(ZBIRNA:NERASPOREĐENO!D247)</f>
        <v>0</v>
      </c>
      <c r="E247" s="47">
        <f>SUM(ZBIRNA:NERASPOREĐENO!E247)</f>
        <v>0</v>
      </c>
      <c r="F247" s="84">
        <f t="shared" si="101"/>
        <v>0</v>
      </c>
      <c r="G247" s="172">
        <f>SUM(ZBIRNA:NERASPOREĐENO!G247)</f>
        <v>0</v>
      </c>
      <c r="H247" s="94">
        <f>SUM(ZBIRNA:NERASPOREĐENO!H247)</f>
        <v>0</v>
      </c>
      <c r="I247" s="25">
        <f t="shared" si="102"/>
        <v>0</v>
      </c>
      <c r="K247" s="94">
        <v>0</v>
      </c>
      <c r="L247" s="94">
        <v>0</v>
      </c>
      <c r="M247" s="134">
        <f t="shared" si="97"/>
        <v>0</v>
      </c>
      <c r="N247" s="134">
        <f t="shared" si="98"/>
        <v>0</v>
      </c>
      <c r="R247" s="53"/>
    </row>
    <row r="248" spans="1:18" s="26" customFormat="1">
      <c r="A248" s="21"/>
      <c r="B248" s="22">
        <v>329</v>
      </c>
      <c r="C248" s="23" t="s">
        <v>38</v>
      </c>
      <c r="D248" s="24">
        <f>SUM(ZBIRNA:NERASPOREĐENO!D248)</f>
        <v>0</v>
      </c>
      <c r="E248" s="47">
        <f>SUM(ZBIRNA:NERASPOREĐENO!E248)</f>
        <v>0</v>
      </c>
      <c r="F248" s="84">
        <f t="shared" si="101"/>
        <v>0</v>
      </c>
      <c r="G248" s="172">
        <f>SUM(ZBIRNA:NERASPOREĐENO!G248)</f>
        <v>0</v>
      </c>
      <c r="H248" s="94">
        <f>SUM(ZBIRNA:NERASPOREĐENO!H248)</f>
        <v>0</v>
      </c>
      <c r="I248" s="25">
        <f t="shared" si="102"/>
        <v>0</v>
      </c>
      <c r="K248" s="94">
        <v>0</v>
      </c>
      <c r="L248" s="94">
        <v>0</v>
      </c>
      <c r="M248" s="134">
        <f t="shared" si="97"/>
        <v>0</v>
      </c>
      <c r="N248" s="134">
        <f t="shared" si="98"/>
        <v>0</v>
      </c>
      <c r="R248" s="53"/>
    </row>
    <row r="249" spans="1:18" s="26" customFormat="1">
      <c r="A249" s="246" t="s">
        <v>11</v>
      </c>
      <c r="B249" s="247"/>
      <c r="C249" s="55" t="s">
        <v>118</v>
      </c>
      <c r="D249" s="43">
        <f>SUM(D250:D252)</f>
        <v>120000</v>
      </c>
      <c r="E249" s="43">
        <f t="shared" ref="E249:I249" si="103">SUM(E250:E252)</f>
        <v>0</v>
      </c>
      <c r="F249" s="43">
        <f t="shared" si="103"/>
        <v>120000</v>
      </c>
      <c r="G249" s="43">
        <f t="shared" si="103"/>
        <v>0</v>
      </c>
      <c r="H249" s="43">
        <f t="shared" si="103"/>
        <v>0</v>
      </c>
      <c r="I249" s="43">
        <f t="shared" si="103"/>
        <v>120000</v>
      </c>
      <c r="K249" s="43">
        <v>120000</v>
      </c>
      <c r="L249" s="43">
        <v>0</v>
      </c>
      <c r="M249" s="134">
        <f t="shared" si="97"/>
        <v>0</v>
      </c>
      <c r="N249" s="134">
        <f t="shared" si="98"/>
        <v>0</v>
      </c>
      <c r="R249" s="53"/>
    </row>
    <row r="250" spans="1:18" s="26" customFormat="1">
      <c r="A250" s="21"/>
      <c r="B250" s="22">
        <v>323</v>
      </c>
      <c r="C250" s="23"/>
      <c r="D250" s="24">
        <f>SUM(ZBIRNA:NERASPOREĐENO!D250)</f>
        <v>40000</v>
      </c>
      <c r="E250" s="24">
        <f>SUM(ZBIRNA:NERASPOREĐENO!E250)</f>
        <v>0</v>
      </c>
      <c r="F250" s="24">
        <f>SUM(ZBIRNA:NERASPOREĐENO!F250)</f>
        <v>40000</v>
      </c>
      <c r="G250" s="24">
        <f>SUM(ZBIRNA:NERASPOREĐENO!G250)</f>
        <v>0</v>
      </c>
      <c r="H250" s="24">
        <f>SUM(ZBIRNA:NERASPOREĐENO!H250)</f>
        <v>0</v>
      </c>
      <c r="I250" s="24">
        <f>+F250+H250</f>
        <v>40000</v>
      </c>
      <c r="K250" s="24">
        <v>40000</v>
      </c>
      <c r="L250" s="24">
        <v>0</v>
      </c>
      <c r="M250" s="134">
        <f t="shared" si="97"/>
        <v>0</v>
      </c>
      <c r="N250" s="134">
        <f t="shared" si="98"/>
        <v>0</v>
      </c>
      <c r="R250" s="53"/>
    </row>
    <row r="251" spans="1:18" s="26" customFormat="1">
      <c r="A251" s="21"/>
      <c r="B251" s="22">
        <v>329</v>
      </c>
      <c r="C251" s="23"/>
      <c r="D251" s="24">
        <f>SUM(ZBIRNA:NERASPOREĐENO!D251)</f>
        <v>78000</v>
      </c>
      <c r="E251" s="24">
        <f>SUM(ZBIRNA:NERASPOREĐENO!E251)</f>
        <v>0</v>
      </c>
      <c r="F251" s="24">
        <f>SUM(ZBIRNA:NERASPOREĐENO!F251)</f>
        <v>78000</v>
      </c>
      <c r="G251" s="24">
        <f>SUM(ZBIRNA:NERASPOREĐENO!G251)</f>
        <v>0</v>
      </c>
      <c r="H251" s="24">
        <f>SUM(ZBIRNA:NERASPOREĐENO!H251)</f>
        <v>0</v>
      </c>
      <c r="I251" s="24">
        <f t="shared" ref="I251:I252" si="104">+F251+H251</f>
        <v>78000</v>
      </c>
      <c r="K251" s="24">
        <v>78000</v>
      </c>
      <c r="L251" s="24">
        <v>0</v>
      </c>
      <c r="M251" s="134">
        <f t="shared" si="97"/>
        <v>0</v>
      </c>
      <c r="N251" s="134">
        <f t="shared" si="98"/>
        <v>0</v>
      </c>
      <c r="R251" s="53"/>
    </row>
    <row r="252" spans="1:18" s="26" customFormat="1">
      <c r="A252" s="21"/>
      <c r="B252" s="22">
        <v>381</v>
      </c>
      <c r="C252" s="23"/>
      <c r="D252" s="24">
        <f>SUM(ZBIRNA:NERASPOREĐENO!D252)</f>
        <v>2000</v>
      </c>
      <c r="E252" s="24">
        <f>SUM(ZBIRNA:NERASPOREĐENO!E252)</f>
        <v>0</v>
      </c>
      <c r="F252" s="24">
        <f>SUM(ZBIRNA:NERASPOREĐENO!F252)</f>
        <v>2000</v>
      </c>
      <c r="G252" s="24">
        <f>SUM(ZBIRNA:NERASPOREĐENO!G252)</f>
        <v>0</v>
      </c>
      <c r="H252" s="24">
        <f>SUM(ZBIRNA:NERASPOREĐENO!H252)</f>
        <v>0</v>
      </c>
      <c r="I252" s="24">
        <f t="shared" si="104"/>
        <v>2000</v>
      </c>
      <c r="K252" s="24">
        <v>2000</v>
      </c>
      <c r="L252" s="24">
        <v>0</v>
      </c>
      <c r="M252" s="134">
        <f t="shared" si="97"/>
        <v>0</v>
      </c>
      <c r="N252" s="134">
        <f t="shared" si="98"/>
        <v>0</v>
      </c>
      <c r="R252" s="53"/>
    </row>
    <row r="253" spans="1:18" s="26" customFormat="1" ht="24.75">
      <c r="A253" s="236" t="s">
        <v>11</v>
      </c>
      <c r="B253" s="237"/>
      <c r="C253" s="18" t="s">
        <v>110</v>
      </c>
      <c r="D253" s="19">
        <f>SUM(D254:D260)</f>
        <v>6000</v>
      </c>
      <c r="E253" s="19">
        <f t="shared" ref="E253:I253" si="105">SUM(E254:E260)</f>
        <v>0</v>
      </c>
      <c r="F253" s="59">
        <f t="shared" si="105"/>
        <v>6000</v>
      </c>
      <c r="G253" s="174">
        <f t="shared" si="105"/>
        <v>564.63</v>
      </c>
      <c r="H253" s="79">
        <f t="shared" si="105"/>
        <v>0</v>
      </c>
      <c r="I253" s="20">
        <f t="shared" si="105"/>
        <v>6000</v>
      </c>
      <c r="K253" s="79">
        <v>6000</v>
      </c>
      <c r="L253" s="79">
        <v>564.63</v>
      </c>
      <c r="M253" s="134">
        <f t="shared" si="97"/>
        <v>0</v>
      </c>
      <c r="N253" s="134">
        <f t="shared" si="98"/>
        <v>0</v>
      </c>
      <c r="R253" s="53"/>
    </row>
    <row r="254" spans="1:18">
      <c r="A254" s="21"/>
      <c r="B254" s="22">
        <v>321</v>
      </c>
      <c r="C254" s="23" t="s">
        <v>33</v>
      </c>
      <c r="D254" s="24">
        <f>SUM(ZBIRNA:NERASPOREĐENO!D254)</f>
        <v>0</v>
      </c>
      <c r="E254" s="47">
        <f>SUM(ZBIRNA:NERASPOREĐENO!E254)</f>
        <v>0</v>
      </c>
      <c r="F254" s="84">
        <f t="shared" ref="F254:F260" si="106">SUM(D254:E254)</f>
        <v>0</v>
      </c>
      <c r="G254" s="172">
        <f>SUM(ZBIRNA:NERASPOREĐENO!G254)</f>
        <v>0</v>
      </c>
      <c r="H254" s="94">
        <f>SUM(ZBIRNA:NERASPOREĐENO!H254)</f>
        <v>0</v>
      </c>
      <c r="I254" s="25">
        <f>+F254+H254</f>
        <v>0</v>
      </c>
      <c r="K254" s="94">
        <v>0</v>
      </c>
      <c r="L254" s="94">
        <v>0</v>
      </c>
      <c r="M254" s="134">
        <f t="shared" si="97"/>
        <v>0</v>
      </c>
      <c r="N254" s="134">
        <f t="shared" si="98"/>
        <v>0</v>
      </c>
      <c r="R254" s="53"/>
    </row>
    <row r="255" spans="1:18" s="26" customFormat="1">
      <c r="A255" s="21"/>
      <c r="B255" s="22">
        <v>322</v>
      </c>
      <c r="C255" s="23" t="s">
        <v>34</v>
      </c>
      <c r="D255" s="24">
        <f>SUM(ZBIRNA:NERASPOREĐENO!D255)</f>
        <v>0</v>
      </c>
      <c r="E255" s="47">
        <f>SUM(ZBIRNA:NERASPOREĐENO!E255)</f>
        <v>0</v>
      </c>
      <c r="F255" s="84">
        <f t="shared" si="106"/>
        <v>0</v>
      </c>
      <c r="G255" s="172">
        <f>SUM(ZBIRNA:NERASPOREĐENO!G255)</f>
        <v>0</v>
      </c>
      <c r="H255" s="94">
        <f>SUM(ZBIRNA:NERASPOREĐENO!H255)</f>
        <v>0</v>
      </c>
      <c r="I255" s="25">
        <f t="shared" ref="I255:I260" si="107">+F255+H255</f>
        <v>0</v>
      </c>
      <c r="K255" s="94">
        <v>0</v>
      </c>
      <c r="L255" s="94">
        <v>0</v>
      </c>
      <c r="M255" s="134">
        <f t="shared" si="97"/>
        <v>0</v>
      </c>
      <c r="N255" s="134">
        <f t="shared" si="98"/>
        <v>0</v>
      </c>
      <c r="R255" s="53"/>
    </row>
    <row r="256" spans="1:18" s="26" customFormat="1">
      <c r="A256" s="21"/>
      <c r="B256" s="22">
        <v>323</v>
      </c>
      <c r="C256" s="23" t="s">
        <v>28</v>
      </c>
      <c r="D256" s="24">
        <f>SUM(ZBIRNA:NERASPOREĐENO!D256)</f>
        <v>0</v>
      </c>
      <c r="E256" s="47">
        <f>SUM(ZBIRNA:NERASPOREĐENO!E256)</f>
        <v>0</v>
      </c>
      <c r="F256" s="84">
        <f t="shared" si="106"/>
        <v>0</v>
      </c>
      <c r="G256" s="172">
        <f>SUM(ZBIRNA:NERASPOREĐENO!G256)</f>
        <v>0</v>
      </c>
      <c r="H256" s="94">
        <f>SUM(ZBIRNA:NERASPOREĐENO!H256)</f>
        <v>0</v>
      </c>
      <c r="I256" s="25">
        <f t="shared" si="107"/>
        <v>0</v>
      </c>
      <c r="K256" s="94">
        <v>0</v>
      </c>
      <c r="L256" s="94">
        <v>0</v>
      </c>
      <c r="M256" s="134">
        <f t="shared" si="97"/>
        <v>0</v>
      </c>
      <c r="N256" s="134">
        <f t="shared" si="98"/>
        <v>0</v>
      </c>
      <c r="R256" s="53"/>
    </row>
    <row r="257" spans="1:18" s="26" customFormat="1" ht="24.75">
      <c r="A257" s="21"/>
      <c r="B257" s="22">
        <v>324</v>
      </c>
      <c r="C257" s="23" t="s">
        <v>37</v>
      </c>
      <c r="D257" s="24">
        <f>SUM(ZBIRNA:NERASPOREĐENO!D257)</f>
        <v>0</v>
      </c>
      <c r="E257" s="47">
        <f>SUM(ZBIRNA:NERASPOREĐENO!E257)</f>
        <v>0</v>
      </c>
      <c r="F257" s="84">
        <f t="shared" si="106"/>
        <v>0</v>
      </c>
      <c r="G257" s="172">
        <f>SUM(ZBIRNA:NERASPOREĐENO!G257)</f>
        <v>0</v>
      </c>
      <c r="H257" s="94">
        <f>SUM(ZBIRNA:NERASPOREĐENO!H257)</f>
        <v>0</v>
      </c>
      <c r="I257" s="25">
        <f t="shared" si="107"/>
        <v>0</v>
      </c>
      <c r="K257" s="94">
        <v>0</v>
      </c>
      <c r="L257" s="94">
        <v>0</v>
      </c>
      <c r="M257" s="134">
        <f t="shared" si="97"/>
        <v>0</v>
      </c>
      <c r="N257" s="134">
        <f t="shared" si="98"/>
        <v>0</v>
      </c>
      <c r="R257" s="53"/>
    </row>
    <row r="258" spans="1:18" s="26" customFormat="1">
      <c r="A258" s="21"/>
      <c r="B258" s="22">
        <v>329</v>
      </c>
      <c r="C258" s="23" t="s">
        <v>38</v>
      </c>
      <c r="D258" s="24">
        <f>SUM(ZBIRNA:NERASPOREĐENO!D258)</f>
        <v>6000</v>
      </c>
      <c r="E258" s="47">
        <f>SUM(ZBIRNA:NERASPOREĐENO!E258)</f>
        <v>0</v>
      </c>
      <c r="F258" s="84">
        <f t="shared" si="106"/>
        <v>6000</v>
      </c>
      <c r="G258" s="172">
        <f>SUM(ZBIRNA:NERASPOREĐENO!G258)</f>
        <v>564.63</v>
      </c>
      <c r="H258" s="94">
        <f>SUM(ZBIRNA:NERASPOREĐENO!H258)</f>
        <v>0</v>
      </c>
      <c r="I258" s="25">
        <f t="shared" si="107"/>
        <v>6000</v>
      </c>
      <c r="K258" s="94">
        <v>6000</v>
      </c>
      <c r="L258" s="94">
        <v>564.63</v>
      </c>
      <c r="M258" s="134">
        <f t="shared" si="97"/>
        <v>0</v>
      </c>
      <c r="N258" s="134">
        <f t="shared" si="98"/>
        <v>0</v>
      </c>
      <c r="R258" s="53"/>
    </row>
    <row r="259" spans="1:18" s="26" customFormat="1" ht="24.75">
      <c r="A259" s="21"/>
      <c r="B259" s="22">
        <v>369</v>
      </c>
      <c r="C259" s="23" t="s">
        <v>133</v>
      </c>
      <c r="D259" s="24">
        <f>SUM(ZBIRNA:NERASPOREĐENO!D259)</f>
        <v>0</v>
      </c>
      <c r="E259" s="47">
        <f>SUM(ZBIRNA:NERASPOREĐENO!E259)</f>
        <v>0</v>
      </c>
      <c r="F259" s="84">
        <f t="shared" si="106"/>
        <v>0</v>
      </c>
      <c r="G259" s="172">
        <f>SUM(ZBIRNA:NERASPOREĐENO!G259)</f>
        <v>0</v>
      </c>
      <c r="H259" s="94">
        <f>SUM(ZBIRNA:NERASPOREĐENO!H259)</f>
        <v>0</v>
      </c>
      <c r="I259" s="25">
        <f t="shared" si="107"/>
        <v>0</v>
      </c>
      <c r="K259" s="94">
        <v>0</v>
      </c>
      <c r="L259" s="94">
        <v>0</v>
      </c>
      <c r="M259" s="134">
        <f t="shared" si="97"/>
        <v>0</v>
      </c>
      <c r="N259" s="134">
        <f t="shared" si="98"/>
        <v>0</v>
      </c>
      <c r="R259" s="53"/>
    </row>
    <row r="260" spans="1:18" s="26" customFormat="1">
      <c r="A260" s="21"/>
      <c r="B260" s="22">
        <v>381</v>
      </c>
      <c r="C260" s="23" t="s">
        <v>58</v>
      </c>
      <c r="D260" s="24">
        <f>SUM(ZBIRNA:NERASPOREĐENO!D260)</f>
        <v>0</v>
      </c>
      <c r="E260" s="47">
        <f>SUM(ZBIRNA:NERASPOREĐENO!E260)</f>
        <v>0</v>
      </c>
      <c r="F260" s="84">
        <f t="shared" si="106"/>
        <v>0</v>
      </c>
      <c r="G260" s="172">
        <f>SUM(ZBIRNA:NERASPOREĐENO!G260)</f>
        <v>0</v>
      </c>
      <c r="H260" s="94">
        <f>SUM(ZBIRNA:NERASPOREĐENO!H260)</f>
        <v>0</v>
      </c>
      <c r="I260" s="25">
        <f t="shared" si="107"/>
        <v>0</v>
      </c>
      <c r="K260" s="94">
        <v>0</v>
      </c>
      <c r="L260" s="94">
        <v>0</v>
      </c>
      <c r="M260" s="134">
        <f t="shared" si="97"/>
        <v>0</v>
      </c>
      <c r="N260" s="134">
        <f t="shared" si="98"/>
        <v>0</v>
      </c>
      <c r="R260" s="53"/>
    </row>
    <row r="261" spans="1:18" s="26" customFormat="1" ht="24.75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108">SUM(E262:E268)</f>
        <v>0</v>
      </c>
      <c r="F261" s="59">
        <f t="shared" si="108"/>
        <v>0</v>
      </c>
      <c r="G261" s="174">
        <f t="shared" si="108"/>
        <v>0</v>
      </c>
      <c r="H261" s="79">
        <f t="shared" si="108"/>
        <v>0</v>
      </c>
      <c r="I261" s="20">
        <f t="shared" si="108"/>
        <v>0</v>
      </c>
      <c r="K261" s="79">
        <v>0</v>
      </c>
      <c r="L261" s="79">
        <v>0</v>
      </c>
      <c r="M261" s="134">
        <f t="shared" si="97"/>
        <v>0</v>
      </c>
      <c r="N261" s="134">
        <f t="shared" si="98"/>
        <v>0</v>
      </c>
      <c r="R261" s="53"/>
    </row>
    <row r="262" spans="1:18">
      <c r="A262" s="21"/>
      <c r="B262" s="22">
        <v>321</v>
      </c>
      <c r="C262" s="23" t="s">
        <v>33</v>
      </c>
      <c r="D262" s="24">
        <f>SUM(ZBIRNA:NERASPOREĐENO!D262)</f>
        <v>0</v>
      </c>
      <c r="E262" s="47">
        <f>SUM(ZBIRNA:NERASPOREĐENO!E262)</f>
        <v>0</v>
      </c>
      <c r="F262" s="84">
        <f t="shared" ref="F262:F268" si="109">SUM(D262:E262)</f>
        <v>0</v>
      </c>
      <c r="G262" s="172">
        <f>SUM(ZBIRNA:NERASPOREĐENO!G262)</f>
        <v>0</v>
      </c>
      <c r="H262" s="94">
        <f>SUM(ZBIRNA:NERASPOREĐENO!H262)</f>
        <v>0</v>
      </c>
      <c r="I262" s="25">
        <f>+F262+H262</f>
        <v>0</v>
      </c>
      <c r="K262" s="94">
        <v>0</v>
      </c>
      <c r="L262" s="94">
        <v>0</v>
      </c>
      <c r="M262" s="134">
        <f t="shared" si="97"/>
        <v>0</v>
      </c>
      <c r="N262" s="134">
        <f t="shared" si="98"/>
        <v>0</v>
      </c>
      <c r="R262" s="53"/>
    </row>
    <row r="263" spans="1:18" s="26" customFormat="1">
      <c r="A263" s="21"/>
      <c r="B263" s="22">
        <v>322</v>
      </c>
      <c r="C263" s="23" t="s">
        <v>34</v>
      </c>
      <c r="D263" s="24">
        <f>SUM(ZBIRNA:NERASPOREĐENO!D263)</f>
        <v>0</v>
      </c>
      <c r="E263" s="47">
        <f>SUM(ZBIRNA:NERASPOREĐENO!E263)</f>
        <v>0</v>
      </c>
      <c r="F263" s="84">
        <f t="shared" si="109"/>
        <v>0</v>
      </c>
      <c r="G263" s="172">
        <f>SUM(ZBIRNA:NERASPOREĐENO!G263)</f>
        <v>0</v>
      </c>
      <c r="H263" s="94">
        <f>SUM(ZBIRNA:NERASPOREĐENO!H263)</f>
        <v>0</v>
      </c>
      <c r="I263" s="25">
        <f t="shared" ref="I263:I267" si="110">+F263+H263</f>
        <v>0</v>
      </c>
      <c r="K263" s="94">
        <v>0</v>
      </c>
      <c r="L263" s="94">
        <v>0</v>
      </c>
      <c r="M263" s="134">
        <f t="shared" si="97"/>
        <v>0</v>
      </c>
      <c r="N263" s="134">
        <f t="shared" si="98"/>
        <v>0</v>
      </c>
      <c r="R263" s="53"/>
    </row>
    <row r="264" spans="1:18" s="26" customFormat="1">
      <c r="A264" s="21"/>
      <c r="B264" s="22">
        <v>323</v>
      </c>
      <c r="C264" s="23" t="s">
        <v>28</v>
      </c>
      <c r="D264" s="24">
        <f>SUM(ZBIRNA:NERASPOREĐENO!D264)</f>
        <v>0</v>
      </c>
      <c r="E264" s="47">
        <f>SUM(ZBIRNA:NERASPOREĐENO!E264)</f>
        <v>0</v>
      </c>
      <c r="F264" s="84">
        <f t="shared" si="109"/>
        <v>0</v>
      </c>
      <c r="G264" s="172">
        <f>SUM(ZBIRNA:NERASPOREĐENO!G264)</f>
        <v>0</v>
      </c>
      <c r="H264" s="94">
        <f>SUM(ZBIRNA:NERASPOREĐENO!H264)</f>
        <v>0</v>
      </c>
      <c r="I264" s="25">
        <f t="shared" si="110"/>
        <v>0</v>
      </c>
      <c r="K264" s="94">
        <v>0</v>
      </c>
      <c r="L264" s="94">
        <v>0</v>
      </c>
      <c r="M264" s="134">
        <f t="shared" si="97"/>
        <v>0</v>
      </c>
      <c r="N264" s="134">
        <f t="shared" si="98"/>
        <v>0</v>
      </c>
      <c r="R264" s="53"/>
    </row>
    <row r="265" spans="1:18" s="26" customFormat="1" ht="24.75">
      <c r="A265" s="21"/>
      <c r="B265" s="22">
        <v>324</v>
      </c>
      <c r="C265" s="23" t="s">
        <v>37</v>
      </c>
      <c r="D265" s="24">
        <f>SUM(ZBIRNA:NERASPOREĐENO!D265)</f>
        <v>0</v>
      </c>
      <c r="E265" s="47">
        <f>SUM(ZBIRNA:NERASPOREĐENO!E265)</f>
        <v>0</v>
      </c>
      <c r="F265" s="84">
        <f t="shared" si="109"/>
        <v>0</v>
      </c>
      <c r="G265" s="172">
        <f>SUM(ZBIRNA:NERASPOREĐENO!G265)</f>
        <v>0</v>
      </c>
      <c r="H265" s="94">
        <f>SUM(ZBIRNA:NERASPOREĐENO!H265)</f>
        <v>0</v>
      </c>
      <c r="I265" s="25">
        <f t="shared" si="110"/>
        <v>0</v>
      </c>
      <c r="K265" s="94">
        <v>0</v>
      </c>
      <c r="L265" s="94">
        <v>0</v>
      </c>
      <c r="M265" s="134">
        <f t="shared" si="97"/>
        <v>0</v>
      </c>
      <c r="N265" s="134">
        <f t="shared" si="98"/>
        <v>0</v>
      </c>
      <c r="R265" s="53"/>
    </row>
    <row r="266" spans="1:18" s="26" customFormat="1">
      <c r="A266" s="21"/>
      <c r="B266" s="22">
        <v>329</v>
      </c>
      <c r="C266" s="23" t="s">
        <v>38</v>
      </c>
      <c r="D266" s="24">
        <f>SUM(ZBIRNA:NERASPOREĐENO!D266)</f>
        <v>0</v>
      </c>
      <c r="E266" s="47">
        <f>SUM(ZBIRNA:NERASPOREĐENO!E266)</f>
        <v>0</v>
      </c>
      <c r="F266" s="84">
        <f t="shared" si="109"/>
        <v>0</v>
      </c>
      <c r="G266" s="172">
        <f>SUM(ZBIRNA:NERASPOREĐENO!G266)</f>
        <v>0</v>
      </c>
      <c r="H266" s="94">
        <f>SUM(ZBIRNA:NERASPOREĐENO!H266)</f>
        <v>0</v>
      </c>
      <c r="I266" s="25">
        <f t="shared" si="110"/>
        <v>0</v>
      </c>
      <c r="K266" s="94">
        <v>0</v>
      </c>
      <c r="L266" s="94">
        <v>0</v>
      </c>
      <c r="M266" s="134">
        <f t="shared" si="97"/>
        <v>0</v>
      </c>
      <c r="N266" s="134">
        <f t="shared" si="98"/>
        <v>0</v>
      </c>
      <c r="R266" s="53"/>
    </row>
    <row r="267" spans="1:18" s="26" customFormat="1" ht="24.75">
      <c r="A267" s="21"/>
      <c r="B267" s="22">
        <v>369</v>
      </c>
      <c r="C267" s="23" t="s">
        <v>133</v>
      </c>
      <c r="D267" s="24">
        <f>SUM(ZBIRNA:NERASPOREĐENO!D267)</f>
        <v>0</v>
      </c>
      <c r="E267" s="47">
        <f>SUM(ZBIRNA:NERASPOREĐENO!E267)</f>
        <v>0</v>
      </c>
      <c r="F267" s="84">
        <f t="shared" si="109"/>
        <v>0</v>
      </c>
      <c r="G267" s="172">
        <f>SUM(ZBIRNA:NERASPOREĐENO!G267)</f>
        <v>0</v>
      </c>
      <c r="H267" s="94">
        <f>SUM(ZBIRNA:NERASPOREĐENO!H267)</f>
        <v>0</v>
      </c>
      <c r="I267" s="25">
        <f t="shared" si="110"/>
        <v>0</v>
      </c>
      <c r="K267" s="94">
        <v>0</v>
      </c>
      <c r="L267" s="94">
        <v>0</v>
      </c>
      <c r="M267" s="134">
        <f t="shared" si="97"/>
        <v>0</v>
      </c>
      <c r="N267" s="134">
        <f t="shared" si="98"/>
        <v>0</v>
      </c>
      <c r="R267" s="53"/>
    </row>
    <row r="268" spans="1:18" s="26" customFormat="1">
      <c r="A268" s="21"/>
      <c r="B268" s="22">
        <v>381</v>
      </c>
      <c r="C268" s="23" t="s">
        <v>58</v>
      </c>
      <c r="D268" s="24">
        <f>SUM(ZBIRNA:NERASPOREĐENO!D268)</f>
        <v>0</v>
      </c>
      <c r="E268" s="47">
        <f>SUM(ZBIRNA:NERASPOREĐENO!E268)</f>
        <v>0</v>
      </c>
      <c r="F268" s="84">
        <f t="shared" si="109"/>
        <v>0</v>
      </c>
      <c r="G268" s="172">
        <f>SUM(ZBIRNA:NERASPOREĐENO!G268)</f>
        <v>0</v>
      </c>
      <c r="H268" s="94">
        <f>SUM(ZBIRNA:NERASPOREĐENO!H268)</f>
        <v>0</v>
      </c>
      <c r="I268" s="25">
        <f>+F268+H268</f>
        <v>0</v>
      </c>
      <c r="K268" s="94">
        <v>0</v>
      </c>
      <c r="L268" s="94">
        <v>0</v>
      </c>
      <c r="M268" s="134">
        <f t="shared" si="97"/>
        <v>0</v>
      </c>
      <c r="N268" s="134">
        <f t="shared" si="98"/>
        <v>0</v>
      </c>
      <c r="R268" s="53"/>
    </row>
    <row r="269" spans="1:18" s="26" customFormat="1" ht="24.75">
      <c r="A269" s="236" t="s">
        <v>11</v>
      </c>
      <c r="B269" s="237"/>
      <c r="C269" s="18" t="s">
        <v>113</v>
      </c>
      <c r="D269" s="19">
        <f>SUM(D270:D276)</f>
        <v>299000</v>
      </c>
      <c r="E269" s="19">
        <f t="shared" ref="E269:I269" si="111">SUM(E270:E276)</f>
        <v>0</v>
      </c>
      <c r="F269" s="59">
        <f t="shared" si="111"/>
        <v>299000</v>
      </c>
      <c r="G269" s="174">
        <f t="shared" si="111"/>
        <v>0</v>
      </c>
      <c r="H269" s="79">
        <f t="shared" si="111"/>
        <v>0</v>
      </c>
      <c r="I269" s="20">
        <f t="shared" si="111"/>
        <v>299000</v>
      </c>
      <c r="K269" s="79">
        <v>299000</v>
      </c>
      <c r="L269" s="79">
        <v>0</v>
      </c>
      <c r="M269" s="134">
        <f t="shared" si="97"/>
        <v>0</v>
      </c>
      <c r="N269" s="134">
        <f t="shared" si="98"/>
        <v>0</v>
      </c>
      <c r="R269" s="53"/>
    </row>
    <row r="270" spans="1:18">
      <c r="A270" s="21"/>
      <c r="B270" s="22">
        <v>321</v>
      </c>
      <c r="C270" s="23" t="s">
        <v>33</v>
      </c>
      <c r="D270" s="24">
        <f>SUM(ZBIRNA:NERASPOREĐENO!D270)</f>
        <v>26000</v>
      </c>
      <c r="E270" s="47">
        <f>SUM(ZBIRNA:NERASPOREĐENO!E270)</f>
        <v>0</v>
      </c>
      <c r="F270" s="84">
        <f t="shared" ref="F270:F276" si="112">SUM(D270:E270)</f>
        <v>26000</v>
      </c>
      <c r="G270" s="172">
        <f>SUM(ZBIRNA:NERASPOREĐENO!G270)</f>
        <v>0</v>
      </c>
      <c r="H270" s="94">
        <f>SUM(ZBIRNA:NERASPOREĐENO!H270)</f>
        <v>0</v>
      </c>
      <c r="I270" s="25">
        <f>+F270+H270</f>
        <v>26000</v>
      </c>
      <c r="K270" s="94">
        <v>26000</v>
      </c>
      <c r="L270" s="94">
        <v>0</v>
      </c>
      <c r="M270" s="134">
        <f t="shared" si="97"/>
        <v>0</v>
      </c>
      <c r="N270" s="134">
        <f t="shared" si="98"/>
        <v>0</v>
      </c>
      <c r="R270" s="53"/>
    </row>
    <row r="271" spans="1:18">
      <c r="A271" s="21"/>
      <c r="B271" s="22">
        <v>322</v>
      </c>
      <c r="C271" s="23" t="s">
        <v>34</v>
      </c>
      <c r="D271" s="24">
        <f>SUM(ZBIRNA:NERASPOREĐENO!D271)</f>
        <v>2000</v>
      </c>
      <c r="E271" s="47">
        <f>SUM(ZBIRNA:NERASPOREĐENO!E271)</f>
        <v>0</v>
      </c>
      <c r="F271" s="84">
        <f t="shared" si="112"/>
        <v>2000</v>
      </c>
      <c r="G271" s="172">
        <f>SUM(ZBIRNA:NERASPOREĐENO!G271)</f>
        <v>0</v>
      </c>
      <c r="H271" s="94">
        <f>SUM(ZBIRNA:NERASPOREĐENO!H271)</f>
        <v>0</v>
      </c>
      <c r="I271" s="25">
        <f t="shared" ref="I271:I276" si="113">+F271+H271</f>
        <v>2000</v>
      </c>
      <c r="K271" s="94">
        <v>2000</v>
      </c>
      <c r="L271" s="94">
        <v>0</v>
      </c>
      <c r="M271" s="134">
        <f t="shared" si="97"/>
        <v>0</v>
      </c>
      <c r="N271" s="134">
        <f t="shared" si="98"/>
        <v>0</v>
      </c>
      <c r="R271" s="53"/>
    </row>
    <row r="272" spans="1:18" s="26" customFormat="1">
      <c r="A272" s="21"/>
      <c r="B272" s="22">
        <v>323</v>
      </c>
      <c r="C272" s="23" t="s">
        <v>28</v>
      </c>
      <c r="D272" s="24">
        <f>SUM(ZBIRNA:NERASPOREĐENO!D272)</f>
        <v>105000</v>
      </c>
      <c r="E272" s="47">
        <f>SUM(ZBIRNA:NERASPOREĐENO!E272)</f>
        <v>0</v>
      </c>
      <c r="F272" s="84">
        <f t="shared" si="112"/>
        <v>105000</v>
      </c>
      <c r="G272" s="172">
        <f>SUM(ZBIRNA:NERASPOREĐENO!G272)</f>
        <v>0</v>
      </c>
      <c r="H272" s="94">
        <f>SUM(ZBIRNA:NERASPOREĐENO!H272)</f>
        <v>0</v>
      </c>
      <c r="I272" s="25">
        <f t="shared" si="113"/>
        <v>105000</v>
      </c>
      <c r="K272" s="94">
        <v>105000</v>
      </c>
      <c r="L272" s="94">
        <v>0</v>
      </c>
      <c r="M272" s="134">
        <f t="shared" si="97"/>
        <v>0</v>
      </c>
      <c r="N272" s="134">
        <f t="shared" si="98"/>
        <v>0</v>
      </c>
      <c r="R272" s="53"/>
    </row>
    <row r="273" spans="1:18" s="26" customFormat="1" ht="24.75">
      <c r="A273" s="21"/>
      <c r="B273" s="22">
        <v>324</v>
      </c>
      <c r="C273" s="23" t="s">
        <v>37</v>
      </c>
      <c r="D273" s="24">
        <f>SUM(ZBIRNA:NERASPOREĐENO!D273)</f>
        <v>0</v>
      </c>
      <c r="E273" s="47">
        <f>SUM(ZBIRNA:NERASPOREĐENO!E273)</f>
        <v>0</v>
      </c>
      <c r="F273" s="84">
        <f t="shared" si="112"/>
        <v>0</v>
      </c>
      <c r="G273" s="172">
        <f>SUM(ZBIRNA:NERASPOREĐENO!G273)</f>
        <v>0</v>
      </c>
      <c r="H273" s="94">
        <f>SUM(ZBIRNA:NERASPOREĐENO!H273)</f>
        <v>0</v>
      </c>
      <c r="I273" s="25">
        <f t="shared" si="113"/>
        <v>0</v>
      </c>
      <c r="K273" s="94">
        <v>0</v>
      </c>
      <c r="L273" s="94">
        <v>0</v>
      </c>
      <c r="M273" s="134">
        <f t="shared" si="97"/>
        <v>0</v>
      </c>
      <c r="N273" s="134">
        <f t="shared" si="98"/>
        <v>0</v>
      </c>
      <c r="R273" s="53"/>
    </row>
    <row r="274" spans="1:18" s="26" customFormat="1">
      <c r="A274" s="21"/>
      <c r="B274" s="22">
        <v>329</v>
      </c>
      <c r="C274" s="23" t="s">
        <v>38</v>
      </c>
      <c r="D274" s="24">
        <f>SUM(ZBIRNA:NERASPOREĐENO!D274)</f>
        <v>166000</v>
      </c>
      <c r="E274" s="47">
        <f>SUM(ZBIRNA:NERASPOREĐENO!E274)</f>
        <v>0</v>
      </c>
      <c r="F274" s="84">
        <f t="shared" si="112"/>
        <v>166000</v>
      </c>
      <c r="G274" s="172">
        <f>SUM(ZBIRNA:NERASPOREĐENO!G274)</f>
        <v>0</v>
      </c>
      <c r="H274" s="94">
        <f>SUM(ZBIRNA:NERASPOREĐENO!H274)</f>
        <v>0</v>
      </c>
      <c r="I274" s="25">
        <f t="shared" si="113"/>
        <v>166000</v>
      </c>
      <c r="K274" s="94">
        <v>166000</v>
      </c>
      <c r="L274" s="94">
        <v>0</v>
      </c>
      <c r="M274" s="134">
        <f t="shared" si="97"/>
        <v>0</v>
      </c>
      <c r="N274" s="134">
        <f t="shared" si="98"/>
        <v>0</v>
      </c>
      <c r="R274" s="53"/>
    </row>
    <row r="275" spans="1:18" s="26" customFormat="1" ht="24.75">
      <c r="A275" s="21"/>
      <c r="B275" s="22">
        <v>369</v>
      </c>
      <c r="C275" s="23" t="s">
        <v>133</v>
      </c>
      <c r="D275" s="24">
        <f>SUM(ZBIRNA:NERASPOREĐENO!D275)</f>
        <v>0</v>
      </c>
      <c r="E275" s="47">
        <f>SUM(ZBIRNA:NERASPOREĐENO!E275)</f>
        <v>0</v>
      </c>
      <c r="F275" s="84">
        <f t="shared" si="112"/>
        <v>0</v>
      </c>
      <c r="G275" s="172">
        <f>SUM(ZBIRNA:NERASPOREĐENO!G275)</f>
        <v>0</v>
      </c>
      <c r="H275" s="94">
        <f>SUM(ZBIRNA:NERASPOREĐENO!H275)</f>
        <v>0</v>
      </c>
      <c r="I275" s="25">
        <f t="shared" si="113"/>
        <v>0</v>
      </c>
      <c r="K275" s="94">
        <v>0</v>
      </c>
      <c r="L275" s="94">
        <v>0</v>
      </c>
      <c r="M275" s="134">
        <f t="shared" si="97"/>
        <v>0</v>
      </c>
      <c r="N275" s="134">
        <f t="shared" si="98"/>
        <v>0</v>
      </c>
      <c r="R275" s="53"/>
    </row>
    <row r="276" spans="1:18" s="26" customFormat="1">
      <c r="A276" s="21"/>
      <c r="B276" s="22">
        <v>381</v>
      </c>
      <c r="C276" s="23" t="s">
        <v>58</v>
      </c>
      <c r="D276" s="24">
        <f>SUM(ZBIRNA:NERASPOREĐENO!D276)</f>
        <v>0</v>
      </c>
      <c r="E276" s="47">
        <f>SUM(ZBIRNA:NERASPOREĐENO!E276)</f>
        <v>0</v>
      </c>
      <c r="F276" s="84">
        <f t="shared" si="112"/>
        <v>0</v>
      </c>
      <c r="G276" s="172">
        <f>SUM(ZBIRNA:NERASPOREĐENO!G276)</f>
        <v>0</v>
      </c>
      <c r="H276" s="94">
        <f>SUM(ZBIRNA:NERASPOREĐENO!H276)</f>
        <v>0</v>
      </c>
      <c r="I276" s="25">
        <f t="shared" si="113"/>
        <v>0</v>
      </c>
      <c r="K276" s="94">
        <v>0</v>
      </c>
      <c r="L276" s="94">
        <v>0</v>
      </c>
      <c r="M276" s="134">
        <f t="shared" si="97"/>
        <v>0</v>
      </c>
      <c r="N276" s="134">
        <f t="shared" si="98"/>
        <v>0</v>
      </c>
      <c r="R276" s="53"/>
    </row>
    <row r="277" spans="1:18" s="26" customFormat="1">
      <c r="A277" s="236" t="s">
        <v>11</v>
      </c>
      <c r="B277" s="237"/>
      <c r="C277" s="18" t="s">
        <v>114</v>
      </c>
      <c r="D277" s="19">
        <f>SUM(D278:D284)</f>
        <v>46500</v>
      </c>
      <c r="E277" s="19">
        <f t="shared" ref="E277:I277" si="114">SUM(E278:E284)</f>
        <v>0</v>
      </c>
      <c r="F277" s="59">
        <f t="shared" si="114"/>
        <v>46500</v>
      </c>
      <c r="G277" s="174">
        <f t="shared" si="114"/>
        <v>28337.940000000002</v>
      </c>
      <c r="H277" s="79">
        <f t="shared" si="114"/>
        <v>0</v>
      </c>
      <c r="I277" s="20">
        <f t="shared" si="114"/>
        <v>46500</v>
      </c>
      <c r="K277" s="79">
        <v>46500</v>
      </c>
      <c r="L277" s="79">
        <v>28337.940000000002</v>
      </c>
      <c r="M277" s="134">
        <f t="shared" si="97"/>
        <v>0</v>
      </c>
      <c r="N277" s="134">
        <f t="shared" si="98"/>
        <v>0</v>
      </c>
      <c r="R277" s="53"/>
    </row>
    <row r="278" spans="1:18">
      <c r="A278" s="21"/>
      <c r="B278" s="22">
        <v>321</v>
      </c>
      <c r="C278" s="23" t="s">
        <v>33</v>
      </c>
      <c r="D278" s="24">
        <f>SUM(ZBIRNA:NERASPOREĐENO!D278)</f>
        <v>1000</v>
      </c>
      <c r="E278" s="47">
        <f>SUM(ZBIRNA:NERASPOREĐENO!E278)</f>
        <v>0</v>
      </c>
      <c r="F278" s="84">
        <f t="shared" ref="F278:F284" si="115">SUM(D278:E278)</f>
        <v>1000</v>
      </c>
      <c r="G278" s="172">
        <f>SUM(ZBIRNA:NERASPOREĐENO!G278)</f>
        <v>6880.84</v>
      </c>
      <c r="H278" s="94">
        <f>SUM(ZBIRNA:NERASPOREĐENO!H278)</f>
        <v>0</v>
      </c>
      <c r="I278" s="25">
        <f>+F278+H278</f>
        <v>1000</v>
      </c>
      <c r="K278" s="94">
        <v>1000</v>
      </c>
      <c r="L278" s="94">
        <v>6880.84</v>
      </c>
      <c r="M278" s="134">
        <f t="shared" si="97"/>
        <v>0</v>
      </c>
      <c r="N278" s="134">
        <f t="shared" si="98"/>
        <v>0</v>
      </c>
      <c r="R278" s="53"/>
    </row>
    <row r="279" spans="1:18" s="26" customFormat="1">
      <c r="A279" s="21"/>
      <c r="B279" s="22">
        <v>322</v>
      </c>
      <c r="C279" s="23" t="s">
        <v>34</v>
      </c>
      <c r="D279" s="24">
        <f>SUM(ZBIRNA:NERASPOREĐENO!D279)</f>
        <v>0</v>
      </c>
      <c r="E279" s="47">
        <f>SUM(ZBIRNA:NERASPOREĐENO!E279)</f>
        <v>0</v>
      </c>
      <c r="F279" s="84">
        <f t="shared" si="115"/>
        <v>0</v>
      </c>
      <c r="G279" s="172">
        <f>SUM(ZBIRNA:NERASPOREĐENO!G279)</f>
        <v>2332.1</v>
      </c>
      <c r="H279" s="94">
        <f>SUM(ZBIRNA:NERASPOREĐENO!H279)</f>
        <v>0</v>
      </c>
      <c r="I279" s="25">
        <f t="shared" ref="I279:I284" si="116">+F279+H279</f>
        <v>0</v>
      </c>
      <c r="K279" s="94">
        <v>0</v>
      </c>
      <c r="L279" s="94">
        <v>2332.1</v>
      </c>
      <c r="M279" s="134">
        <f t="shared" si="97"/>
        <v>0</v>
      </c>
      <c r="N279" s="134">
        <f t="shared" si="98"/>
        <v>0</v>
      </c>
      <c r="R279" s="53"/>
    </row>
    <row r="280" spans="1:18" s="26" customFormat="1">
      <c r="A280" s="21"/>
      <c r="B280" s="22">
        <v>323</v>
      </c>
      <c r="C280" s="23" t="s">
        <v>28</v>
      </c>
      <c r="D280" s="24">
        <f>SUM(ZBIRNA:NERASPOREĐENO!D280)</f>
        <v>8500</v>
      </c>
      <c r="E280" s="47">
        <f>SUM(ZBIRNA:NERASPOREĐENO!E280)</f>
        <v>0</v>
      </c>
      <c r="F280" s="84">
        <f t="shared" si="115"/>
        <v>8500</v>
      </c>
      <c r="G280" s="172">
        <f>SUM(ZBIRNA:NERASPOREĐENO!G280)</f>
        <v>9000</v>
      </c>
      <c r="H280" s="94">
        <f>SUM(ZBIRNA:NERASPOREĐENO!H280)</f>
        <v>0</v>
      </c>
      <c r="I280" s="25">
        <f t="shared" si="116"/>
        <v>8500</v>
      </c>
      <c r="K280" s="94">
        <v>8500</v>
      </c>
      <c r="L280" s="94">
        <v>9000</v>
      </c>
      <c r="M280" s="134">
        <f t="shared" si="97"/>
        <v>0</v>
      </c>
      <c r="N280" s="134">
        <f t="shared" si="98"/>
        <v>0</v>
      </c>
      <c r="R280" s="53"/>
    </row>
    <row r="281" spans="1:18" s="26" customFormat="1" ht="24.75">
      <c r="A281" s="21"/>
      <c r="B281" s="22">
        <v>324</v>
      </c>
      <c r="C281" s="23" t="s">
        <v>37</v>
      </c>
      <c r="D281" s="24">
        <f>SUM(ZBIRNA:NERASPOREĐENO!D281)</f>
        <v>0</v>
      </c>
      <c r="E281" s="47">
        <f>SUM(ZBIRNA:NERASPOREĐENO!E281)</f>
        <v>0</v>
      </c>
      <c r="F281" s="84">
        <f t="shared" si="115"/>
        <v>0</v>
      </c>
      <c r="G281" s="172">
        <f>SUM(ZBIRNA:NERASPOREĐENO!G281)</f>
        <v>0</v>
      </c>
      <c r="H281" s="94">
        <f>SUM(ZBIRNA:NERASPOREĐENO!H281)</f>
        <v>0</v>
      </c>
      <c r="I281" s="25">
        <f t="shared" si="116"/>
        <v>0</v>
      </c>
      <c r="K281" s="94">
        <v>0</v>
      </c>
      <c r="L281" s="94">
        <v>0</v>
      </c>
      <c r="M281" s="134">
        <f t="shared" si="97"/>
        <v>0</v>
      </c>
      <c r="N281" s="134">
        <f t="shared" si="98"/>
        <v>0</v>
      </c>
      <c r="R281" s="53"/>
    </row>
    <row r="282" spans="1:18" s="26" customFormat="1">
      <c r="A282" s="21"/>
      <c r="B282" s="22">
        <v>329</v>
      </c>
      <c r="C282" s="23" t="s">
        <v>38</v>
      </c>
      <c r="D282" s="24">
        <f>SUM(ZBIRNA:NERASPOREĐENO!D282)</f>
        <v>37000</v>
      </c>
      <c r="E282" s="47">
        <f>SUM(ZBIRNA:NERASPOREĐENO!E282)</f>
        <v>0</v>
      </c>
      <c r="F282" s="84">
        <f t="shared" si="115"/>
        <v>37000</v>
      </c>
      <c r="G282" s="172">
        <f>SUM(ZBIRNA:NERASPOREĐENO!G282)</f>
        <v>10125</v>
      </c>
      <c r="H282" s="94">
        <f>SUM(ZBIRNA:NERASPOREĐENO!H282)</f>
        <v>0</v>
      </c>
      <c r="I282" s="25">
        <f t="shared" si="116"/>
        <v>37000</v>
      </c>
      <c r="K282" s="94">
        <v>37000</v>
      </c>
      <c r="L282" s="94">
        <v>10125</v>
      </c>
      <c r="M282" s="134">
        <f t="shared" si="97"/>
        <v>0</v>
      </c>
      <c r="N282" s="134">
        <f t="shared" si="98"/>
        <v>0</v>
      </c>
      <c r="R282" s="53"/>
    </row>
    <row r="283" spans="1:18" s="26" customFormat="1" ht="24.75">
      <c r="A283" s="21"/>
      <c r="B283" s="22">
        <v>369</v>
      </c>
      <c r="C283" s="23" t="s">
        <v>133</v>
      </c>
      <c r="D283" s="24">
        <f>SUM(ZBIRNA:NERASPOREĐENO!D283)</f>
        <v>0</v>
      </c>
      <c r="E283" s="47">
        <f>SUM(ZBIRNA:NERASPOREĐENO!E283)</f>
        <v>0</v>
      </c>
      <c r="F283" s="84">
        <f t="shared" si="115"/>
        <v>0</v>
      </c>
      <c r="G283" s="172">
        <f>SUM(ZBIRNA:NERASPOREĐENO!G283)</f>
        <v>0</v>
      </c>
      <c r="H283" s="94">
        <f>SUM(ZBIRNA:NERASPOREĐENO!H283)</f>
        <v>0</v>
      </c>
      <c r="I283" s="25">
        <f t="shared" si="116"/>
        <v>0</v>
      </c>
      <c r="K283" s="94">
        <v>0</v>
      </c>
      <c r="L283" s="94">
        <v>0</v>
      </c>
      <c r="M283" s="134">
        <f t="shared" si="97"/>
        <v>0</v>
      </c>
      <c r="N283" s="134">
        <f t="shared" si="98"/>
        <v>0</v>
      </c>
      <c r="R283" s="53"/>
    </row>
    <row r="284" spans="1:18" s="26" customFormat="1">
      <c r="A284" s="21"/>
      <c r="B284" s="22">
        <v>381</v>
      </c>
      <c r="C284" s="23" t="s">
        <v>58</v>
      </c>
      <c r="D284" s="24">
        <f>SUM(ZBIRNA:NERASPOREĐENO!D284)</f>
        <v>0</v>
      </c>
      <c r="E284" s="47">
        <f>SUM(ZBIRNA:NERASPOREĐENO!E284)</f>
        <v>0</v>
      </c>
      <c r="F284" s="84">
        <f t="shared" si="115"/>
        <v>0</v>
      </c>
      <c r="G284" s="172">
        <f>SUM(ZBIRNA:NERASPOREĐENO!G284)</f>
        <v>0</v>
      </c>
      <c r="H284" s="94">
        <f>SUM(ZBIRNA:NERASPOREĐENO!H284)</f>
        <v>0</v>
      </c>
      <c r="I284" s="25">
        <f t="shared" si="116"/>
        <v>0</v>
      </c>
      <c r="K284" s="94">
        <v>0</v>
      </c>
      <c r="L284" s="94">
        <v>0</v>
      </c>
      <c r="M284" s="134">
        <f t="shared" si="97"/>
        <v>0</v>
      </c>
      <c r="N284" s="134">
        <f t="shared" si="98"/>
        <v>0</v>
      </c>
      <c r="R284" s="53"/>
    </row>
    <row r="285" spans="1:18" s="26" customFormat="1">
      <c r="A285" s="236" t="s">
        <v>11</v>
      </c>
      <c r="B285" s="237"/>
      <c r="C285" s="18" t="s">
        <v>116</v>
      </c>
      <c r="D285" s="19">
        <f>SUM(D286:D292)</f>
        <v>75500</v>
      </c>
      <c r="E285" s="19">
        <f t="shared" ref="E285:I285" si="117">SUM(E286:E292)</f>
        <v>0</v>
      </c>
      <c r="F285" s="59">
        <f t="shared" si="117"/>
        <v>75500</v>
      </c>
      <c r="G285" s="174">
        <f t="shared" si="117"/>
        <v>1746.1</v>
      </c>
      <c r="H285" s="79">
        <f t="shared" si="117"/>
        <v>0</v>
      </c>
      <c r="I285" s="20">
        <f t="shared" si="117"/>
        <v>75500</v>
      </c>
      <c r="K285" s="79">
        <v>75500</v>
      </c>
      <c r="L285" s="79">
        <v>1746.1</v>
      </c>
      <c r="M285" s="134">
        <f t="shared" si="97"/>
        <v>0</v>
      </c>
      <c r="N285" s="134">
        <f t="shared" si="98"/>
        <v>0</v>
      </c>
      <c r="R285" s="53"/>
    </row>
    <row r="286" spans="1:18">
      <c r="A286" s="21"/>
      <c r="B286" s="22">
        <v>321</v>
      </c>
      <c r="C286" s="23" t="s">
        <v>33</v>
      </c>
      <c r="D286" s="24">
        <f>SUM(ZBIRNA:NERASPOREĐENO!D286)</f>
        <v>10000</v>
      </c>
      <c r="E286" s="47">
        <f>SUM(ZBIRNA:NERASPOREĐENO!E286)</f>
        <v>0</v>
      </c>
      <c r="F286" s="84">
        <f t="shared" ref="F286:F292" si="118">SUM(D286:E286)</f>
        <v>10000</v>
      </c>
      <c r="G286" s="172">
        <f>SUM(ZBIRNA:NERASPOREĐENO!G286)</f>
        <v>0</v>
      </c>
      <c r="H286" s="94">
        <f>SUM(ZBIRNA:NERASPOREĐENO!H286)</f>
        <v>0</v>
      </c>
      <c r="I286" s="25">
        <f>+F286+H286</f>
        <v>10000</v>
      </c>
      <c r="K286" s="94">
        <v>10000</v>
      </c>
      <c r="L286" s="94">
        <v>0</v>
      </c>
      <c r="M286" s="134">
        <f t="shared" si="97"/>
        <v>0</v>
      </c>
      <c r="N286" s="134">
        <f t="shared" si="98"/>
        <v>0</v>
      </c>
      <c r="R286" s="53"/>
    </row>
    <row r="287" spans="1:18" s="26" customFormat="1">
      <c r="A287" s="21"/>
      <c r="B287" s="22">
        <v>322</v>
      </c>
      <c r="C287" s="23" t="s">
        <v>34</v>
      </c>
      <c r="D287" s="24">
        <f>SUM(ZBIRNA:NERASPOREĐENO!D287)</f>
        <v>14500</v>
      </c>
      <c r="E287" s="47">
        <f>SUM(ZBIRNA:NERASPOREĐENO!E287)</f>
        <v>0</v>
      </c>
      <c r="F287" s="84">
        <f t="shared" si="118"/>
        <v>14500</v>
      </c>
      <c r="G287" s="172">
        <f>SUM(ZBIRNA:NERASPOREĐENO!G287)</f>
        <v>146.1</v>
      </c>
      <c r="H287" s="94">
        <f>SUM(ZBIRNA:NERASPOREĐENO!H287)</f>
        <v>0</v>
      </c>
      <c r="I287" s="25">
        <f t="shared" ref="I287:I292" si="119">+F287+H287</f>
        <v>14500</v>
      </c>
      <c r="K287" s="94">
        <v>14500</v>
      </c>
      <c r="L287" s="94">
        <v>146.1</v>
      </c>
      <c r="M287" s="134">
        <f t="shared" si="97"/>
        <v>0</v>
      </c>
      <c r="N287" s="134">
        <f t="shared" si="98"/>
        <v>0</v>
      </c>
      <c r="R287" s="53"/>
    </row>
    <row r="288" spans="1:18" s="26" customFormat="1">
      <c r="A288" s="21"/>
      <c r="B288" s="22">
        <v>323</v>
      </c>
      <c r="C288" s="23" t="s">
        <v>28</v>
      </c>
      <c r="D288" s="24">
        <f>SUM(ZBIRNA:NERASPOREĐENO!D288)</f>
        <v>11000</v>
      </c>
      <c r="E288" s="47">
        <f>SUM(ZBIRNA:NERASPOREĐENO!E288)</f>
        <v>0</v>
      </c>
      <c r="F288" s="84">
        <f t="shared" si="118"/>
        <v>11000</v>
      </c>
      <c r="G288" s="172">
        <f>SUM(ZBIRNA:NERASPOREĐENO!G288)</f>
        <v>0</v>
      </c>
      <c r="H288" s="94">
        <f>SUM(ZBIRNA:NERASPOREĐENO!H288)</f>
        <v>0</v>
      </c>
      <c r="I288" s="25">
        <f t="shared" si="119"/>
        <v>11000</v>
      </c>
      <c r="K288" s="94">
        <v>11000</v>
      </c>
      <c r="L288" s="94">
        <v>0</v>
      </c>
      <c r="M288" s="134">
        <f t="shared" si="97"/>
        <v>0</v>
      </c>
      <c r="N288" s="134">
        <f t="shared" si="98"/>
        <v>0</v>
      </c>
      <c r="R288" s="53"/>
    </row>
    <row r="289" spans="1:18" s="26" customFormat="1" ht="24.75">
      <c r="A289" s="21"/>
      <c r="B289" s="22">
        <v>324</v>
      </c>
      <c r="C289" s="23" t="s">
        <v>37</v>
      </c>
      <c r="D289" s="24"/>
      <c r="E289" s="47">
        <f>SUM(ZBIRNA:NERASPOREĐENO!E289)</f>
        <v>0</v>
      </c>
      <c r="F289" s="84">
        <f t="shared" si="118"/>
        <v>0</v>
      </c>
      <c r="G289" s="172">
        <f>SUM(ZBIRNA:NERASPOREĐENO!G289)</f>
        <v>0</v>
      </c>
      <c r="H289" s="94">
        <f>SUM(ZBIRNA:NERASPOREĐENO!H289)</f>
        <v>0</v>
      </c>
      <c r="I289" s="25">
        <f t="shared" si="119"/>
        <v>0</v>
      </c>
      <c r="K289" s="94">
        <v>0</v>
      </c>
      <c r="L289" s="94">
        <v>0</v>
      </c>
      <c r="M289" s="134">
        <f t="shared" si="97"/>
        <v>0</v>
      </c>
      <c r="N289" s="134">
        <f t="shared" si="98"/>
        <v>0</v>
      </c>
      <c r="R289" s="53"/>
    </row>
    <row r="290" spans="1:18" s="26" customFormat="1">
      <c r="A290" s="21"/>
      <c r="B290" s="22">
        <v>329</v>
      </c>
      <c r="C290" s="23" t="s">
        <v>38</v>
      </c>
      <c r="D290" s="24">
        <f>SUM(ZBIRNA:NERASPOREĐENO!D290)</f>
        <v>40000</v>
      </c>
      <c r="E290" s="47">
        <f>SUM(ZBIRNA:NERASPOREĐENO!E290)</f>
        <v>0</v>
      </c>
      <c r="F290" s="84">
        <f t="shared" si="118"/>
        <v>40000</v>
      </c>
      <c r="G290" s="172">
        <f>SUM(ZBIRNA:NERASPOREĐENO!G290)</f>
        <v>1600</v>
      </c>
      <c r="H290" s="94">
        <f>SUM(ZBIRNA:NERASPOREĐENO!H290)</f>
        <v>0</v>
      </c>
      <c r="I290" s="25">
        <f t="shared" si="119"/>
        <v>40000</v>
      </c>
      <c r="K290" s="94">
        <v>40000</v>
      </c>
      <c r="L290" s="94">
        <v>1600</v>
      </c>
      <c r="M290" s="134">
        <f t="shared" si="97"/>
        <v>0</v>
      </c>
      <c r="N290" s="134">
        <f t="shared" si="98"/>
        <v>0</v>
      </c>
      <c r="R290" s="53"/>
    </row>
    <row r="291" spans="1:18" s="26" customFormat="1" ht="24.75">
      <c r="A291" s="21"/>
      <c r="B291" s="22">
        <v>369</v>
      </c>
      <c r="C291" s="23" t="s">
        <v>133</v>
      </c>
      <c r="D291" s="24">
        <f>SUM(ZBIRNA:NERASPOREĐENO!D291)</f>
        <v>0</v>
      </c>
      <c r="E291" s="47">
        <f>SUM(ZBIRNA:NERASPOREĐENO!E291)</f>
        <v>0</v>
      </c>
      <c r="F291" s="84">
        <f t="shared" si="118"/>
        <v>0</v>
      </c>
      <c r="G291" s="172">
        <f>SUM(ZBIRNA:NERASPOREĐENO!G291)</f>
        <v>0</v>
      </c>
      <c r="H291" s="94">
        <f>SUM(ZBIRNA:NERASPOREĐENO!H291)</f>
        <v>0</v>
      </c>
      <c r="I291" s="25">
        <f t="shared" si="119"/>
        <v>0</v>
      </c>
      <c r="K291" s="94">
        <v>0</v>
      </c>
      <c r="L291" s="94">
        <v>0</v>
      </c>
      <c r="M291" s="134">
        <f t="shared" si="97"/>
        <v>0</v>
      </c>
      <c r="N291" s="134">
        <f t="shared" si="98"/>
        <v>0</v>
      </c>
      <c r="R291" s="53"/>
    </row>
    <row r="292" spans="1:18" s="26" customFormat="1">
      <c r="A292" s="21"/>
      <c r="B292" s="22">
        <v>381</v>
      </c>
      <c r="C292" s="23" t="s">
        <v>58</v>
      </c>
      <c r="D292" s="24">
        <f>SUM(ZBIRNA:NERASPOREĐENO!D292)</f>
        <v>0</v>
      </c>
      <c r="E292" s="47">
        <f>SUM(ZBIRNA:NERASPOREĐENO!E292)</f>
        <v>0</v>
      </c>
      <c r="F292" s="84">
        <f t="shared" si="118"/>
        <v>0</v>
      </c>
      <c r="G292" s="172">
        <f>SUM(ZBIRNA:NERASPOREĐENO!G292)</f>
        <v>0</v>
      </c>
      <c r="H292" s="94">
        <f>SUM(ZBIRNA:NERASPOREĐENO!H292)</f>
        <v>0</v>
      </c>
      <c r="I292" s="25">
        <f t="shared" si="119"/>
        <v>0</v>
      </c>
      <c r="K292" s="94">
        <v>0</v>
      </c>
      <c r="L292" s="94">
        <v>0</v>
      </c>
      <c r="M292" s="134">
        <f t="shared" si="97"/>
        <v>0</v>
      </c>
      <c r="N292" s="134">
        <f t="shared" si="98"/>
        <v>0</v>
      </c>
      <c r="R292" s="53"/>
    </row>
    <row r="293" spans="1:18" s="26" customFormat="1" ht="24.75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20">+E294</f>
        <v>0</v>
      </c>
      <c r="F293" s="40">
        <f t="shared" si="120"/>
        <v>0</v>
      </c>
      <c r="G293" s="40">
        <f t="shared" si="120"/>
        <v>10274.82</v>
      </c>
      <c r="H293" s="40">
        <f t="shared" si="120"/>
        <v>0</v>
      </c>
      <c r="I293" s="40">
        <f t="shared" si="120"/>
        <v>0</v>
      </c>
      <c r="K293" s="40">
        <v>0</v>
      </c>
      <c r="L293" s="40">
        <v>10274.82</v>
      </c>
      <c r="M293" s="134">
        <f t="shared" si="97"/>
        <v>0</v>
      </c>
      <c r="N293" s="134">
        <f t="shared" si="98"/>
        <v>0</v>
      </c>
      <c r="R293" s="53"/>
    </row>
    <row r="294" spans="1:18" s="26" customFormat="1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20"/>
        <v>0</v>
      </c>
      <c r="F294" s="126">
        <f t="shared" si="120"/>
        <v>0</v>
      </c>
      <c r="G294" s="126">
        <f t="shared" si="120"/>
        <v>10274.82</v>
      </c>
      <c r="H294" s="126">
        <f t="shared" si="120"/>
        <v>0</v>
      </c>
      <c r="I294" s="126">
        <f t="shared" si="120"/>
        <v>0</v>
      </c>
      <c r="K294" s="126">
        <v>0</v>
      </c>
      <c r="L294" s="126">
        <v>10274.82</v>
      </c>
      <c r="M294" s="134">
        <f t="shared" si="97"/>
        <v>0</v>
      </c>
      <c r="N294" s="134">
        <f t="shared" si="98"/>
        <v>0</v>
      </c>
      <c r="R294" s="53"/>
    </row>
    <row r="295" spans="1:18" s="26" customFormat="1">
      <c r="A295" s="21"/>
      <c r="B295" s="22">
        <v>372</v>
      </c>
      <c r="C295" s="23"/>
      <c r="D295" s="24">
        <f>SUM(ZBIRNA:NERASPOREĐENO!D295)</f>
        <v>0</v>
      </c>
      <c r="E295" s="24">
        <f>SUM(ZBIRNA:NERASPOREĐENO!E295)</f>
        <v>0</v>
      </c>
      <c r="F295" s="24">
        <f>SUM(ZBIRNA:NERASPOREĐENO!F295)</f>
        <v>0</v>
      </c>
      <c r="G295" s="24">
        <f>SUM(ZBIRNA:NERASPOREĐENO!G295)</f>
        <v>10274.82</v>
      </c>
      <c r="H295" s="24">
        <f>SUM(ZBIRNA:NERASPOREĐENO!H295)</f>
        <v>0</v>
      </c>
      <c r="I295" s="24">
        <f>+F295+H295</f>
        <v>0</v>
      </c>
      <c r="K295" s="24">
        <v>0</v>
      </c>
      <c r="L295" s="24">
        <v>10274.82</v>
      </c>
      <c r="M295" s="134">
        <f t="shared" si="97"/>
        <v>0</v>
      </c>
      <c r="N295" s="134">
        <f t="shared" si="98"/>
        <v>0</v>
      </c>
      <c r="R295" s="53"/>
    </row>
    <row r="296" spans="1:18" s="26" customFormat="1" ht="26.25" customHeight="1">
      <c r="A296" s="238" t="s">
        <v>59</v>
      </c>
      <c r="B296" s="239"/>
      <c r="C296" s="39" t="s">
        <v>60</v>
      </c>
      <c r="D296" s="40">
        <f>SUM(D297,D299)</f>
        <v>175200</v>
      </c>
      <c r="E296" s="40">
        <f t="shared" ref="E296:I296" si="121">SUM(E297,E299)</f>
        <v>0</v>
      </c>
      <c r="F296" s="83">
        <f t="shared" si="121"/>
        <v>175200</v>
      </c>
      <c r="G296" s="171">
        <f t="shared" si="121"/>
        <v>145414.59</v>
      </c>
      <c r="H296" s="88">
        <f t="shared" si="121"/>
        <v>0</v>
      </c>
      <c r="I296" s="41">
        <f t="shared" si="121"/>
        <v>175200</v>
      </c>
      <c r="K296" s="88">
        <v>175200</v>
      </c>
      <c r="L296" s="88">
        <v>145414.59</v>
      </c>
      <c r="M296" s="134">
        <f t="shared" si="97"/>
        <v>0</v>
      </c>
      <c r="N296" s="134">
        <f t="shared" si="98"/>
        <v>0</v>
      </c>
      <c r="R296" s="53"/>
    </row>
    <row r="297" spans="1:18">
      <c r="A297" s="246" t="s">
        <v>11</v>
      </c>
      <c r="B297" s="247"/>
      <c r="C297" s="55" t="s">
        <v>117</v>
      </c>
      <c r="D297" s="43">
        <f>SUM(D298:D298)</f>
        <v>175200</v>
      </c>
      <c r="E297" s="43">
        <f t="shared" ref="E297:I297" si="122">SUM(E298:E298)</f>
        <v>0</v>
      </c>
      <c r="F297" s="43">
        <f t="shared" si="122"/>
        <v>175200</v>
      </c>
      <c r="G297" s="43">
        <f t="shared" si="122"/>
        <v>92040</v>
      </c>
      <c r="H297" s="43">
        <f t="shared" si="122"/>
        <v>0</v>
      </c>
      <c r="I297" s="56">
        <f t="shared" si="122"/>
        <v>175200</v>
      </c>
      <c r="K297" s="43">
        <v>175200</v>
      </c>
      <c r="L297" s="43">
        <v>92040</v>
      </c>
      <c r="M297" s="134">
        <f t="shared" si="97"/>
        <v>0</v>
      </c>
      <c r="N297" s="134">
        <f t="shared" si="98"/>
        <v>0</v>
      </c>
      <c r="R297" s="53"/>
    </row>
    <row r="298" spans="1:18" s="26" customFormat="1">
      <c r="A298" s="21"/>
      <c r="B298" s="22">
        <v>383</v>
      </c>
      <c r="C298" s="23" t="s">
        <v>61</v>
      </c>
      <c r="D298" s="24">
        <f>SUM(ZBIRNA:NERASPOREĐENO!D298)</f>
        <v>175200</v>
      </c>
      <c r="E298" s="47">
        <f>SUM(ZBIRNA:NERASPOREĐENO!E298)</f>
        <v>0</v>
      </c>
      <c r="F298" s="47">
        <f>SUM(ZBIRNA:NERASPOREĐENO!F298)</f>
        <v>175200</v>
      </c>
      <c r="G298" s="47">
        <f>SUM(ZBIRNA:NERASPOREĐENO!G298)</f>
        <v>92040</v>
      </c>
      <c r="H298" s="47">
        <f>SUM(ZBIRNA:NERASPOREĐENO!H298)</f>
        <v>0</v>
      </c>
      <c r="I298" s="47">
        <f t="shared" ref="I298" si="123">+F298+H298</f>
        <v>175200</v>
      </c>
      <c r="K298" s="47">
        <v>175200</v>
      </c>
      <c r="L298" s="47">
        <v>92040</v>
      </c>
      <c r="M298" s="134">
        <f t="shared" si="97"/>
        <v>0</v>
      </c>
      <c r="N298" s="134">
        <f t="shared" si="98"/>
        <v>0</v>
      </c>
      <c r="R298" s="53"/>
    </row>
    <row r="299" spans="1:18" s="26" customFormat="1" ht="24.75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24">SUM(E300:E304)</f>
        <v>0</v>
      </c>
      <c r="F299" s="19">
        <f t="shared" si="124"/>
        <v>0</v>
      </c>
      <c r="G299" s="19">
        <f t="shared" si="124"/>
        <v>53374.590000000004</v>
      </c>
      <c r="H299" s="19">
        <f t="shared" si="124"/>
        <v>0</v>
      </c>
      <c r="I299" s="19">
        <f t="shared" si="124"/>
        <v>0</v>
      </c>
      <c r="K299" s="19">
        <v>0</v>
      </c>
      <c r="L299" s="19">
        <v>53374.590000000004</v>
      </c>
      <c r="M299" s="134">
        <f t="shared" si="97"/>
        <v>0</v>
      </c>
      <c r="N299" s="134">
        <f t="shared" si="98"/>
        <v>0</v>
      </c>
      <c r="R299" s="53"/>
    </row>
    <row r="300" spans="1:18" s="26" customFormat="1">
      <c r="A300" s="186"/>
      <c r="B300" s="158">
        <v>311</v>
      </c>
      <c r="C300" s="159"/>
      <c r="D300" s="160">
        <f>SUM(ZBIRNA:NERASPOREĐENO!D300)</f>
        <v>0</v>
      </c>
      <c r="E300" s="160">
        <f>SUM(ZBIRNA:NERASPOREĐENO!E300)</f>
        <v>0</v>
      </c>
      <c r="F300" s="160">
        <f>SUM(ZBIRNA:NERASPOREĐENO!F300)</f>
        <v>0</v>
      </c>
      <c r="G300" s="160">
        <f>SUM(ZBIRNA:NERASPOREĐENO!G300)</f>
        <v>32347.66</v>
      </c>
      <c r="H300" s="160">
        <f>SUM(ZBIRNA:NERASPOREĐENO!H300)</f>
        <v>0</v>
      </c>
      <c r="I300" s="160">
        <f>+F300+H300</f>
        <v>0</v>
      </c>
      <c r="K300" s="160">
        <v>0</v>
      </c>
      <c r="L300" s="160">
        <v>32347.66</v>
      </c>
      <c r="M300" s="134">
        <f t="shared" si="97"/>
        <v>0</v>
      </c>
      <c r="N300" s="134">
        <f t="shared" si="98"/>
        <v>0</v>
      </c>
      <c r="R300" s="53"/>
    </row>
    <row r="301" spans="1:18" s="26" customFormat="1">
      <c r="A301" s="186"/>
      <c r="B301" s="158">
        <v>313</v>
      </c>
      <c r="C301" s="159"/>
      <c r="D301" s="160">
        <f>SUM(ZBIRNA:NERASPOREĐENO!D301)</f>
        <v>0</v>
      </c>
      <c r="E301" s="160">
        <f>SUM(ZBIRNA:NERASPOREĐENO!E301)</f>
        <v>0</v>
      </c>
      <c r="F301" s="160">
        <f>SUM(ZBIRNA:NERASPOREĐENO!F301)</f>
        <v>0</v>
      </c>
      <c r="G301" s="160">
        <f>SUM(ZBIRNA:NERASPOREĐENO!G301)</f>
        <v>5430.39</v>
      </c>
      <c r="H301" s="160">
        <f>SUM(ZBIRNA:NERASPOREĐENO!H301)</f>
        <v>0</v>
      </c>
      <c r="I301" s="160">
        <f t="shared" ref="I301:I304" si="125">+F301+H301</f>
        <v>0</v>
      </c>
      <c r="K301" s="160">
        <v>0</v>
      </c>
      <c r="L301" s="160">
        <v>5430.39</v>
      </c>
      <c r="M301" s="134">
        <f t="shared" si="97"/>
        <v>0</v>
      </c>
      <c r="N301" s="134">
        <f t="shared" si="98"/>
        <v>0</v>
      </c>
      <c r="R301" s="53"/>
    </row>
    <row r="302" spans="1:18">
      <c r="A302" s="21"/>
      <c r="B302" s="22">
        <v>323</v>
      </c>
      <c r="C302" s="23" t="s">
        <v>28</v>
      </c>
      <c r="D302" s="160">
        <f>SUM(ZBIRNA:NERASPOREĐENO!D302)</f>
        <v>0</v>
      </c>
      <c r="E302" s="160">
        <f>SUM(ZBIRNA:NERASPOREĐENO!E302)</f>
        <v>0</v>
      </c>
      <c r="F302" s="160">
        <f>SUM(ZBIRNA:NERASPOREĐENO!F302)</f>
        <v>0</v>
      </c>
      <c r="G302" s="160">
        <f>SUM(ZBIRNA:NERASPOREĐENO!G302)</f>
        <v>3722.94</v>
      </c>
      <c r="H302" s="160">
        <f>SUM(ZBIRNA:NERASPOREĐENO!H302)</f>
        <v>0</v>
      </c>
      <c r="I302" s="160">
        <f t="shared" si="125"/>
        <v>0</v>
      </c>
      <c r="K302" s="160">
        <v>0</v>
      </c>
      <c r="L302" s="160">
        <v>3722.94</v>
      </c>
      <c r="M302" s="134">
        <f t="shared" ref="M302:M365" si="126">+F302-K302</f>
        <v>0</v>
      </c>
      <c r="N302" s="134">
        <f t="shared" ref="N302:N365" si="127">+G302-L302</f>
        <v>0</v>
      </c>
      <c r="R302" s="53"/>
    </row>
    <row r="303" spans="1:18">
      <c r="A303" s="21"/>
      <c r="B303" s="22">
        <v>329</v>
      </c>
      <c r="C303" s="23"/>
      <c r="D303" s="160">
        <f>SUM(ZBIRNA:NERASPOREĐENO!D303)</f>
        <v>0</v>
      </c>
      <c r="E303" s="160">
        <f>SUM(ZBIRNA:NERASPOREĐENO!E303)</f>
        <v>0</v>
      </c>
      <c r="F303" s="160">
        <f>SUM(ZBIRNA:NERASPOREĐENO!F303)</f>
        <v>0</v>
      </c>
      <c r="G303" s="160">
        <f>SUM(ZBIRNA:NERASPOREĐENO!G303)</f>
        <v>7549</v>
      </c>
      <c r="H303" s="160">
        <f>SUM(ZBIRNA:NERASPOREĐENO!H303)</f>
        <v>0</v>
      </c>
      <c r="I303" s="160">
        <f t="shared" si="125"/>
        <v>0</v>
      </c>
      <c r="K303" s="160">
        <v>0</v>
      </c>
      <c r="L303" s="160">
        <v>7549</v>
      </c>
      <c r="M303" s="134">
        <f t="shared" si="126"/>
        <v>0</v>
      </c>
      <c r="N303" s="134">
        <f t="shared" si="127"/>
        <v>0</v>
      </c>
      <c r="R303" s="53"/>
    </row>
    <row r="304" spans="1:18" s="26" customFormat="1">
      <c r="A304" s="21"/>
      <c r="B304" s="22">
        <v>383</v>
      </c>
      <c r="C304" s="23" t="s">
        <v>61</v>
      </c>
      <c r="D304" s="160">
        <f>SUM(ZBIRNA:NERASPOREĐENO!D304)</f>
        <v>0</v>
      </c>
      <c r="E304" s="160">
        <f>SUM(ZBIRNA:NERASPOREĐENO!E304)</f>
        <v>0</v>
      </c>
      <c r="F304" s="160">
        <f>SUM(ZBIRNA:NERASPOREĐENO!F304)</f>
        <v>0</v>
      </c>
      <c r="G304" s="160">
        <f>SUM(ZBIRNA:NERASPOREĐENO!G304)</f>
        <v>4324.6000000000004</v>
      </c>
      <c r="H304" s="160">
        <f>SUM(ZBIRNA:NERASPOREĐENO!H304)</f>
        <v>0</v>
      </c>
      <c r="I304" s="160">
        <f t="shared" si="125"/>
        <v>0</v>
      </c>
      <c r="K304" s="160">
        <v>0</v>
      </c>
      <c r="L304" s="160">
        <v>4324.6000000000004</v>
      </c>
      <c r="M304" s="134">
        <f t="shared" si="126"/>
        <v>0</v>
      </c>
      <c r="N304" s="134">
        <f t="shared" si="127"/>
        <v>0</v>
      </c>
      <c r="R304" s="53"/>
    </row>
    <row r="305" spans="1:18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28">SUM(E306,E308)</f>
        <v>0</v>
      </c>
      <c r="F305" s="40">
        <f t="shared" si="128"/>
        <v>0</v>
      </c>
      <c r="G305" s="40">
        <f t="shared" si="128"/>
        <v>5637.63</v>
      </c>
      <c r="H305" s="40">
        <f t="shared" si="128"/>
        <v>0</v>
      </c>
      <c r="I305" s="40">
        <f t="shared" si="128"/>
        <v>0</v>
      </c>
      <c r="K305" s="40">
        <v>0</v>
      </c>
      <c r="L305" s="40">
        <v>5637.63</v>
      </c>
      <c r="M305" s="134">
        <f t="shared" si="126"/>
        <v>0</v>
      </c>
      <c r="N305" s="134">
        <f t="shared" si="127"/>
        <v>0</v>
      </c>
      <c r="R305" s="53"/>
    </row>
    <row r="306" spans="1:18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29">SUM(E307)</f>
        <v>0</v>
      </c>
      <c r="F306" s="59">
        <f t="shared" si="129"/>
        <v>0</v>
      </c>
      <c r="G306" s="174">
        <f t="shared" si="129"/>
        <v>5637.63</v>
      </c>
      <c r="H306" s="79">
        <f t="shared" si="129"/>
        <v>0</v>
      </c>
      <c r="I306" s="20">
        <f t="shared" si="129"/>
        <v>0</v>
      </c>
      <c r="K306" s="79">
        <v>0</v>
      </c>
      <c r="L306" s="79">
        <v>5637.63</v>
      </c>
      <c r="M306" s="134">
        <f t="shared" si="126"/>
        <v>0</v>
      </c>
      <c r="N306" s="134">
        <f t="shared" si="127"/>
        <v>0</v>
      </c>
      <c r="R306" s="53"/>
    </row>
    <row r="307" spans="1:18" s="26" customFormat="1" ht="24" customHeight="1">
      <c r="A307" s="208"/>
      <c r="B307" s="206">
        <v>372</v>
      </c>
      <c r="C307" s="209"/>
      <c r="D307" s="210">
        <f>SUM(ZBIRNA:NERASPOREĐENO!D307)</f>
        <v>0</v>
      </c>
      <c r="E307" s="210">
        <f>SUM(ZBIRNA:NERASPOREĐENO!E307)</f>
        <v>0</v>
      </c>
      <c r="F307" s="210">
        <f>SUM(ZBIRNA:NERASPOREĐENO!F307)</f>
        <v>0</v>
      </c>
      <c r="G307" s="210">
        <f>SUM(ZBIRNA:NERASPOREĐENO!G307)</f>
        <v>5637.63</v>
      </c>
      <c r="H307" s="210">
        <f>SUM(ZBIRNA:NERASPOREĐENO!H307)</f>
        <v>0</v>
      </c>
      <c r="I307" s="210">
        <f>+F307+H307</f>
        <v>0</v>
      </c>
      <c r="K307" s="210">
        <v>0</v>
      </c>
      <c r="L307" s="210">
        <v>5637.63</v>
      </c>
      <c r="M307" s="134">
        <f t="shared" si="126"/>
        <v>0</v>
      </c>
      <c r="N307" s="134">
        <f t="shared" si="127"/>
        <v>0</v>
      </c>
      <c r="R307" s="53"/>
    </row>
    <row r="308" spans="1:18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30">SUM(E309:E310)</f>
        <v>0</v>
      </c>
      <c r="F308" s="127">
        <f t="shared" si="130"/>
        <v>0</v>
      </c>
      <c r="G308" s="175">
        <f t="shared" si="130"/>
        <v>0</v>
      </c>
      <c r="H308" s="128">
        <f t="shared" si="130"/>
        <v>0</v>
      </c>
      <c r="I308" s="129">
        <f t="shared" si="130"/>
        <v>0</v>
      </c>
      <c r="K308" s="128">
        <v>0</v>
      </c>
      <c r="L308" s="128">
        <v>0</v>
      </c>
      <c r="M308" s="134">
        <f t="shared" si="126"/>
        <v>0</v>
      </c>
      <c r="N308" s="134">
        <f t="shared" si="127"/>
        <v>0</v>
      </c>
      <c r="R308" s="53"/>
    </row>
    <row r="309" spans="1:18" s="26" customFormat="1" ht="24.75">
      <c r="A309" s="21"/>
      <c r="B309" s="22">
        <v>372</v>
      </c>
      <c r="C309" s="23" t="s">
        <v>46</v>
      </c>
      <c r="D309" s="24">
        <f>SUM(ZBIRNA:NERASPOREĐENO!D309)</f>
        <v>0</v>
      </c>
      <c r="E309" s="47">
        <f>SUM(ZBIRNA:NERASPOREĐENO!E309)</f>
        <v>0</v>
      </c>
      <c r="F309" s="84">
        <f t="shared" ref="F309:F310" si="131">SUM(D309:E309)</f>
        <v>0</v>
      </c>
      <c r="G309" s="172">
        <f>SUM(ZBIRNA:NERASPOREĐENO!G309)</f>
        <v>0</v>
      </c>
      <c r="H309" s="94">
        <f>SUM(ZBIRNA:NERASPOREĐENO!H309)</f>
        <v>0</v>
      </c>
      <c r="I309" s="25">
        <f>+F309+H309</f>
        <v>0</v>
      </c>
      <c r="J309" s="130"/>
      <c r="K309" s="94">
        <v>0</v>
      </c>
      <c r="L309" s="94">
        <v>0</v>
      </c>
      <c r="M309" s="134">
        <f t="shared" si="126"/>
        <v>0</v>
      </c>
      <c r="N309" s="134">
        <f t="shared" si="127"/>
        <v>0</v>
      </c>
      <c r="R309" s="53"/>
    </row>
    <row r="310" spans="1:18" s="26" customFormat="1" ht="24.75">
      <c r="A310" s="21"/>
      <c r="B310" s="22">
        <v>424</v>
      </c>
      <c r="C310" s="23" t="s">
        <v>45</v>
      </c>
      <c r="D310" s="24">
        <f>SUM(ZBIRNA:NERASPOREĐENO!D310)</f>
        <v>0</v>
      </c>
      <c r="E310" s="47">
        <f>SUM(ZBIRNA:NERASPOREĐENO!E310)</f>
        <v>0</v>
      </c>
      <c r="F310" s="84">
        <f t="shared" si="131"/>
        <v>0</v>
      </c>
      <c r="G310" s="172">
        <f>SUM(ZBIRNA:NERASPOREĐENO!G310)</f>
        <v>0</v>
      </c>
      <c r="H310" s="94">
        <f>SUM(ZBIRNA:NERASPOREĐENO!H310)</f>
        <v>0</v>
      </c>
      <c r="I310" s="25">
        <f>+F310+H310</f>
        <v>0</v>
      </c>
      <c r="J310" s="130"/>
      <c r="K310" s="94">
        <v>0</v>
      </c>
      <c r="L310" s="94">
        <v>0</v>
      </c>
      <c r="M310" s="134">
        <f t="shared" si="126"/>
        <v>0</v>
      </c>
      <c r="N310" s="134">
        <f t="shared" si="127"/>
        <v>0</v>
      </c>
      <c r="R310" s="53"/>
    </row>
    <row r="311" spans="1:18" s="26" customFormat="1">
      <c r="A311" s="244" t="s">
        <v>171</v>
      </c>
      <c r="B311" s="245"/>
      <c r="C311" s="132" t="s">
        <v>1830</v>
      </c>
      <c r="D311" s="40">
        <f>+D312</f>
        <v>280000</v>
      </c>
      <c r="E311" s="40">
        <f t="shared" ref="E311:I311" si="132">+E312</f>
        <v>0</v>
      </c>
      <c r="F311" s="40">
        <f t="shared" si="132"/>
        <v>280000</v>
      </c>
      <c r="G311" s="40">
        <f t="shared" si="132"/>
        <v>0</v>
      </c>
      <c r="H311" s="40">
        <f t="shared" si="132"/>
        <v>0</v>
      </c>
      <c r="I311" s="40">
        <f t="shared" si="132"/>
        <v>280000</v>
      </c>
      <c r="J311" s="130"/>
      <c r="K311" s="40">
        <v>280000</v>
      </c>
      <c r="L311" s="40">
        <v>0</v>
      </c>
      <c r="M311" s="134">
        <f t="shared" si="126"/>
        <v>0</v>
      </c>
      <c r="N311" s="134">
        <f t="shared" si="127"/>
        <v>0</v>
      </c>
      <c r="R311" s="53"/>
    </row>
    <row r="312" spans="1:18" s="26" customFormat="1">
      <c r="A312" s="248" t="s">
        <v>11</v>
      </c>
      <c r="B312" s="249"/>
      <c r="C312" s="221" t="s">
        <v>1831</v>
      </c>
      <c r="D312" s="222">
        <f>SUM(D313:D316)</f>
        <v>280000</v>
      </c>
      <c r="E312" s="222">
        <f t="shared" ref="E312:I312" si="133">SUM(E313:E316)</f>
        <v>0</v>
      </c>
      <c r="F312" s="222">
        <f t="shared" si="133"/>
        <v>280000</v>
      </c>
      <c r="G312" s="222">
        <f t="shared" si="133"/>
        <v>0</v>
      </c>
      <c r="H312" s="222">
        <f t="shared" si="133"/>
        <v>0</v>
      </c>
      <c r="I312" s="222">
        <f t="shared" si="133"/>
        <v>280000</v>
      </c>
      <c r="J312" s="130"/>
      <c r="K312" s="126">
        <v>280000</v>
      </c>
      <c r="L312" s="126">
        <v>0</v>
      </c>
      <c r="M312" s="134">
        <f t="shared" si="126"/>
        <v>0</v>
      </c>
      <c r="N312" s="134">
        <f t="shared" si="127"/>
        <v>0</v>
      </c>
      <c r="R312" s="53"/>
    </row>
    <row r="313" spans="1:18" s="26" customFormat="1">
      <c r="A313" s="141"/>
      <c r="B313" s="216">
        <v>321</v>
      </c>
      <c r="C313" s="23"/>
      <c r="D313" s="24">
        <f>SUM(ZBIRNA:NERASPOREĐENO!D313)</f>
        <v>10000</v>
      </c>
      <c r="E313" s="24">
        <f>SUM(ZBIRNA:NERASPOREĐENO!E313)</f>
        <v>0</v>
      </c>
      <c r="F313" s="24">
        <f>SUM(ZBIRNA:NERASPOREĐENO!F313)</f>
        <v>10000</v>
      </c>
      <c r="G313" s="24">
        <f>SUM(ZBIRNA:NERASPOREĐENO!G313)</f>
        <v>0</v>
      </c>
      <c r="H313" s="24">
        <f>SUM(ZBIRNA:NERASPOREĐENO!H313)</f>
        <v>0</v>
      </c>
      <c r="I313" s="24">
        <f>+F313+H313</f>
        <v>10000</v>
      </c>
      <c r="J313" s="130"/>
      <c r="K313" s="24">
        <v>10000</v>
      </c>
      <c r="L313" s="24">
        <v>0</v>
      </c>
      <c r="M313" s="134">
        <f t="shared" si="126"/>
        <v>0</v>
      </c>
      <c r="N313" s="134">
        <f t="shared" si="127"/>
        <v>0</v>
      </c>
      <c r="R313" s="53"/>
    </row>
    <row r="314" spans="1:18" s="26" customFormat="1">
      <c r="A314" s="141"/>
      <c r="B314" s="216">
        <v>323</v>
      </c>
      <c r="C314" s="23"/>
      <c r="D314" s="24">
        <f>SUM(ZBIRNA:NERASPOREĐENO!D314)</f>
        <v>25000</v>
      </c>
      <c r="E314" s="24">
        <f>SUM(ZBIRNA:NERASPOREĐENO!E314)</f>
        <v>0</v>
      </c>
      <c r="F314" s="24">
        <f>SUM(ZBIRNA:NERASPOREĐENO!F314)</f>
        <v>25000</v>
      </c>
      <c r="G314" s="24">
        <f>SUM(ZBIRNA:NERASPOREĐENO!G314)</f>
        <v>0</v>
      </c>
      <c r="H314" s="24">
        <f>SUM(ZBIRNA:NERASPOREĐENO!H314)</f>
        <v>0</v>
      </c>
      <c r="I314" s="24">
        <f t="shared" ref="I314:I316" si="134">+F314+H314</f>
        <v>25000</v>
      </c>
      <c r="J314" s="130"/>
      <c r="K314" s="24">
        <v>25000</v>
      </c>
      <c r="L314" s="24">
        <v>0</v>
      </c>
      <c r="M314" s="134">
        <f t="shared" si="126"/>
        <v>0</v>
      </c>
      <c r="N314" s="134">
        <f t="shared" si="127"/>
        <v>0</v>
      </c>
      <c r="R314" s="53"/>
    </row>
    <row r="315" spans="1:18" s="26" customFormat="1">
      <c r="A315" s="141"/>
      <c r="B315" s="216">
        <v>422</v>
      </c>
      <c r="C315" s="23"/>
      <c r="D315" s="24">
        <f>SUM(ZBIRNA:NERASPOREĐENO!D315)</f>
        <v>25000</v>
      </c>
      <c r="E315" s="24">
        <f>SUM(ZBIRNA:NERASPOREĐENO!E315)</f>
        <v>0</v>
      </c>
      <c r="F315" s="24">
        <f>SUM(ZBIRNA:NERASPOREĐENO!F315)</f>
        <v>25000</v>
      </c>
      <c r="G315" s="24">
        <f>SUM(ZBIRNA:NERASPOREĐENO!G315)</f>
        <v>0</v>
      </c>
      <c r="H315" s="24">
        <f>SUM(ZBIRNA:NERASPOREĐENO!H315)</f>
        <v>0</v>
      </c>
      <c r="I315" s="24">
        <f t="shared" si="134"/>
        <v>25000</v>
      </c>
      <c r="J315" s="130"/>
      <c r="K315" s="24">
        <v>25000</v>
      </c>
      <c r="L315" s="24">
        <v>0</v>
      </c>
      <c r="M315" s="134">
        <f t="shared" si="126"/>
        <v>0</v>
      </c>
      <c r="N315" s="134">
        <f t="shared" si="127"/>
        <v>0</v>
      </c>
      <c r="R315" s="53"/>
    </row>
    <row r="316" spans="1:18" s="26" customFormat="1">
      <c r="A316" s="141"/>
      <c r="B316" s="216">
        <v>451</v>
      </c>
      <c r="C316" s="23"/>
      <c r="D316" s="24">
        <f>SUM(ZBIRNA:NERASPOREĐENO!D316)</f>
        <v>220000</v>
      </c>
      <c r="E316" s="24">
        <f>SUM(ZBIRNA:NERASPOREĐENO!E316)</f>
        <v>0</v>
      </c>
      <c r="F316" s="24">
        <f>SUM(ZBIRNA:NERASPOREĐENO!F316)</f>
        <v>220000</v>
      </c>
      <c r="G316" s="24">
        <f>SUM(ZBIRNA:NERASPOREĐENO!G316)</f>
        <v>0</v>
      </c>
      <c r="H316" s="24">
        <f>SUM(ZBIRNA:NERASPOREĐENO!H316)</f>
        <v>0</v>
      </c>
      <c r="I316" s="24">
        <f t="shared" si="134"/>
        <v>220000</v>
      </c>
      <c r="J316" s="130"/>
      <c r="K316" s="24">
        <v>220000</v>
      </c>
      <c r="L316" s="24">
        <v>0</v>
      </c>
      <c r="M316" s="134">
        <f t="shared" si="126"/>
        <v>0</v>
      </c>
      <c r="N316" s="134">
        <f t="shared" si="127"/>
        <v>0</v>
      </c>
      <c r="R316" s="53"/>
    </row>
    <row r="317" spans="1:18" ht="28.5" customHeight="1">
      <c r="A317" s="263" t="s">
        <v>149</v>
      </c>
      <c r="B317" s="264"/>
      <c r="C317" s="39" t="s">
        <v>27</v>
      </c>
      <c r="D317" s="40">
        <f>SUM(D318,D323,D333,D328,D337,D343)</f>
        <v>650000</v>
      </c>
      <c r="E317" s="40">
        <f t="shared" ref="E317:I317" si="135">SUM(E318,E323,E333,E328,E337,E343)</f>
        <v>0</v>
      </c>
      <c r="F317" s="83">
        <f t="shared" si="135"/>
        <v>650000</v>
      </c>
      <c r="G317" s="171">
        <f t="shared" si="135"/>
        <v>0</v>
      </c>
      <c r="H317" s="88">
        <f t="shared" si="135"/>
        <v>0</v>
      </c>
      <c r="I317" s="41">
        <f t="shared" si="135"/>
        <v>650000</v>
      </c>
      <c r="K317" s="88">
        <v>650000</v>
      </c>
      <c r="L317" s="88">
        <v>0</v>
      </c>
      <c r="M317" s="134">
        <f t="shared" si="126"/>
        <v>0</v>
      </c>
      <c r="N317" s="134">
        <f t="shared" si="127"/>
        <v>0</v>
      </c>
      <c r="R317" s="53"/>
    </row>
    <row r="318" spans="1:18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36">SUM(E319:E322)</f>
        <v>0</v>
      </c>
      <c r="F318" s="58">
        <f t="shared" si="136"/>
        <v>0</v>
      </c>
      <c r="G318" s="173">
        <f t="shared" si="136"/>
        <v>0</v>
      </c>
      <c r="H318" s="89">
        <f t="shared" si="136"/>
        <v>0</v>
      </c>
      <c r="I318" s="56">
        <f t="shared" si="136"/>
        <v>0</v>
      </c>
      <c r="K318" s="89">
        <v>0</v>
      </c>
      <c r="L318" s="89">
        <v>0</v>
      </c>
      <c r="M318" s="134">
        <f t="shared" si="126"/>
        <v>0</v>
      </c>
      <c r="N318" s="134">
        <f t="shared" si="127"/>
        <v>0</v>
      </c>
      <c r="R318" s="53"/>
    </row>
    <row r="319" spans="1:18" s="26" customFormat="1">
      <c r="A319" s="21"/>
      <c r="B319" s="22">
        <v>323</v>
      </c>
      <c r="C319" s="23" t="s">
        <v>28</v>
      </c>
      <c r="D319" s="24">
        <f>SUM(ZBIRNA:NERASPOREĐENO!D319)</f>
        <v>0</v>
      </c>
      <c r="E319" s="47">
        <f>SUM(ZBIRNA:NERASPOREĐENO!E319)</f>
        <v>0</v>
      </c>
      <c r="F319" s="84">
        <f t="shared" ref="F319:F322" si="137">SUM(D319:E319)</f>
        <v>0</v>
      </c>
      <c r="G319" s="172">
        <f>SUM(ZBIRNA:NERASPOREĐENO!G319)</f>
        <v>0</v>
      </c>
      <c r="H319" s="94">
        <f>SUM(ZBIRNA:NERASPOREĐENO!H319)</f>
        <v>0</v>
      </c>
      <c r="I319" s="25">
        <f>+F319+H319</f>
        <v>0</v>
      </c>
      <c r="K319" s="94">
        <v>0</v>
      </c>
      <c r="L319" s="94">
        <v>0</v>
      </c>
      <c r="M319" s="134">
        <f t="shared" si="126"/>
        <v>0</v>
      </c>
      <c r="N319" s="134">
        <f t="shared" si="127"/>
        <v>0</v>
      </c>
      <c r="R319" s="53"/>
    </row>
    <row r="320" spans="1:18" s="26" customFormat="1">
      <c r="A320" s="21"/>
      <c r="B320" s="22">
        <v>422</v>
      </c>
      <c r="C320" s="23" t="s">
        <v>29</v>
      </c>
      <c r="D320" s="24">
        <f>SUM(ZBIRNA:NERASPOREĐENO!D320)</f>
        <v>0</v>
      </c>
      <c r="E320" s="47">
        <f>SUM(ZBIRNA:NERASPOREĐENO!E320)</f>
        <v>0</v>
      </c>
      <c r="F320" s="84">
        <f t="shared" si="137"/>
        <v>0</v>
      </c>
      <c r="G320" s="172">
        <f>SUM(ZBIRNA:NERASPOREĐENO!G320)</f>
        <v>0</v>
      </c>
      <c r="H320" s="94">
        <f>SUM(ZBIRNA:NERASPOREĐENO!H320)</f>
        <v>0</v>
      </c>
      <c r="I320" s="25">
        <f t="shared" ref="I320:I322" si="138">+F320+H320</f>
        <v>0</v>
      </c>
      <c r="K320" s="94">
        <v>0</v>
      </c>
      <c r="L320" s="94">
        <v>0</v>
      </c>
      <c r="M320" s="134">
        <f t="shared" si="126"/>
        <v>0</v>
      </c>
      <c r="N320" s="134">
        <f t="shared" si="127"/>
        <v>0</v>
      </c>
      <c r="R320" s="53"/>
    </row>
    <row r="321" spans="1:18" s="26" customFormat="1">
      <c r="A321" s="21"/>
      <c r="B321" s="22">
        <v>426</v>
      </c>
      <c r="C321" s="23" t="s">
        <v>30</v>
      </c>
      <c r="D321" s="24">
        <f>SUM(ZBIRNA:NERASPOREĐENO!D321)</f>
        <v>0</v>
      </c>
      <c r="E321" s="47">
        <f>SUM(ZBIRNA:NERASPOREĐENO!E321)</f>
        <v>0</v>
      </c>
      <c r="F321" s="84">
        <f t="shared" si="137"/>
        <v>0</v>
      </c>
      <c r="G321" s="172">
        <f>SUM(ZBIRNA:NERASPOREĐENO!G321)</f>
        <v>0</v>
      </c>
      <c r="H321" s="94">
        <f>SUM(ZBIRNA:NERASPOREĐENO!H321)</f>
        <v>0</v>
      </c>
      <c r="I321" s="25">
        <f t="shared" si="138"/>
        <v>0</v>
      </c>
      <c r="K321" s="94">
        <v>0</v>
      </c>
      <c r="L321" s="94">
        <v>0</v>
      </c>
      <c r="M321" s="134">
        <f t="shared" si="126"/>
        <v>0</v>
      </c>
      <c r="N321" s="134">
        <f t="shared" si="127"/>
        <v>0</v>
      </c>
      <c r="R321" s="53"/>
    </row>
    <row r="322" spans="1:18" s="26" customFormat="1">
      <c r="A322" s="21"/>
      <c r="B322" s="22">
        <v>451</v>
      </c>
      <c r="C322" s="23" t="s">
        <v>31</v>
      </c>
      <c r="D322" s="24">
        <f>SUM(ZBIRNA:NERASPOREĐENO!D322)</f>
        <v>0</v>
      </c>
      <c r="E322" s="47">
        <f>SUM(ZBIRNA:NERASPOREĐENO!E322)</f>
        <v>0</v>
      </c>
      <c r="F322" s="84">
        <f t="shared" si="137"/>
        <v>0</v>
      </c>
      <c r="G322" s="172">
        <f>SUM(ZBIRNA:NERASPOREĐENO!G322)</f>
        <v>0</v>
      </c>
      <c r="H322" s="94">
        <f>SUM(ZBIRNA:NERASPOREĐENO!H322)</f>
        <v>0</v>
      </c>
      <c r="I322" s="25">
        <f t="shared" si="138"/>
        <v>0</v>
      </c>
      <c r="K322" s="94">
        <v>0</v>
      </c>
      <c r="L322" s="94">
        <v>0</v>
      </c>
      <c r="M322" s="134">
        <f t="shared" si="126"/>
        <v>0</v>
      </c>
      <c r="N322" s="134">
        <f t="shared" si="127"/>
        <v>0</v>
      </c>
      <c r="R322" s="53"/>
    </row>
    <row r="323" spans="1:18">
      <c r="A323" s="246" t="s">
        <v>11</v>
      </c>
      <c r="B323" s="247"/>
      <c r="C323" s="55" t="s">
        <v>118</v>
      </c>
      <c r="D323" s="43">
        <f t="shared" ref="D323:I323" si="139">SUM(D324:D327)</f>
        <v>0</v>
      </c>
      <c r="E323" s="43">
        <f t="shared" si="139"/>
        <v>0</v>
      </c>
      <c r="F323" s="58">
        <f t="shared" si="139"/>
        <v>0</v>
      </c>
      <c r="G323" s="173">
        <f t="shared" si="139"/>
        <v>0</v>
      </c>
      <c r="H323" s="89">
        <f t="shared" si="139"/>
        <v>0</v>
      </c>
      <c r="I323" s="56">
        <f t="shared" si="139"/>
        <v>0</v>
      </c>
      <c r="K323" s="89">
        <v>0</v>
      </c>
      <c r="L323" s="89">
        <v>0</v>
      </c>
      <c r="M323" s="134">
        <f t="shared" si="126"/>
        <v>0</v>
      </c>
      <c r="N323" s="134">
        <f t="shared" si="127"/>
        <v>0</v>
      </c>
      <c r="R323" s="53"/>
    </row>
    <row r="324" spans="1:18">
      <c r="A324" s="21"/>
      <c r="B324" s="22">
        <v>323</v>
      </c>
      <c r="C324" s="23" t="s">
        <v>28</v>
      </c>
      <c r="D324" s="24">
        <f>SUM(ZBIRNA:NERASPOREĐENO!D324)</f>
        <v>0</v>
      </c>
      <c r="E324" s="47">
        <f>SUM(ZBIRNA:NERASPOREĐENO!E324)</f>
        <v>0</v>
      </c>
      <c r="F324" s="84">
        <f t="shared" ref="F324:F327" si="140">SUM(D324:E324)</f>
        <v>0</v>
      </c>
      <c r="G324" s="172">
        <f>SUM(ZBIRNA:NERASPOREĐENO!G324)</f>
        <v>0</v>
      </c>
      <c r="H324" s="94">
        <f>SUM(ZBIRNA:NERASPOREĐENO!H324)</f>
        <v>0</v>
      </c>
      <c r="I324" s="182">
        <f>+F324+H324</f>
        <v>0</v>
      </c>
      <c r="K324" s="94">
        <v>0</v>
      </c>
      <c r="L324" s="94">
        <v>0</v>
      </c>
      <c r="M324" s="134">
        <f t="shared" si="126"/>
        <v>0</v>
      </c>
      <c r="N324" s="134">
        <f t="shared" si="127"/>
        <v>0</v>
      </c>
      <c r="R324" s="53"/>
    </row>
    <row r="325" spans="1:18">
      <c r="A325" s="21"/>
      <c r="B325" s="22">
        <v>422</v>
      </c>
      <c r="C325" s="23" t="s">
        <v>29</v>
      </c>
      <c r="D325" s="24">
        <f>SUM(ZBIRNA:NERASPOREĐENO!D325)</f>
        <v>0</v>
      </c>
      <c r="E325" s="47">
        <f>SUM(ZBIRNA:NERASPOREĐENO!E325)</f>
        <v>0</v>
      </c>
      <c r="F325" s="84">
        <f t="shared" si="140"/>
        <v>0</v>
      </c>
      <c r="G325" s="172">
        <f>SUM(ZBIRNA:NERASPOREĐENO!G325)</f>
        <v>0</v>
      </c>
      <c r="H325" s="94">
        <f>SUM(ZBIRNA:NERASPOREĐENO!H325)</f>
        <v>0</v>
      </c>
      <c r="I325" s="182">
        <f t="shared" ref="I325:I327" si="141">+F325+H325</f>
        <v>0</v>
      </c>
      <c r="J325" s="25"/>
      <c r="K325" s="94">
        <v>0</v>
      </c>
      <c r="L325" s="94">
        <v>0</v>
      </c>
      <c r="M325" s="134">
        <f t="shared" si="126"/>
        <v>0</v>
      </c>
      <c r="N325" s="134">
        <f t="shared" si="127"/>
        <v>0</v>
      </c>
      <c r="R325" s="53"/>
    </row>
    <row r="326" spans="1:18" s="26" customFormat="1">
      <c r="A326" s="21"/>
      <c r="B326" s="22">
        <v>426</v>
      </c>
      <c r="C326" s="23" t="s">
        <v>30</v>
      </c>
      <c r="D326" s="24">
        <f>SUM(ZBIRNA:NERASPOREĐENO!D326)</f>
        <v>0</v>
      </c>
      <c r="E326" s="47">
        <f>SUM(ZBIRNA:NERASPOREĐENO!E326)</f>
        <v>0</v>
      </c>
      <c r="F326" s="84">
        <f t="shared" si="140"/>
        <v>0</v>
      </c>
      <c r="G326" s="172">
        <f>SUM(ZBIRNA:NERASPOREĐENO!G326)</f>
        <v>0</v>
      </c>
      <c r="H326" s="94">
        <f>SUM(ZBIRNA:NERASPOREĐENO!H326)</f>
        <v>0</v>
      </c>
      <c r="I326" s="182">
        <f t="shared" si="141"/>
        <v>0</v>
      </c>
      <c r="K326" s="94">
        <v>0</v>
      </c>
      <c r="L326" s="94">
        <v>0</v>
      </c>
      <c r="M326" s="134">
        <f t="shared" si="126"/>
        <v>0</v>
      </c>
      <c r="N326" s="134">
        <f t="shared" si="127"/>
        <v>0</v>
      </c>
      <c r="R326" s="53"/>
    </row>
    <row r="327" spans="1:18" s="26" customFormat="1">
      <c r="A327" s="21"/>
      <c r="B327" s="22">
        <v>451</v>
      </c>
      <c r="C327" s="23" t="s">
        <v>31</v>
      </c>
      <c r="D327" s="24">
        <f>SUM(ZBIRNA:NERASPOREĐENO!D327)</f>
        <v>0</v>
      </c>
      <c r="E327" s="47">
        <f>SUM(ZBIRNA:NERASPOREĐENO!E327)</f>
        <v>0</v>
      </c>
      <c r="F327" s="84">
        <f t="shared" si="140"/>
        <v>0</v>
      </c>
      <c r="G327" s="172">
        <f>SUM(ZBIRNA:NERASPOREĐENO!G327)</f>
        <v>0</v>
      </c>
      <c r="H327" s="94">
        <f>SUM(ZBIRNA:NERASPOREĐENO!H327)</f>
        <v>0</v>
      </c>
      <c r="I327" s="182">
        <f t="shared" si="141"/>
        <v>0</v>
      </c>
      <c r="K327" s="94">
        <v>0</v>
      </c>
      <c r="L327" s="94">
        <v>0</v>
      </c>
      <c r="M327" s="134">
        <f t="shared" si="126"/>
        <v>0</v>
      </c>
      <c r="N327" s="134">
        <f t="shared" si="127"/>
        <v>0</v>
      </c>
      <c r="R327" s="53"/>
    </row>
    <row r="328" spans="1:18" s="26" customFormat="1" ht="24.75">
      <c r="A328" s="246" t="s">
        <v>11</v>
      </c>
      <c r="B328" s="247"/>
      <c r="C328" s="55" t="s">
        <v>111</v>
      </c>
      <c r="D328" s="43">
        <f t="shared" ref="D328:I328" si="142">SUM(D329:D332)</f>
        <v>650000</v>
      </c>
      <c r="E328" s="43">
        <f t="shared" si="142"/>
        <v>0</v>
      </c>
      <c r="F328" s="58">
        <f t="shared" si="142"/>
        <v>650000</v>
      </c>
      <c r="G328" s="173">
        <f t="shared" si="142"/>
        <v>0</v>
      </c>
      <c r="H328" s="89">
        <f t="shared" si="142"/>
        <v>0</v>
      </c>
      <c r="I328" s="56">
        <f t="shared" si="142"/>
        <v>650000</v>
      </c>
      <c r="K328" s="89">
        <v>650000</v>
      </c>
      <c r="L328" s="89">
        <v>0</v>
      </c>
      <c r="M328" s="134">
        <f t="shared" si="126"/>
        <v>0</v>
      </c>
      <c r="N328" s="134">
        <f t="shared" si="127"/>
        <v>0</v>
      </c>
      <c r="R328" s="53"/>
    </row>
    <row r="329" spans="1:18">
      <c r="A329" s="21"/>
      <c r="B329" s="22">
        <v>323</v>
      </c>
      <c r="C329" s="23" t="s">
        <v>28</v>
      </c>
      <c r="D329" s="24">
        <f>SUM(ZBIRNA:NERASPOREĐENO!D329)</f>
        <v>0</v>
      </c>
      <c r="E329" s="47">
        <f>SUM(ZBIRNA:NERASPOREĐENO!E329)</f>
        <v>0</v>
      </c>
      <c r="F329" s="84">
        <f t="shared" ref="F329:F332" si="143">SUM(D329:E329)</f>
        <v>0</v>
      </c>
      <c r="G329" s="172">
        <f>SUM(ZBIRNA:NERASPOREĐENO!G329)</f>
        <v>0</v>
      </c>
      <c r="H329" s="94">
        <f>SUM(ZBIRNA:NERASPOREĐENO!H329)</f>
        <v>0</v>
      </c>
      <c r="I329" s="25">
        <f>+F329+H329</f>
        <v>0</v>
      </c>
      <c r="K329" s="94">
        <v>0</v>
      </c>
      <c r="L329" s="94">
        <v>0</v>
      </c>
      <c r="M329" s="134">
        <f t="shared" si="126"/>
        <v>0</v>
      </c>
      <c r="N329" s="134">
        <f t="shared" si="127"/>
        <v>0</v>
      </c>
      <c r="R329" s="53"/>
    </row>
    <row r="330" spans="1:18">
      <c r="A330" s="21"/>
      <c r="B330" s="22">
        <v>422</v>
      </c>
      <c r="C330" s="23" t="s">
        <v>29</v>
      </c>
      <c r="D330" s="24">
        <f>SUM(ZBIRNA:NERASPOREĐENO!D330)</f>
        <v>0</v>
      </c>
      <c r="E330" s="47">
        <f>SUM(ZBIRNA:NERASPOREĐENO!E330)</f>
        <v>0</v>
      </c>
      <c r="F330" s="84">
        <f t="shared" si="143"/>
        <v>0</v>
      </c>
      <c r="G330" s="172">
        <f>SUM(ZBIRNA:NERASPOREĐENO!G330)</f>
        <v>0</v>
      </c>
      <c r="H330" s="94">
        <f>SUM(ZBIRNA:NERASPOREĐENO!H330)</f>
        <v>0</v>
      </c>
      <c r="I330" s="25">
        <f t="shared" ref="I330:I332" si="144">+F330+H330</f>
        <v>0</v>
      </c>
      <c r="K330" s="94">
        <v>0</v>
      </c>
      <c r="L330" s="94">
        <v>0</v>
      </c>
      <c r="M330" s="134">
        <f t="shared" si="126"/>
        <v>0</v>
      </c>
      <c r="N330" s="134">
        <f t="shared" si="127"/>
        <v>0</v>
      </c>
      <c r="R330" s="53"/>
    </row>
    <row r="331" spans="1:18" s="26" customFormat="1">
      <c r="A331" s="21"/>
      <c r="B331" s="22">
        <v>426</v>
      </c>
      <c r="C331" s="23" t="s">
        <v>30</v>
      </c>
      <c r="D331" s="24">
        <f>SUM(ZBIRNA:NERASPOREĐENO!D331)</f>
        <v>250000</v>
      </c>
      <c r="E331" s="47">
        <f>SUM(ZBIRNA:NERASPOREĐENO!E331)</f>
        <v>0</v>
      </c>
      <c r="F331" s="84">
        <f t="shared" si="143"/>
        <v>250000</v>
      </c>
      <c r="G331" s="172">
        <f>SUM(ZBIRNA:NERASPOREĐENO!G331)</f>
        <v>0</v>
      </c>
      <c r="H331" s="94">
        <f>SUM(ZBIRNA:NERASPOREĐENO!H331)</f>
        <v>0</v>
      </c>
      <c r="I331" s="25">
        <f t="shared" si="144"/>
        <v>250000</v>
      </c>
      <c r="K331" s="94">
        <v>250000</v>
      </c>
      <c r="L331" s="94">
        <v>0</v>
      </c>
      <c r="M331" s="134">
        <f t="shared" si="126"/>
        <v>0</v>
      </c>
      <c r="N331" s="134">
        <f t="shared" si="127"/>
        <v>0</v>
      </c>
      <c r="R331" s="53"/>
    </row>
    <row r="332" spans="1:18" s="26" customFormat="1">
      <c r="A332" s="21"/>
      <c r="B332" s="22">
        <v>451</v>
      </c>
      <c r="C332" s="23" t="s">
        <v>31</v>
      </c>
      <c r="D332" s="24">
        <f>SUM(ZBIRNA:NERASPOREĐENO!D332)</f>
        <v>400000</v>
      </c>
      <c r="E332" s="47">
        <f>SUM(ZBIRNA:NERASPOREĐENO!E332)</f>
        <v>0</v>
      </c>
      <c r="F332" s="84">
        <f t="shared" si="143"/>
        <v>400000</v>
      </c>
      <c r="G332" s="172">
        <f>SUM(ZBIRNA:NERASPOREĐENO!G332)</f>
        <v>0</v>
      </c>
      <c r="H332" s="94">
        <f>SUM(ZBIRNA:NERASPOREĐENO!H332)</f>
        <v>0</v>
      </c>
      <c r="I332" s="25">
        <f t="shared" si="144"/>
        <v>400000</v>
      </c>
      <c r="K332" s="94">
        <v>400000</v>
      </c>
      <c r="L332" s="94">
        <v>0</v>
      </c>
      <c r="M332" s="134">
        <f t="shared" si="126"/>
        <v>0</v>
      </c>
      <c r="N332" s="134">
        <f t="shared" si="127"/>
        <v>0</v>
      </c>
      <c r="R332" s="53"/>
    </row>
    <row r="333" spans="1:18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45">SUM(E334:E336)</f>
        <v>0</v>
      </c>
      <c r="F333" s="58">
        <f t="shared" si="145"/>
        <v>0</v>
      </c>
      <c r="G333" s="173">
        <f t="shared" si="145"/>
        <v>0</v>
      </c>
      <c r="H333" s="89">
        <f t="shared" si="145"/>
        <v>0</v>
      </c>
      <c r="I333" s="56">
        <f t="shared" si="145"/>
        <v>0</v>
      </c>
      <c r="K333" s="89">
        <v>0</v>
      </c>
      <c r="L333" s="89">
        <v>0</v>
      </c>
      <c r="M333" s="134">
        <f t="shared" si="126"/>
        <v>0</v>
      </c>
      <c r="N333" s="134">
        <f t="shared" si="127"/>
        <v>0</v>
      </c>
      <c r="R333" s="53"/>
    </row>
    <row r="334" spans="1:18" s="26" customFormat="1">
      <c r="A334" s="21"/>
      <c r="B334" s="22">
        <v>323</v>
      </c>
      <c r="C334" s="23" t="s">
        <v>28</v>
      </c>
      <c r="D334" s="24">
        <f>SUM(ZBIRNA:NERASPOREĐENO!D334)</f>
        <v>0</v>
      </c>
      <c r="E334" s="47">
        <f>SUM(ZBIRNA:NERASPOREĐENO!E334)</f>
        <v>0</v>
      </c>
      <c r="F334" s="84">
        <f t="shared" ref="F334:F336" si="146">SUM(D334:E334)</f>
        <v>0</v>
      </c>
      <c r="G334" s="172">
        <f>SUM(ZBIRNA:NERASPOREĐENO!G334)</f>
        <v>0</v>
      </c>
      <c r="H334" s="94">
        <f>SUM(ZBIRNA:NERASPOREĐENO!H334)</f>
        <v>0</v>
      </c>
      <c r="I334" s="25">
        <f>+F334+H334</f>
        <v>0</v>
      </c>
      <c r="K334" s="94">
        <v>0</v>
      </c>
      <c r="L334" s="94">
        <v>0</v>
      </c>
      <c r="M334" s="134">
        <f t="shared" si="126"/>
        <v>0</v>
      </c>
      <c r="N334" s="134">
        <f t="shared" si="127"/>
        <v>0</v>
      </c>
      <c r="R334" s="53"/>
    </row>
    <row r="335" spans="1:18" s="26" customFormat="1">
      <c r="A335" s="21"/>
      <c r="B335" s="22">
        <v>426</v>
      </c>
      <c r="C335" s="23" t="s">
        <v>30</v>
      </c>
      <c r="D335" s="24">
        <f>SUM(ZBIRNA:NERASPOREĐENO!D335)</f>
        <v>0</v>
      </c>
      <c r="E335" s="47">
        <f>SUM(ZBIRNA:NERASPOREĐENO!E335)</f>
        <v>0</v>
      </c>
      <c r="F335" s="84">
        <f t="shared" si="146"/>
        <v>0</v>
      </c>
      <c r="G335" s="172">
        <f>SUM(ZBIRNA:NERASPOREĐENO!G335)</f>
        <v>0</v>
      </c>
      <c r="H335" s="94">
        <f>SUM(ZBIRNA:NERASPOREĐENO!H335)</f>
        <v>0</v>
      </c>
      <c r="I335" s="25">
        <f t="shared" ref="I335:I336" si="147">+F335+H335</f>
        <v>0</v>
      </c>
      <c r="K335" s="94">
        <v>0</v>
      </c>
      <c r="L335" s="94">
        <v>0</v>
      </c>
      <c r="M335" s="134">
        <f t="shared" si="126"/>
        <v>0</v>
      </c>
      <c r="N335" s="134">
        <f t="shared" si="127"/>
        <v>0</v>
      </c>
      <c r="R335" s="53"/>
    </row>
    <row r="336" spans="1:18" s="26" customFormat="1">
      <c r="A336" s="21"/>
      <c r="B336" s="22">
        <v>451</v>
      </c>
      <c r="C336" s="23" t="s">
        <v>31</v>
      </c>
      <c r="D336" s="24">
        <f>SUM(ZBIRNA:NERASPOREĐENO!D336)</f>
        <v>0</v>
      </c>
      <c r="E336" s="47">
        <f>SUM(ZBIRNA:NERASPOREĐENO!E336)</f>
        <v>0</v>
      </c>
      <c r="F336" s="84">
        <f t="shared" si="146"/>
        <v>0</v>
      </c>
      <c r="G336" s="172">
        <f>SUM(ZBIRNA:NERASPOREĐENO!G336)</f>
        <v>0</v>
      </c>
      <c r="H336" s="94">
        <f>SUM(ZBIRNA:NERASPOREĐENO!H336)</f>
        <v>0</v>
      </c>
      <c r="I336" s="25">
        <f t="shared" si="147"/>
        <v>0</v>
      </c>
      <c r="K336" s="94">
        <v>0</v>
      </c>
      <c r="L336" s="94">
        <v>0</v>
      </c>
      <c r="M336" s="134">
        <f t="shared" si="126"/>
        <v>0</v>
      </c>
      <c r="N336" s="134">
        <f t="shared" si="127"/>
        <v>0</v>
      </c>
      <c r="R336" s="53"/>
    </row>
    <row r="337" spans="1:18" s="26" customFormat="1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48">SUM(E338:E342)</f>
        <v>0</v>
      </c>
      <c r="F337" s="59">
        <f t="shared" si="148"/>
        <v>0</v>
      </c>
      <c r="G337" s="174">
        <f t="shared" si="148"/>
        <v>0</v>
      </c>
      <c r="H337" s="79">
        <f t="shared" si="148"/>
        <v>0</v>
      </c>
      <c r="I337" s="20">
        <f t="shared" si="148"/>
        <v>0</v>
      </c>
      <c r="K337" s="79">
        <v>0</v>
      </c>
      <c r="L337" s="79">
        <v>0</v>
      </c>
      <c r="M337" s="134">
        <f t="shared" si="126"/>
        <v>0</v>
      </c>
      <c r="N337" s="134">
        <f t="shared" si="127"/>
        <v>0</v>
      </c>
      <c r="R337" s="53"/>
    </row>
    <row r="338" spans="1:18">
      <c r="A338" s="21"/>
      <c r="B338" s="22">
        <v>323</v>
      </c>
      <c r="C338" s="23" t="s">
        <v>28</v>
      </c>
      <c r="D338" s="24">
        <f>SUM(ZBIRNA:NERASPOREĐENO!D338)</f>
        <v>0</v>
      </c>
      <c r="E338" s="47">
        <f>SUM(ZBIRNA:NERASPOREĐENO!E338)</f>
        <v>0</v>
      </c>
      <c r="F338" s="84">
        <f t="shared" ref="F338:F342" si="149">SUM(D338:E338)</f>
        <v>0</v>
      </c>
      <c r="G338" s="172">
        <f>SUM(ZBIRNA:NERASPOREĐENO!G338)</f>
        <v>0</v>
      </c>
      <c r="H338" s="94">
        <f>SUM(ZBIRNA:NERASPOREĐENO!H338)</f>
        <v>0</v>
      </c>
      <c r="I338" s="25">
        <f>+F338+H338</f>
        <v>0</v>
      </c>
      <c r="K338" s="94">
        <v>0</v>
      </c>
      <c r="L338" s="94">
        <v>0</v>
      </c>
      <c r="M338" s="134">
        <f t="shared" si="126"/>
        <v>0</v>
      </c>
      <c r="N338" s="134">
        <f t="shared" si="127"/>
        <v>0</v>
      </c>
      <c r="R338" s="53"/>
    </row>
    <row r="339" spans="1:18" ht="24.75">
      <c r="A339" s="21"/>
      <c r="B339" s="22">
        <v>369</v>
      </c>
      <c r="C339" s="23" t="s">
        <v>133</v>
      </c>
      <c r="D339" s="24">
        <f>SUM(ZBIRNA:NERASPOREĐENO!D339)</f>
        <v>0</v>
      </c>
      <c r="E339" s="47">
        <f>SUM(ZBIRNA:NERASPOREĐENO!E339)</f>
        <v>0</v>
      </c>
      <c r="F339" s="84">
        <f t="shared" si="149"/>
        <v>0</v>
      </c>
      <c r="G339" s="172">
        <f>SUM(ZBIRNA:NERASPOREĐENO!G339)</f>
        <v>0</v>
      </c>
      <c r="H339" s="94">
        <f>SUM(ZBIRNA:NERASPOREĐENO!H339)</f>
        <v>0</v>
      </c>
      <c r="I339" s="25">
        <f t="shared" ref="I339:I342" si="150">+F339+H339</f>
        <v>0</v>
      </c>
      <c r="K339" s="94">
        <v>0</v>
      </c>
      <c r="L339" s="94">
        <v>0</v>
      </c>
      <c r="M339" s="134">
        <f t="shared" si="126"/>
        <v>0</v>
      </c>
      <c r="N339" s="134">
        <f t="shared" si="127"/>
        <v>0</v>
      </c>
      <c r="R339" s="53"/>
    </row>
    <row r="340" spans="1:18">
      <c r="A340" s="21"/>
      <c r="B340" s="22">
        <v>422</v>
      </c>
      <c r="C340" s="23" t="s">
        <v>29</v>
      </c>
      <c r="D340" s="24">
        <f>SUM(ZBIRNA:NERASPOREĐENO!D340)</f>
        <v>0</v>
      </c>
      <c r="E340" s="47">
        <f>SUM(ZBIRNA:NERASPOREĐENO!E340)</f>
        <v>0</v>
      </c>
      <c r="F340" s="84">
        <f t="shared" si="149"/>
        <v>0</v>
      </c>
      <c r="G340" s="172">
        <f>SUM(ZBIRNA:NERASPOREĐENO!G340)</f>
        <v>0</v>
      </c>
      <c r="H340" s="94">
        <f>SUM(ZBIRNA:NERASPOREĐENO!H340)</f>
        <v>0</v>
      </c>
      <c r="I340" s="25">
        <f t="shared" si="150"/>
        <v>0</v>
      </c>
      <c r="K340" s="94">
        <v>0</v>
      </c>
      <c r="L340" s="94">
        <v>0</v>
      </c>
      <c r="M340" s="134">
        <f t="shared" si="126"/>
        <v>0</v>
      </c>
      <c r="N340" s="134">
        <f t="shared" si="127"/>
        <v>0</v>
      </c>
      <c r="R340" s="53"/>
    </row>
    <row r="341" spans="1:18" s="26" customFormat="1">
      <c r="A341" s="21"/>
      <c r="B341" s="22">
        <v>426</v>
      </c>
      <c r="C341" s="23" t="s">
        <v>30</v>
      </c>
      <c r="D341" s="24">
        <f>SUM(ZBIRNA:NERASPOREĐENO!D341)</f>
        <v>0</v>
      </c>
      <c r="E341" s="47">
        <f>SUM(ZBIRNA:NERASPOREĐENO!E341)</f>
        <v>0</v>
      </c>
      <c r="F341" s="84">
        <f t="shared" si="149"/>
        <v>0</v>
      </c>
      <c r="G341" s="172">
        <f>SUM(ZBIRNA:NERASPOREĐENO!G341)</f>
        <v>0</v>
      </c>
      <c r="H341" s="94">
        <f>SUM(ZBIRNA:NERASPOREĐENO!H341)</f>
        <v>0</v>
      </c>
      <c r="I341" s="25">
        <f t="shared" si="150"/>
        <v>0</v>
      </c>
      <c r="K341" s="94">
        <v>0</v>
      </c>
      <c r="L341" s="94">
        <v>0</v>
      </c>
      <c r="M341" s="134">
        <f t="shared" si="126"/>
        <v>0</v>
      </c>
      <c r="N341" s="134">
        <f t="shared" si="127"/>
        <v>0</v>
      </c>
      <c r="R341" s="53"/>
    </row>
    <row r="342" spans="1:18" s="26" customFormat="1">
      <c r="A342" s="21"/>
      <c r="B342" s="22">
        <v>451</v>
      </c>
      <c r="C342" s="23" t="s">
        <v>31</v>
      </c>
      <c r="D342" s="24">
        <f>SUM(ZBIRNA:NERASPOREĐENO!D342)</f>
        <v>0</v>
      </c>
      <c r="E342" s="47">
        <f>SUM(ZBIRNA:NERASPOREĐENO!E342)</f>
        <v>0</v>
      </c>
      <c r="F342" s="84">
        <f t="shared" si="149"/>
        <v>0</v>
      </c>
      <c r="G342" s="172">
        <f>SUM(ZBIRNA:NERASPOREĐENO!G342)</f>
        <v>0</v>
      </c>
      <c r="H342" s="94">
        <f>SUM(ZBIRNA:NERASPOREĐENO!H342)</f>
        <v>0</v>
      </c>
      <c r="I342" s="25">
        <f t="shared" si="150"/>
        <v>0</v>
      </c>
      <c r="K342" s="94">
        <v>0</v>
      </c>
      <c r="L342" s="94">
        <v>0</v>
      </c>
      <c r="M342" s="134">
        <f t="shared" si="126"/>
        <v>0</v>
      </c>
      <c r="N342" s="134">
        <f t="shared" si="127"/>
        <v>0</v>
      </c>
      <c r="R342" s="53"/>
    </row>
    <row r="343" spans="1:18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51">SUM(E344:E348)</f>
        <v>0</v>
      </c>
      <c r="F343" s="59">
        <f t="shared" si="151"/>
        <v>0</v>
      </c>
      <c r="G343" s="174">
        <f t="shared" si="151"/>
        <v>0</v>
      </c>
      <c r="H343" s="79">
        <f t="shared" si="151"/>
        <v>0</v>
      </c>
      <c r="I343" s="20">
        <f t="shared" si="151"/>
        <v>0</v>
      </c>
      <c r="K343" s="79">
        <v>0</v>
      </c>
      <c r="L343" s="79">
        <v>0</v>
      </c>
      <c r="M343" s="134">
        <f t="shared" si="126"/>
        <v>0</v>
      </c>
      <c r="N343" s="134">
        <f t="shared" si="127"/>
        <v>0</v>
      </c>
      <c r="R343" s="53"/>
    </row>
    <row r="344" spans="1:18">
      <c r="A344" s="21"/>
      <c r="B344" s="22">
        <v>323</v>
      </c>
      <c r="C344" s="23" t="s">
        <v>28</v>
      </c>
      <c r="D344" s="24">
        <f>SUM(ZBIRNA:NERASPOREĐENO!D344)</f>
        <v>0</v>
      </c>
      <c r="E344" s="47">
        <f>SUM(ZBIRNA:NERASPOREĐENO!E344)</f>
        <v>0</v>
      </c>
      <c r="F344" s="84">
        <f t="shared" ref="F344:F348" si="152">SUM(D344:E344)</f>
        <v>0</v>
      </c>
      <c r="G344" s="172">
        <f>SUM(ZBIRNA:NERASPOREĐENO!G344)</f>
        <v>0</v>
      </c>
      <c r="H344" s="94">
        <f>SUM(ZBIRNA:NERASPOREĐENO!H344)</f>
        <v>0</v>
      </c>
      <c r="I344" s="25">
        <f>+F344+H344</f>
        <v>0</v>
      </c>
      <c r="K344" s="94">
        <v>0</v>
      </c>
      <c r="L344" s="94">
        <v>0</v>
      </c>
      <c r="M344" s="134">
        <f t="shared" si="126"/>
        <v>0</v>
      </c>
      <c r="N344" s="134">
        <f t="shared" si="127"/>
        <v>0</v>
      </c>
      <c r="R344" s="53"/>
    </row>
    <row r="345" spans="1:18" ht="24.75">
      <c r="A345" s="21"/>
      <c r="B345" s="22">
        <v>369</v>
      </c>
      <c r="C345" s="23" t="s">
        <v>133</v>
      </c>
      <c r="D345" s="24">
        <f>SUM(ZBIRNA:NERASPOREĐENO!D345)</f>
        <v>0</v>
      </c>
      <c r="E345" s="47">
        <f>SUM(ZBIRNA:NERASPOREĐENO!E345)</f>
        <v>0</v>
      </c>
      <c r="F345" s="84">
        <f t="shared" si="152"/>
        <v>0</v>
      </c>
      <c r="G345" s="172">
        <f>SUM(ZBIRNA:NERASPOREĐENO!G345)</f>
        <v>0</v>
      </c>
      <c r="H345" s="94">
        <f>SUM(ZBIRNA:NERASPOREĐENO!H345)</f>
        <v>0</v>
      </c>
      <c r="I345" s="25">
        <f t="shared" ref="I345:I348" si="153">+F345+H345</f>
        <v>0</v>
      </c>
      <c r="K345" s="94">
        <v>0</v>
      </c>
      <c r="L345" s="94">
        <v>0</v>
      </c>
      <c r="M345" s="134">
        <f t="shared" si="126"/>
        <v>0</v>
      </c>
      <c r="N345" s="134">
        <f t="shared" si="127"/>
        <v>0</v>
      </c>
      <c r="R345" s="53"/>
    </row>
    <row r="346" spans="1:18">
      <c r="A346" s="21"/>
      <c r="B346" s="22">
        <v>422</v>
      </c>
      <c r="C346" s="23" t="s">
        <v>29</v>
      </c>
      <c r="D346" s="24">
        <f>SUM(ZBIRNA:NERASPOREĐENO!D346)</f>
        <v>0</v>
      </c>
      <c r="E346" s="47">
        <f>SUM(ZBIRNA:NERASPOREĐENO!E346)</f>
        <v>0</v>
      </c>
      <c r="F346" s="84">
        <f t="shared" si="152"/>
        <v>0</v>
      </c>
      <c r="G346" s="172">
        <f>SUM(ZBIRNA:NERASPOREĐENO!G346)</f>
        <v>0</v>
      </c>
      <c r="H346" s="94">
        <f>SUM(ZBIRNA:NERASPOREĐENO!H346)</f>
        <v>0</v>
      </c>
      <c r="I346" s="25">
        <f t="shared" si="153"/>
        <v>0</v>
      </c>
      <c r="K346" s="94">
        <v>0</v>
      </c>
      <c r="L346" s="94">
        <v>0</v>
      </c>
      <c r="M346" s="134">
        <f t="shared" si="126"/>
        <v>0</v>
      </c>
      <c r="N346" s="134">
        <f t="shared" si="127"/>
        <v>0</v>
      </c>
      <c r="R346" s="53"/>
    </row>
    <row r="347" spans="1:18" s="26" customFormat="1">
      <c r="A347" s="21"/>
      <c r="B347" s="22">
        <v>426</v>
      </c>
      <c r="C347" s="23" t="s">
        <v>30</v>
      </c>
      <c r="D347" s="24">
        <f>SUM(ZBIRNA:NERASPOREĐENO!D347)</f>
        <v>0</v>
      </c>
      <c r="E347" s="47">
        <f>SUM(ZBIRNA:NERASPOREĐENO!E347)</f>
        <v>0</v>
      </c>
      <c r="F347" s="84">
        <f t="shared" si="152"/>
        <v>0</v>
      </c>
      <c r="G347" s="172">
        <f>SUM(ZBIRNA:NERASPOREĐENO!G347)</f>
        <v>0</v>
      </c>
      <c r="H347" s="94">
        <f>SUM(ZBIRNA:NERASPOREĐENO!H347)</f>
        <v>0</v>
      </c>
      <c r="I347" s="25">
        <f t="shared" si="153"/>
        <v>0</v>
      </c>
      <c r="K347" s="94">
        <v>0</v>
      </c>
      <c r="L347" s="94">
        <v>0</v>
      </c>
      <c r="M347" s="134">
        <f t="shared" si="126"/>
        <v>0</v>
      </c>
      <c r="N347" s="134">
        <f t="shared" si="127"/>
        <v>0</v>
      </c>
      <c r="R347" s="53"/>
    </row>
    <row r="348" spans="1:18" s="26" customFormat="1">
      <c r="A348" s="21"/>
      <c r="B348" s="22">
        <v>451</v>
      </c>
      <c r="C348" s="23" t="s">
        <v>31</v>
      </c>
      <c r="D348" s="24">
        <f>SUM(ZBIRNA:NERASPOREĐENO!D348)</f>
        <v>0</v>
      </c>
      <c r="E348" s="47">
        <f>SUM(ZBIRNA:NERASPOREĐENO!E348)</f>
        <v>0</v>
      </c>
      <c r="F348" s="84">
        <f t="shared" si="152"/>
        <v>0</v>
      </c>
      <c r="G348" s="172">
        <f>SUM(ZBIRNA:NERASPOREĐENO!G348)</f>
        <v>0</v>
      </c>
      <c r="H348" s="94">
        <f>SUM(ZBIRNA:NERASPOREĐENO!H348)</f>
        <v>0</v>
      </c>
      <c r="I348" s="25">
        <f t="shared" si="153"/>
        <v>0</v>
      </c>
      <c r="K348" s="94">
        <v>0</v>
      </c>
      <c r="L348" s="94">
        <v>0</v>
      </c>
      <c r="M348" s="134">
        <f t="shared" si="126"/>
        <v>0</v>
      </c>
      <c r="N348" s="134">
        <f t="shared" si="127"/>
        <v>0</v>
      </c>
      <c r="R348" s="53"/>
    </row>
    <row r="349" spans="1:18" ht="36.75" customHeight="1">
      <c r="A349" s="263" t="s">
        <v>148</v>
      </c>
      <c r="B349" s="264"/>
      <c r="C349" s="39" t="s">
        <v>1832</v>
      </c>
      <c r="D349" s="40">
        <f>SUM(D350,D367)</f>
        <v>27738776.859999999</v>
      </c>
      <c r="E349" s="40">
        <f t="shared" ref="E349:I349" si="154">SUM(E350,E367)</f>
        <v>0</v>
      </c>
      <c r="F349" s="83">
        <f t="shared" si="154"/>
        <v>27738776.859999999</v>
      </c>
      <c r="G349" s="171">
        <f t="shared" si="154"/>
        <v>940152.19999999972</v>
      </c>
      <c r="H349" s="88">
        <f t="shared" si="154"/>
        <v>0</v>
      </c>
      <c r="I349" s="41">
        <f t="shared" si="154"/>
        <v>27738776.859999999</v>
      </c>
      <c r="K349" s="88">
        <v>27738776.859999999</v>
      </c>
      <c r="L349" s="88">
        <v>940152.19999999972</v>
      </c>
      <c r="M349" s="134">
        <f t="shared" si="126"/>
        <v>0</v>
      </c>
      <c r="N349" s="134">
        <f t="shared" si="127"/>
        <v>0</v>
      </c>
      <c r="R349" s="53"/>
    </row>
    <row r="350" spans="1:18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55">SUM(E351:E366)</f>
        <v>0</v>
      </c>
      <c r="F350" s="59">
        <f t="shared" si="155"/>
        <v>0</v>
      </c>
      <c r="G350" s="174">
        <f t="shared" si="155"/>
        <v>114754.94</v>
      </c>
      <c r="H350" s="79">
        <f t="shared" si="155"/>
        <v>0</v>
      </c>
      <c r="I350" s="20">
        <f t="shared" si="155"/>
        <v>0</v>
      </c>
      <c r="K350" s="79">
        <v>0</v>
      </c>
      <c r="L350" s="79">
        <v>114754.94</v>
      </c>
      <c r="M350" s="134">
        <f t="shared" si="126"/>
        <v>0</v>
      </c>
      <c r="N350" s="134">
        <f t="shared" si="127"/>
        <v>0</v>
      </c>
      <c r="R350" s="53"/>
    </row>
    <row r="351" spans="1:18">
      <c r="A351" s="21"/>
      <c r="B351" s="22">
        <v>311</v>
      </c>
      <c r="C351" s="23" t="s">
        <v>35</v>
      </c>
      <c r="D351" s="24">
        <f>SUM(ZBIRNA:NERASPOREĐENO!D351)</f>
        <v>0</v>
      </c>
      <c r="E351" s="47">
        <f>SUM(ZBIRNA:NERASPOREĐENO!E351)</f>
        <v>0</v>
      </c>
      <c r="F351" s="84">
        <f t="shared" ref="F351:F356" si="156">SUM(D351:E351)</f>
        <v>0</v>
      </c>
      <c r="G351" s="172">
        <f>SUM(ZBIRNA:NERASPOREĐENO!G351)</f>
        <v>60047.4</v>
      </c>
      <c r="H351" s="94">
        <f>SUM(ZBIRNA:NERASPOREĐENO!H351)</f>
        <v>0</v>
      </c>
      <c r="I351" s="25">
        <f>+F351+H351</f>
        <v>0</v>
      </c>
      <c r="K351" s="94">
        <v>0</v>
      </c>
      <c r="L351" s="94">
        <v>60047.4</v>
      </c>
      <c r="M351" s="134">
        <f t="shared" si="126"/>
        <v>0</v>
      </c>
      <c r="N351" s="134">
        <f t="shared" si="127"/>
        <v>0</v>
      </c>
      <c r="R351" s="53"/>
    </row>
    <row r="352" spans="1:18">
      <c r="A352" s="21"/>
      <c r="B352" s="22">
        <v>312</v>
      </c>
      <c r="C352" s="23" t="s">
        <v>44</v>
      </c>
      <c r="D352" s="24">
        <f>SUM(ZBIRNA:NERASPOREĐENO!D352)</f>
        <v>0</v>
      </c>
      <c r="E352" s="47">
        <f>SUM(ZBIRNA:NERASPOREĐENO!E352)</f>
        <v>0</v>
      </c>
      <c r="F352" s="84">
        <f t="shared" si="156"/>
        <v>0</v>
      </c>
      <c r="G352" s="172">
        <f>SUM(ZBIRNA:NERASPOREĐENO!G352)</f>
        <v>2655</v>
      </c>
      <c r="H352" s="94">
        <f>SUM(ZBIRNA:NERASPOREĐENO!H352)</f>
        <v>0</v>
      </c>
      <c r="I352" s="25">
        <f t="shared" ref="I352:I356" si="157">+F352+H352</f>
        <v>0</v>
      </c>
      <c r="K352" s="94">
        <v>0</v>
      </c>
      <c r="L352" s="94">
        <v>2655</v>
      </c>
      <c r="M352" s="134">
        <f t="shared" si="126"/>
        <v>0</v>
      </c>
      <c r="N352" s="134">
        <f t="shared" si="127"/>
        <v>0</v>
      </c>
      <c r="R352" s="53"/>
    </row>
    <row r="353" spans="1:18">
      <c r="A353" s="21"/>
      <c r="B353" s="22">
        <v>313</v>
      </c>
      <c r="C353" s="23" t="s">
        <v>36</v>
      </c>
      <c r="D353" s="24">
        <f>SUM(ZBIRNA:NERASPOREĐENO!D353)</f>
        <v>0</v>
      </c>
      <c r="E353" s="47">
        <f>SUM(ZBIRNA:NERASPOREĐENO!E353)</f>
        <v>0</v>
      </c>
      <c r="F353" s="84">
        <f t="shared" si="156"/>
        <v>0</v>
      </c>
      <c r="G353" s="172">
        <f>SUM(ZBIRNA:NERASPOREĐENO!G353)</f>
        <v>9464.0499999999993</v>
      </c>
      <c r="H353" s="94">
        <f>SUM(ZBIRNA:NERASPOREĐENO!H353)</f>
        <v>0</v>
      </c>
      <c r="I353" s="25">
        <f t="shared" si="157"/>
        <v>0</v>
      </c>
      <c r="K353" s="94">
        <v>0</v>
      </c>
      <c r="L353" s="94">
        <v>9464.0499999999993</v>
      </c>
      <c r="M353" s="134">
        <f t="shared" si="126"/>
        <v>0</v>
      </c>
      <c r="N353" s="134">
        <f t="shared" si="127"/>
        <v>0</v>
      </c>
      <c r="R353" s="53"/>
    </row>
    <row r="354" spans="1:18">
      <c r="A354" s="21"/>
      <c r="B354" s="22">
        <v>321</v>
      </c>
      <c r="C354" s="23" t="s">
        <v>33</v>
      </c>
      <c r="D354" s="24">
        <f>SUM(ZBIRNA:NERASPOREĐENO!D354)</f>
        <v>0</v>
      </c>
      <c r="E354" s="47">
        <f>SUM(ZBIRNA:NERASPOREĐENO!E354)</f>
        <v>0</v>
      </c>
      <c r="F354" s="84">
        <f t="shared" si="156"/>
        <v>0</v>
      </c>
      <c r="G354" s="172">
        <f>SUM(ZBIRNA:NERASPOREĐENO!G354)</f>
        <v>2256.39</v>
      </c>
      <c r="H354" s="94">
        <f>SUM(ZBIRNA:NERASPOREĐENO!H354)</f>
        <v>0</v>
      </c>
      <c r="I354" s="25">
        <f t="shared" si="157"/>
        <v>0</v>
      </c>
      <c r="K354" s="94">
        <v>0</v>
      </c>
      <c r="L354" s="94">
        <v>2256.39</v>
      </c>
      <c r="M354" s="134">
        <f t="shared" si="126"/>
        <v>0</v>
      </c>
      <c r="N354" s="134">
        <f t="shared" si="127"/>
        <v>0</v>
      </c>
      <c r="R354" s="53"/>
    </row>
    <row r="355" spans="1:18">
      <c r="A355" s="21"/>
      <c r="B355" s="22">
        <v>322</v>
      </c>
      <c r="C355" s="23" t="s">
        <v>34</v>
      </c>
      <c r="D355" s="24">
        <f>SUM(ZBIRNA:NERASPOREĐENO!D355)</f>
        <v>0</v>
      </c>
      <c r="E355" s="47">
        <f>SUM(ZBIRNA:NERASPOREĐENO!E355)</f>
        <v>0</v>
      </c>
      <c r="F355" s="84">
        <f t="shared" si="156"/>
        <v>0</v>
      </c>
      <c r="G355" s="172">
        <f>SUM(ZBIRNA:NERASPOREĐENO!G355)</f>
        <v>4201.1400000000003</v>
      </c>
      <c r="H355" s="94">
        <f>SUM(ZBIRNA:NERASPOREĐENO!H355)</f>
        <v>0</v>
      </c>
      <c r="I355" s="25">
        <f t="shared" si="157"/>
        <v>0</v>
      </c>
      <c r="K355" s="94">
        <v>0</v>
      </c>
      <c r="L355" s="94">
        <v>4201.1400000000003</v>
      </c>
      <c r="M355" s="134">
        <f t="shared" si="126"/>
        <v>0</v>
      </c>
      <c r="N355" s="134">
        <f t="shared" si="127"/>
        <v>0</v>
      </c>
      <c r="R355" s="53"/>
    </row>
    <row r="356" spans="1:18">
      <c r="A356" s="21"/>
      <c r="B356" s="22">
        <v>323</v>
      </c>
      <c r="C356" s="23" t="s">
        <v>28</v>
      </c>
      <c r="D356" s="24">
        <f>SUM(ZBIRNA:NERASPOREĐENO!D356)</f>
        <v>0</v>
      </c>
      <c r="E356" s="47">
        <f>SUM(ZBIRNA:NERASPOREĐENO!E356)</f>
        <v>0</v>
      </c>
      <c r="F356" s="84">
        <f t="shared" si="156"/>
        <v>0</v>
      </c>
      <c r="G356" s="172">
        <f>SUM(ZBIRNA:NERASPOREĐENO!G356)</f>
        <v>872.31</v>
      </c>
      <c r="H356" s="94">
        <f>SUM(ZBIRNA:NERASPOREĐENO!H356)</f>
        <v>0</v>
      </c>
      <c r="I356" s="25">
        <f t="shared" si="157"/>
        <v>0</v>
      </c>
      <c r="K356" s="94">
        <v>0</v>
      </c>
      <c r="L356" s="94">
        <v>872.31</v>
      </c>
      <c r="M356" s="134">
        <f t="shared" si="126"/>
        <v>0</v>
      </c>
      <c r="N356" s="134">
        <f t="shared" si="127"/>
        <v>0</v>
      </c>
      <c r="R356" s="53"/>
    </row>
    <row r="357" spans="1:18">
      <c r="A357" s="21"/>
      <c r="B357" s="22">
        <v>329</v>
      </c>
      <c r="C357" s="23" t="s">
        <v>38</v>
      </c>
      <c r="D357" s="24">
        <f>SUM(ZBIRNA:NERASPOREĐENO!D357)</f>
        <v>0</v>
      </c>
      <c r="E357" s="24">
        <f>SUM(ZBIRNA:NERASPOREĐENO!E357)</f>
        <v>0</v>
      </c>
      <c r="F357" s="24">
        <f>SUM(ZBIRNA:NERASPOREĐENO!F357)</f>
        <v>0</v>
      </c>
      <c r="G357" s="24">
        <f>SUM(ZBIRNA:NERASPOREĐENO!G357)</f>
        <v>2328.23</v>
      </c>
      <c r="H357" s="24">
        <f>SUM(ZBIRNA:NERASPOREĐENO!H357)</f>
        <v>0</v>
      </c>
      <c r="I357" s="24">
        <f>SUM(ZBIRNA:NERASPOREĐENO!I357)</f>
        <v>0</v>
      </c>
      <c r="K357" s="24">
        <v>0</v>
      </c>
      <c r="L357" s="24">
        <v>2328.23</v>
      </c>
      <c r="M357" s="134">
        <f t="shared" si="126"/>
        <v>0</v>
      </c>
      <c r="N357" s="134">
        <f t="shared" si="127"/>
        <v>0</v>
      </c>
      <c r="R357" s="53"/>
    </row>
    <row r="358" spans="1:18">
      <c r="A358" s="21"/>
      <c r="B358" s="22">
        <v>352</v>
      </c>
      <c r="C358" s="23"/>
      <c r="D358" s="24">
        <f>SUM(ZBIRNA:NERASPOREĐENO!D358)</f>
        <v>0</v>
      </c>
      <c r="E358" s="24">
        <f>SUM(ZBIRNA:NERASPOREĐENO!E358)</f>
        <v>0</v>
      </c>
      <c r="F358" s="24">
        <f>SUM(ZBIRNA:NERASPOREĐENO!F358)</f>
        <v>0</v>
      </c>
      <c r="G358" s="24">
        <f>SUM(ZBIRNA:NERASPOREĐENO!G358)</f>
        <v>15578.78</v>
      </c>
      <c r="H358" s="24">
        <f>SUM(ZBIRNA:NERASPOREĐENO!H358)</f>
        <v>0</v>
      </c>
      <c r="I358" s="24">
        <f>SUM(ZBIRNA:NERASPOREĐENO!I358)</f>
        <v>0</v>
      </c>
      <c r="K358" s="24">
        <v>0</v>
      </c>
      <c r="L358" s="24">
        <v>15578.78</v>
      </c>
      <c r="M358" s="134">
        <f t="shared" si="126"/>
        <v>0</v>
      </c>
      <c r="N358" s="134">
        <f t="shared" si="127"/>
        <v>0</v>
      </c>
      <c r="R358" s="53"/>
    </row>
    <row r="359" spans="1:18">
      <c r="A359" s="21"/>
      <c r="B359" s="22">
        <v>353</v>
      </c>
      <c r="C359" s="23"/>
      <c r="D359" s="24">
        <f>SUM(ZBIRNA:NERASPOREĐENO!D359)</f>
        <v>0</v>
      </c>
      <c r="E359" s="24">
        <f>SUM(ZBIRNA:NERASPOREĐENO!E359)</f>
        <v>0</v>
      </c>
      <c r="F359" s="24">
        <f>SUM(ZBIRNA:NERASPOREĐENO!F359)</f>
        <v>0</v>
      </c>
      <c r="G359" s="24">
        <f>SUM(ZBIRNA:NERASPOREĐENO!G359)</f>
        <v>0</v>
      </c>
      <c r="H359" s="24">
        <f>SUM(ZBIRNA:NERASPOREĐENO!H359)</f>
        <v>0</v>
      </c>
      <c r="I359" s="24">
        <f>SUM(ZBIRNA:NERASPOREĐENO!I359)</f>
        <v>0</v>
      </c>
      <c r="K359" s="24">
        <v>0</v>
      </c>
      <c r="L359" s="24">
        <v>0</v>
      </c>
      <c r="M359" s="134">
        <f t="shared" si="126"/>
        <v>0</v>
      </c>
      <c r="N359" s="134">
        <f t="shared" si="127"/>
        <v>0</v>
      </c>
      <c r="R359" s="53"/>
    </row>
    <row r="360" spans="1:18">
      <c r="A360" s="21"/>
      <c r="B360" s="22">
        <v>366</v>
      </c>
      <c r="C360" s="23"/>
      <c r="D360" s="24">
        <f>SUM(ZBIRNA:NERASPOREĐENO!D360)</f>
        <v>0</v>
      </c>
      <c r="E360" s="24">
        <f>SUM(ZBIRNA:NERASPOREĐENO!E360)</f>
        <v>0</v>
      </c>
      <c r="F360" s="24">
        <f>SUM(ZBIRNA:NERASPOREĐENO!F360)</f>
        <v>0</v>
      </c>
      <c r="G360" s="24">
        <f>SUM(ZBIRNA:NERASPOREĐENO!G360)</f>
        <v>10329.040000000001</v>
      </c>
      <c r="H360" s="24">
        <f>SUM(ZBIRNA:NERASPOREĐENO!H360)</f>
        <v>0</v>
      </c>
      <c r="I360" s="24">
        <f>SUM(ZBIRNA:NERASPOREĐENO!I360)</f>
        <v>0</v>
      </c>
      <c r="K360" s="24">
        <v>0</v>
      </c>
      <c r="L360" s="24">
        <v>10329.040000000001</v>
      </c>
      <c r="M360" s="134">
        <f t="shared" si="126"/>
        <v>0</v>
      </c>
      <c r="N360" s="134">
        <f t="shared" si="127"/>
        <v>0</v>
      </c>
      <c r="R360" s="53"/>
    </row>
    <row r="361" spans="1:18">
      <c r="A361" s="21"/>
      <c r="B361" s="22">
        <v>368</v>
      </c>
      <c r="C361" s="23"/>
      <c r="D361" s="24">
        <f>SUM(ZBIRNA:NERASPOREĐENO!D361)</f>
        <v>0</v>
      </c>
      <c r="E361" s="24">
        <f>SUM(ZBIRNA:NERASPOREĐENO!E361)</f>
        <v>0</v>
      </c>
      <c r="F361" s="24">
        <f>SUM(ZBIRNA:NERASPOREĐENO!F361)</f>
        <v>0</v>
      </c>
      <c r="G361" s="24">
        <f>SUM(ZBIRNA:NERASPOREĐENO!G361)</f>
        <v>0</v>
      </c>
      <c r="H361" s="24">
        <f>SUM(ZBIRNA:NERASPOREĐENO!H361)</f>
        <v>0</v>
      </c>
      <c r="I361" s="24">
        <f>SUM(ZBIRNA:NERASPOREĐENO!I361)</f>
        <v>0</v>
      </c>
      <c r="K361" s="24">
        <v>0</v>
      </c>
      <c r="L361" s="24">
        <v>0</v>
      </c>
      <c r="M361" s="134">
        <f t="shared" si="126"/>
        <v>0</v>
      </c>
      <c r="N361" s="134">
        <f t="shared" si="127"/>
        <v>0</v>
      </c>
      <c r="R361" s="53"/>
    </row>
    <row r="362" spans="1:18" ht="24.75">
      <c r="A362" s="21"/>
      <c r="B362" s="22">
        <v>369</v>
      </c>
      <c r="C362" s="23" t="s">
        <v>133</v>
      </c>
      <c r="D362" s="24">
        <f>SUM(ZBIRNA:NERASPOREĐENO!D362)</f>
        <v>0</v>
      </c>
      <c r="E362" s="24">
        <f>SUM(ZBIRNA:NERASPOREĐENO!E362)</f>
        <v>0</v>
      </c>
      <c r="F362" s="24">
        <f>SUM(ZBIRNA:NERASPOREĐENO!F362)</f>
        <v>0</v>
      </c>
      <c r="G362" s="24">
        <f>SUM(ZBIRNA:NERASPOREĐENO!G362)</f>
        <v>0</v>
      </c>
      <c r="H362" s="24">
        <f>SUM(ZBIRNA:NERASPOREĐENO!H362)</f>
        <v>0</v>
      </c>
      <c r="I362" s="24">
        <f>SUM(ZBIRNA:NERASPOREĐENO!I362)</f>
        <v>0</v>
      </c>
      <c r="K362" s="24">
        <v>0</v>
      </c>
      <c r="L362" s="24">
        <v>0</v>
      </c>
      <c r="M362" s="134">
        <f t="shared" si="126"/>
        <v>0</v>
      </c>
      <c r="N362" s="134">
        <f t="shared" si="127"/>
        <v>0</v>
      </c>
      <c r="R362" s="53"/>
    </row>
    <row r="363" spans="1:18">
      <c r="A363" s="21"/>
      <c r="B363" s="22">
        <v>381</v>
      </c>
      <c r="C363" s="23"/>
      <c r="D363" s="24">
        <f>SUM(ZBIRNA:NERASPOREĐENO!D363)</f>
        <v>0</v>
      </c>
      <c r="E363" s="24">
        <f>SUM(ZBIRNA:NERASPOREĐENO!E363)</f>
        <v>0</v>
      </c>
      <c r="F363" s="24">
        <f>SUM(ZBIRNA:NERASPOREĐENO!F363)</f>
        <v>0</v>
      </c>
      <c r="G363" s="24">
        <f>SUM(ZBIRNA:NERASPOREĐENO!G363)</f>
        <v>7022.6</v>
      </c>
      <c r="H363" s="24">
        <f>SUM(ZBIRNA:NERASPOREĐENO!H363)</f>
        <v>0</v>
      </c>
      <c r="I363" s="24">
        <f>SUM(ZBIRNA:NERASPOREĐENO!I363)</f>
        <v>0</v>
      </c>
      <c r="K363" s="24">
        <v>0</v>
      </c>
      <c r="L363" s="24">
        <v>7022.6</v>
      </c>
      <c r="M363" s="134">
        <f t="shared" si="126"/>
        <v>0</v>
      </c>
      <c r="N363" s="134">
        <f t="shared" si="127"/>
        <v>0</v>
      </c>
      <c r="R363" s="53"/>
    </row>
    <row r="364" spans="1:18">
      <c r="A364" s="21"/>
      <c r="B364" s="22">
        <v>422</v>
      </c>
      <c r="C364" s="23" t="s">
        <v>29</v>
      </c>
      <c r="D364" s="24">
        <f>SUM(ZBIRNA:NERASPOREĐENO!D364)</f>
        <v>0</v>
      </c>
      <c r="E364" s="24">
        <f>SUM(ZBIRNA:NERASPOREĐENO!E364)</f>
        <v>0</v>
      </c>
      <c r="F364" s="24">
        <f>SUM(ZBIRNA:NERASPOREĐENO!F364)</f>
        <v>0</v>
      </c>
      <c r="G364" s="24">
        <f>SUM(ZBIRNA:NERASPOREĐENO!G364)</f>
        <v>0</v>
      </c>
      <c r="H364" s="24">
        <f>SUM(ZBIRNA:NERASPOREĐENO!H364)</f>
        <v>0</v>
      </c>
      <c r="I364" s="24">
        <f>SUM(ZBIRNA:NERASPOREĐENO!I364)</f>
        <v>0</v>
      </c>
      <c r="K364" s="24">
        <v>0</v>
      </c>
      <c r="L364" s="24">
        <v>0</v>
      </c>
      <c r="M364" s="134">
        <f t="shared" si="126"/>
        <v>0</v>
      </c>
      <c r="N364" s="134">
        <f t="shared" si="127"/>
        <v>0</v>
      </c>
      <c r="R364" s="53"/>
    </row>
    <row r="365" spans="1:18" s="26" customFormat="1">
      <c r="A365" s="21"/>
      <c r="B365" s="22">
        <v>426</v>
      </c>
      <c r="C365" s="23" t="s">
        <v>30</v>
      </c>
      <c r="D365" s="24">
        <f>SUM(ZBIRNA:NERASPOREĐENO!D365)</f>
        <v>0</v>
      </c>
      <c r="E365" s="24">
        <f>SUM(ZBIRNA:NERASPOREĐENO!E365)</f>
        <v>0</v>
      </c>
      <c r="F365" s="24">
        <f>SUM(ZBIRNA:NERASPOREĐENO!F365)</f>
        <v>0</v>
      </c>
      <c r="G365" s="24">
        <f>SUM(ZBIRNA:NERASPOREĐENO!G365)</f>
        <v>0</v>
      </c>
      <c r="H365" s="24">
        <f>SUM(ZBIRNA:NERASPOREĐENO!H365)</f>
        <v>0</v>
      </c>
      <c r="I365" s="24">
        <f>SUM(ZBIRNA:NERASPOREĐENO!I365)</f>
        <v>0</v>
      </c>
      <c r="K365" s="24">
        <v>0</v>
      </c>
      <c r="L365" s="24">
        <v>0</v>
      </c>
      <c r="M365" s="134">
        <f t="shared" si="126"/>
        <v>0</v>
      </c>
      <c r="N365" s="134">
        <f t="shared" si="127"/>
        <v>0</v>
      </c>
      <c r="R365" s="53"/>
    </row>
    <row r="366" spans="1:18" s="26" customFormat="1">
      <c r="A366" s="21"/>
      <c r="B366" s="22">
        <v>451</v>
      </c>
      <c r="C366" s="23" t="s">
        <v>31</v>
      </c>
      <c r="D366" s="24">
        <f>SUM(ZBIRNA:NERASPOREĐENO!D366)</f>
        <v>0</v>
      </c>
      <c r="E366" s="24">
        <f>SUM(ZBIRNA:NERASPOREĐENO!E366)</f>
        <v>0</v>
      </c>
      <c r="F366" s="24">
        <f>SUM(ZBIRNA:NERASPOREĐENO!F366)</f>
        <v>0</v>
      </c>
      <c r="G366" s="24">
        <f>SUM(ZBIRNA:NERASPOREĐENO!G366)</f>
        <v>0</v>
      </c>
      <c r="H366" s="24">
        <f>SUM(ZBIRNA:NERASPOREĐENO!H366)</f>
        <v>0</v>
      </c>
      <c r="I366" s="24">
        <f>SUM(ZBIRNA:NERASPOREĐENO!I366)</f>
        <v>0</v>
      </c>
      <c r="K366" s="24">
        <v>0</v>
      </c>
      <c r="L366" s="24">
        <v>0</v>
      </c>
      <c r="M366" s="134">
        <f t="shared" ref="M366:M429" si="158">+F366-K366</f>
        <v>0</v>
      </c>
      <c r="N366" s="134">
        <f t="shared" ref="N366:N429" si="159">+G366-L366</f>
        <v>0</v>
      </c>
      <c r="R366" s="53"/>
    </row>
    <row r="367" spans="1:18" ht="24.75">
      <c r="A367" s="236" t="s">
        <v>11</v>
      </c>
      <c r="B367" s="237"/>
      <c r="C367" s="18" t="s">
        <v>115</v>
      </c>
      <c r="D367" s="19">
        <f>SUM(D368:D381)</f>
        <v>27738776.859999999</v>
      </c>
      <c r="E367" s="19">
        <f t="shared" ref="E367:I367" si="160">SUM(E368:E381)</f>
        <v>0</v>
      </c>
      <c r="F367" s="59">
        <f t="shared" si="160"/>
        <v>27738776.859999999</v>
      </c>
      <c r="G367" s="174">
        <f t="shared" si="160"/>
        <v>825397.25999999978</v>
      </c>
      <c r="H367" s="79">
        <f t="shared" si="160"/>
        <v>0</v>
      </c>
      <c r="I367" s="20">
        <f t="shared" si="160"/>
        <v>27738776.859999999</v>
      </c>
      <c r="K367" s="79">
        <v>27738776.859999999</v>
      </c>
      <c r="L367" s="79">
        <v>825397.25999999978</v>
      </c>
      <c r="M367" s="134">
        <f t="shared" si="158"/>
        <v>0</v>
      </c>
      <c r="N367" s="134">
        <f t="shared" si="159"/>
        <v>0</v>
      </c>
      <c r="R367" s="53"/>
    </row>
    <row r="368" spans="1:18">
      <c r="A368" s="21"/>
      <c r="B368" s="22">
        <v>311</v>
      </c>
      <c r="C368" s="23" t="s">
        <v>35</v>
      </c>
      <c r="D368" s="24">
        <f>SUM(ZBIRNA:NERASPOREĐENO!D368)</f>
        <v>3275273.35</v>
      </c>
      <c r="E368" s="47">
        <f>SUM(ZBIRNA:NERASPOREĐENO!E368)</f>
        <v>0</v>
      </c>
      <c r="F368" s="84">
        <f t="shared" ref="F368:F373" si="161">SUM(D368:E368)</f>
        <v>3275273.35</v>
      </c>
      <c r="G368" s="172">
        <f>SUM(ZBIRNA:NERASPOREĐENO!G368)</f>
        <v>453541.56</v>
      </c>
      <c r="H368" s="94">
        <f>SUM(ZBIRNA:NERASPOREĐENO!H368)</f>
        <v>0</v>
      </c>
      <c r="I368" s="25">
        <f>+F368+H368</f>
        <v>3275273.35</v>
      </c>
      <c r="K368" s="94">
        <v>3275273.35</v>
      </c>
      <c r="L368" s="94">
        <v>453541.56</v>
      </c>
      <c r="M368" s="134">
        <f t="shared" si="158"/>
        <v>0</v>
      </c>
      <c r="N368" s="134">
        <f t="shared" si="159"/>
        <v>0</v>
      </c>
      <c r="R368" s="53"/>
    </row>
    <row r="369" spans="1:18">
      <c r="A369" s="21"/>
      <c r="B369" s="22">
        <v>312</v>
      </c>
      <c r="C369" s="23" t="s">
        <v>44</v>
      </c>
      <c r="D369" s="24">
        <f>SUM(ZBIRNA:NERASPOREĐENO!D369)</f>
        <v>0</v>
      </c>
      <c r="E369" s="47">
        <f>SUM(ZBIRNA:NERASPOREĐENO!E369)</f>
        <v>0</v>
      </c>
      <c r="F369" s="84">
        <f t="shared" si="161"/>
        <v>0</v>
      </c>
      <c r="G369" s="172">
        <f>SUM(ZBIRNA:NERASPOREĐENO!G369)</f>
        <v>16695</v>
      </c>
      <c r="H369" s="94">
        <f>SUM(ZBIRNA:NERASPOREĐENO!H369)</f>
        <v>0</v>
      </c>
      <c r="I369" s="25">
        <f t="shared" ref="I369:I373" si="162">+F369+H369</f>
        <v>0</v>
      </c>
      <c r="K369" s="94">
        <v>0</v>
      </c>
      <c r="L369" s="94">
        <v>16695</v>
      </c>
      <c r="M369" s="134">
        <f t="shared" si="158"/>
        <v>0</v>
      </c>
      <c r="N369" s="134">
        <f t="shared" si="159"/>
        <v>0</v>
      </c>
      <c r="R369" s="53"/>
    </row>
    <row r="370" spans="1:18">
      <c r="A370" s="21"/>
      <c r="B370" s="22">
        <v>313</v>
      </c>
      <c r="C370" s="23" t="s">
        <v>36</v>
      </c>
      <c r="D370" s="24">
        <f>SUM(ZBIRNA:NERASPOREĐENO!D370)</f>
        <v>637814.12</v>
      </c>
      <c r="E370" s="47">
        <f>SUM(ZBIRNA:NERASPOREĐENO!E370)</f>
        <v>0</v>
      </c>
      <c r="F370" s="84">
        <f t="shared" si="161"/>
        <v>637814.12</v>
      </c>
      <c r="G370" s="172">
        <f>SUM(ZBIRNA:NERASPOREĐENO!G370)</f>
        <v>70397.88</v>
      </c>
      <c r="H370" s="94">
        <f>SUM(ZBIRNA:NERASPOREĐENO!H370)</f>
        <v>0</v>
      </c>
      <c r="I370" s="25">
        <f t="shared" si="162"/>
        <v>637814.12</v>
      </c>
      <c r="K370" s="94">
        <v>637814.12</v>
      </c>
      <c r="L370" s="94">
        <v>70397.88</v>
      </c>
      <c r="M370" s="134">
        <f t="shared" si="158"/>
        <v>0</v>
      </c>
      <c r="N370" s="134">
        <f t="shared" si="159"/>
        <v>0</v>
      </c>
      <c r="R370" s="53"/>
    </row>
    <row r="371" spans="1:18">
      <c r="A371" s="21"/>
      <c r="B371" s="22">
        <v>321</v>
      </c>
      <c r="C371" s="23" t="s">
        <v>33</v>
      </c>
      <c r="D371" s="24">
        <f>SUM(ZBIRNA:NERASPOREĐENO!D371)</f>
        <v>208653</v>
      </c>
      <c r="E371" s="47">
        <f>SUM(ZBIRNA:NERASPOREĐENO!E371)</f>
        <v>0</v>
      </c>
      <c r="F371" s="84">
        <f t="shared" si="161"/>
        <v>208653</v>
      </c>
      <c r="G371" s="172">
        <f>SUM(ZBIRNA:NERASPOREĐENO!G371)</f>
        <v>14214.18</v>
      </c>
      <c r="H371" s="94">
        <f>SUM(ZBIRNA:NERASPOREĐENO!H371)</f>
        <v>0</v>
      </c>
      <c r="I371" s="25">
        <f t="shared" si="162"/>
        <v>208653</v>
      </c>
      <c r="K371" s="94">
        <v>208653</v>
      </c>
      <c r="L371" s="94">
        <v>14214.18</v>
      </c>
      <c r="M371" s="134">
        <f t="shared" si="158"/>
        <v>0</v>
      </c>
      <c r="N371" s="134">
        <f t="shared" si="159"/>
        <v>0</v>
      </c>
      <c r="R371" s="53"/>
    </row>
    <row r="372" spans="1:18">
      <c r="A372" s="21"/>
      <c r="B372" s="22">
        <v>322</v>
      </c>
      <c r="C372" s="23" t="s">
        <v>34</v>
      </c>
      <c r="D372" s="24">
        <f>SUM(ZBIRNA:NERASPOREĐENO!D372)</f>
        <v>0</v>
      </c>
      <c r="E372" s="47">
        <f>SUM(ZBIRNA:NERASPOREĐENO!E372)</f>
        <v>0</v>
      </c>
      <c r="F372" s="84">
        <f t="shared" si="161"/>
        <v>0</v>
      </c>
      <c r="G372" s="172">
        <f>SUM(ZBIRNA:NERASPOREĐENO!G372)</f>
        <v>23806.7</v>
      </c>
      <c r="H372" s="94">
        <f>SUM(ZBIRNA:NERASPOREĐENO!H372)</f>
        <v>0</v>
      </c>
      <c r="I372" s="25">
        <f t="shared" si="162"/>
        <v>0</v>
      </c>
      <c r="K372" s="94">
        <v>0</v>
      </c>
      <c r="L372" s="94">
        <v>23806.7</v>
      </c>
      <c r="M372" s="134">
        <f t="shared" si="158"/>
        <v>0</v>
      </c>
      <c r="N372" s="134">
        <f t="shared" si="159"/>
        <v>0</v>
      </c>
      <c r="R372" s="53"/>
    </row>
    <row r="373" spans="1:18">
      <c r="A373" s="21"/>
      <c r="B373" s="22">
        <v>323</v>
      </c>
      <c r="C373" s="23" t="s">
        <v>28</v>
      </c>
      <c r="D373" s="24">
        <f>SUM(ZBIRNA:NERASPOREĐENO!D373)</f>
        <v>11835630.77</v>
      </c>
      <c r="E373" s="47">
        <f>SUM(ZBIRNA:NERASPOREĐENO!E373)</f>
        <v>0</v>
      </c>
      <c r="F373" s="84">
        <f t="shared" si="161"/>
        <v>11835630.77</v>
      </c>
      <c r="G373" s="172">
        <f>SUM(ZBIRNA:NERASPOREĐENO!G373)</f>
        <v>46942.99</v>
      </c>
      <c r="H373" s="94">
        <f>SUM(ZBIRNA:NERASPOREĐENO!H373)</f>
        <v>0</v>
      </c>
      <c r="I373" s="25">
        <f t="shared" si="162"/>
        <v>11835630.77</v>
      </c>
      <c r="K373" s="94">
        <v>11835630.77</v>
      </c>
      <c r="L373" s="94">
        <v>46942.99</v>
      </c>
      <c r="M373" s="134">
        <f t="shared" si="158"/>
        <v>0</v>
      </c>
      <c r="N373" s="134">
        <f t="shared" si="159"/>
        <v>0</v>
      </c>
      <c r="R373" s="53"/>
    </row>
    <row r="374" spans="1:18">
      <c r="A374" s="21"/>
      <c r="B374" s="22">
        <v>329</v>
      </c>
      <c r="C374" s="23" t="s">
        <v>38</v>
      </c>
      <c r="D374" s="24">
        <f>SUM(ZBIRNA:NERASPOREĐENO!D374)</f>
        <v>0</v>
      </c>
      <c r="E374" s="24">
        <f>SUM(ZBIRNA:NERASPOREĐENO!E374)</f>
        <v>0</v>
      </c>
      <c r="F374" s="24">
        <f>SUM(ZBIRNA:NERASPOREĐENO!F374)</f>
        <v>0</v>
      </c>
      <c r="G374" s="24">
        <f>SUM(ZBIRNA:NERASPOREĐENO!G374)</f>
        <v>13193.33</v>
      </c>
      <c r="H374" s="24">
        <f>SUM(ZBIRNA:NERASPOREĐENO!H374)</f>
        <v>0</v>
      </c>
      <c r="I374" s="24">
        <f>SUM(ZBIRNA:NERASPOREĐENO!I374)</f>
        <v>0</v>
      </c>
      <c r="K374" s="24">
        <v>0</v>
      </c>
      <c r="L374" s="24">
        <v>13193.33</v>
      </c>
      <c r="M374" s="134">
        <f t="shared" si="158"/>
        <v>0</v>
      </c>
      <c r="N374" s="134">
        <f t="shared" si="159"/>
        <v>0</v>
      </c>
      <c r="R374" s="53"/>
    </row>
    <row r="375" spans="1:18">
      <c r="A375" s="21"/>
      <c r="B375" s="22">
        <v>353</v>
      </c>
      <c r="C375" s="23"/>
      <c r="D375" s="24">
        <f>SUM(ZBIRNA:NERASPOREĐENO!D375)</f>
        <v>0</v>
      </c>
      <c r="E375" s="24">
        <f>SUM(ZBIRNA:NERASPOREĐENO!E375)</f>
        <v>0</v>
      </c>
      <c r="F375" s="24">
        <f>SUM(ZBIRNA:NERASPOREĐENO!F375)</f>
        <v>0</v>
      </c>
      <c r="G375" s="24">
        <f>SUM(ZBIRNA:NERASPOREĐENO!G375)</f>
        <v>88279.69</v>
      </c>
      <c r="H375" s="24">
        <f>SUM(ZBIRNA:NERASPOREĐENO!H375)</f>
        <v>0</v>
      </c>
      <c r="I375" s="24">
        <f>SUM(ZBIRNA:NERASPOREĐENO!I375)</f>
        <v>0</v>
      </c>
      <c r="K375" s="24">
        <v>0</v>
      </c>
      <c r="L375" s="24">
        <v>88279.69</v>
      </c>
      <c r="M375" s="134">
        <f t="shared" si="158"/>
        <v>0</v>
      </c>
      <c r="N375" s="134">
        <f t="shared" si="159"/>
        <v>0</v>
      </c>
      <c r="R375" s="53"/>
    </row>
    <row r="376" spans="1:18">
      <c r="A376" s="21"/>
      <c r="B376" s="22">
        <v>368</v>
      </c>
      <c r="C376" s="23"/>
      <c r="D376" s="24">
        <f>SUM(ZBIRNA:NERASPOREĐENO!D376)</f>
        <v>0</v>
      </c>
      <c r="E376" s="24">
        <f>SUM(ZBIRNA:NERASPOREĐENO!E376)</f>
        <v>0</v>
      </c>
      <c r="F376" s="24">
        <f>SUM(ZBIRNA:NERASPOREĐENO!F376)</f>
        <v>0</v>
      </c>
      <c r="G376" s="24">
        <f>SUM(ZBIRNA:NERASPOREĐENO!G376)</f>
        <v>58531.23</v>
      </c>
      <c r="H376" s="24">
        <f>SUM(ZBIRNA:NERASPOREĐENO!H376)</f>
        <v>0</v>
      </c>
      <c r="I376" s="24">
        <f>SUM(ZBIRNA:NERASPOREĐENO!I376)</f>
        <v>0</v>
      </c>
      <c r="K376" s="24">
        <v>0</v>
      </c>
      <c r="L376" s="24">
        <v>58531.23</v>
      </c>
      <c r="M376" s="134">
        <f t="shared" si="158"/>
        <v>0</v>
      </c>
      <c r="N376" s="134">
        <f t="shared" si="159"/>
        <v>0</v>
      </c>
      <c r="R376" s="53"/>
    </row>
    <row r="377" spans="1:18" ht="24.75">
      <c r="A377" s="21"/>
      <c r="B377" s="22">
        <v>369</v>
      </c>
      <c r="C377" s="23" t="s">
        <v>133</v>
      </c>
      <c r="D377" s="24">
        <f>SUM(ZBIRNA:NERASPOREĐENO!D377)</f>
        <v>3479325.45</v>
      </c>
      <c r="E377" s="24">
        <f>SUM(ZBIRNA:NERASPOREĐENO!E377)</f>
        <v>0</v>
      </c>
      <c r="F377" s="24">
        <f>SUM(ZBIRNA:NERASPOREĐENO!F377)</f>
        <v>3479325.45</v>
      </c>
      <c r="G377" s="24">
        <f>SUM(ZBIRNA:NERASPOREĐENO!G377)</f>
        <v>0</v>
      </c>
      <c r="H377" s="24">
        <f>SUM(ZBIRNA:NERASPOREĐENO!H377)</f>
        <v>0</v>
      </c>
      <c r="I377" s="24">
        <f>SUM(ZBIRNA:NERASPOREĐENO!I377)</f>
        <v>3479325.45</v>
      </c>
      <c r="K377" s="24">
        <v>3479325.45</v>
      </c>
      <c r="L377" s="24">
        <v>0</v>
      </c>
      <c r="M377" s="134">
        <f t="shared" si="158"/>
        <v>0</v>
      </c>
      <c r="N377" s="134">
        <f t="shared" si="159"/>
        <v>0</v>
      </c>
      <c r="R377" s="53"/>
    </row>
    <row r="378" spans="1:18">
      <c r="A378" s="21"/>
      <c r="B378" s="22">
        <v>381</v>
      </c>
      <c r="C378" s="23"/>
      <c r="D378" s="24">
        <f>SUM(ZBIRNA:NERASPOREĐENO!D378)</f>
        <v>0</v>
      </c>
      <c r="E378" s="24">
        <f>SUM(ZBIRNA:NERASPOREĐENO!E378)</f>
        <v>0</v>
      </c>
      <c r="F378" s="24">
        <f>SUM(ZBIRNA:NERASPOREĐENO!F378)</f>
        <v>0</v>
      </c>
      <c r="G378" s="24">
        <f>SUM(ZBIRNA:NERASPOREĐENO!G378)</f>
        <v>39794.699999999997</v>
      </c>
      <c r="H378" s="24">
        <f>SUM(ZBIRNA:NERASPOREĐENO!H378)</f>
        <v>0</v>
      </c>
      <c r="I378" s="24">
        <f>SUM(ZBIRNA:NERASPOREĐENO!I378)</f>
        <v>0</v>
      </c>
      <c r="K378" s="24">
        <v>0</v>
      </c>
      <c r="L378" s="24">
        <v>39794.699999999997</v>
      </c>
      <c r="M378" s="134">
        <f t="shared" si="158"/>
        <v>0</v>
      </c>
      <c r="N378" s="134">
        <f t="shared" si="159"/>
        <v>0</v>
      </c>
      <c r="R378" s="53"/>
    </row>
    <row r="379" spans="1:18">
      <c r="A379" s="21"/>
      <c r="B379" s="22">
        <v>422</v>
      </c>
      <c r="C379" s="23" t="s">
        <v>29</v>
      </c>
      <c r="D379" s="24">
        <f>SUM(ZBIRNA:NERASPOREĐENO!D379)</f>
        <v>8302080.1699999999</v>
      </c>
      <c r="E379" s="24">
        <f>SUM(ZBIRNA:NERASPOREĐENO!E379)</f>
        <v>0</v>
      </c>
      <c r="F379" s="24">
        <f>SUM(ZBIRNA:NERASPOREĐENO!F379)</f>
        <v>8302080.1699999999</v>
      </c>
      <c r="G379" s="24">
        <f>SUM(ZBIRNA:NERASPOREĐENO!G379)</f>
        <v>0</v>
      </c>
      <c r="H379" s="24">
        <f>SUM(ZBIRNA:NERASPOREĐENO!H379)</f>
        <v>0</v>
      </c>
      <c r="I379" s="24">
        <f>SUM(ZBIRNA:NERASPOREĐENO!I379)</f>
        <v>8302080.1699999999</v>
      </c>
      <c r="K379" s="24">
        <v>8302080.1699999999</v>
      </c>
      <c r="L379" s="24">
        <v>0</v>
      </c>
      <c r="M379" s="134">
        <f t="shared" si="158"/>
        <v>0</v>
      </c>
      <c r="N379" s="134">
        <f t="shared" si="159"/>
        <v>0</v>
      </c>
      <c r="R379" s="53"/>
    </row>
    <row r="380" spans="1:18" s="26" customFormat="1">
      <c r="A380" s="21"/>
      <c r="B380" s="22">
        <v>426</v>
      </c>
      <c r="C380" s="23" t="s">
        <v>30</v>
      </c>
      <c r="D380" s="24">
        <f>SUM(ZBIRNA:NERASPOREĐENO!D380)</f>
        <v>0</v>
      </c>
      <c r="E380" s="24">
        <f>SUM(ZBIRNA:NERASPOREĐENO!E380)</f>
        <v>0</v>
      </c>
      <c r="F380" s="24">
        <f>SUM(ZBIRNA:NERASPOREĐENO!F380)</f>
        <v>0</v>
      </c>
      <c r="G380" s="24">
        <f>SUM(ZBIRNA:NERASPOREĐENO!G380)</f>
        <v>0</v>
      </c>
      <c r="H380" s="24">
        <f>SUM(ZBIRNA:NERASPOREĐENO!H380)</f>
        <v>0</v>
      </c>
      <c r="I380" s="24">
        <f>SUM(ZBIRNA:NERASPOREĐENO!I380)</f>
        <v>0</v>
      </c>
      <c r="K380" s="24">
        <v>0</v>
      </c>
      <c r="L380" s="24">
        <v>0</v>
      </c>
      <c r="M380" s="134">
        <f t="shared" si="158"/>
        <v>0</v>
      </c>
      <c r="N380" s="134">
        <f t="shared" si="159"/>
        <v>0</v>
      </c>
      <c r="R380" s="53"/>
    </row>
    <row r="381" spans="1:18" s="26" customFormat="1">
      <c r="A381" s="21"/>
      <c r="B381" s="22">
        <v>451</v>
      </c>
      <c r="C381" s="23" t="s">
        <v>31</v>
      </c>
      <c r="D381" s="24">
        <f>SUM(ZBIRNA:NERASPOREĐENO!D381)</f>
        <v>0</v>
      </c>
      <c r="E381" s="24">
        <f>SUM(ZBIRNA:NERASPOREĐENO!E381)</f>
        <v>0</v>
      </c>
      <c r="F381" s="24">
        <f>SUM(ZBIRNA:NERASPOREĐENO!F381)</f>
        <v>0</v>
      </c>
      <c r="G381" s="24">
        <f>SUM(ZBIRNA:NERASPOREĐENO!G381)</f>
        <v>0</v>
      </c>
      <c r="H381" s="24">
        <f>SUM(ZBIRNA:NERASPOREĐENO!H381)</f>
        <v>0</v>
      </c>
      <c r="I381" s="24">
        <f>SUM(ZBIRNA:NERASPOREĐENO!I381)</f>
        <v>0</v>
      </c>
      <c r="K381" s="24">
        <v>0</v>
      </c>
      <c r="L381" s="24">
        <v>0</v>
      </c>
      <c r="M381" s="134">
        <f t="shared" si="158"/>
        <v>0</v>
      </c>
      <c r="N381" s="134">
        <f t="shared" si="159"/>
        <v>0</v>
      </c>
      <c r="R381" s="53"/>
    </row>
    <row r="382" spans="1:18" ht="33" customHeight="1">
      <c r="A382" s="263" t="s">
        <v>150</v>
      </c>
      <c r="B382" s="264"/>
      <c r="C382" s="39" t="s">
        <v>1833</v>
      </c>
      <c r="D382" s="40">
        <f>SUM(D383,D405,D395)</f>
        <v>18088588.890000001</v>
      </c>
      <c r="E382" s="40">
        <f t="shared" ref="E382:I382" si="163">SUM(E383,E405,E395)</f>
        <v>0</v>
      </c>
      <c r="F382" s="83">
        <f t="shared" si="163"/>
        <v>18088588.890000001</v>
      </c>
      <c r="G382" s="171">
        <f t="shared" si="163"/>
        <v>935007.41999999993</v>
      </c>
      <c r="H382" s="88">
        <f t="shared" si="163"/>
        <v>0</v>
      </c>
      <c r="I382" s="41">
        <f t="shared" si="163"/>
        <v>18088588.890000001</v>
      </c>
      <c r="K382" s="88">
        <v>18088588.890000001</v>
      </c>
      <c r="L382" s="88">
        <v>935007.41999999993</v>
      </c>
      <c r="M382" s="134">
        <f t="shared" si="158"/>
        <v>0</v>
      </c>
      <c r="N382" s="134">
        <f t="shared" si="159"/>
        <v>0</v>
      </c>
      <c r="R382" s="53"/>
    </row>
    <row r="383" spans="1:18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64">SUM(E384:E394)</f>
        <v>0</v>
      </c>
      <c r="F383" s="59">
        <f t="shared" si="164"/>
        <v>0</v>
      </c>
      <c r="G383" s="174">
        <f t="shared" si="164"/>
        <v>0</v>
      </c>
      <c r="H383" s="79">
        <f t="shared" si="164"/>
        <v>0</v>
      </c>
      <c r="I383" s="20">
        <f t="shared" si="164"/>
        <v>0</v>
      </c>
      <c r="K383" s="79">
        <v>0</v>
      </c>
      <c r="L383" s="79">
        <v>0</v>
      </c>
      <c r="M383" s="134">
        <f t="shared" si="158"/>
        <v>0</v>
      </c>
      <c r="N383" s="134">
        <f t="shared" si="159"/>
        <v>0</v>
      </c>
      <c r="R383" s="53"/>
    </row>
    <row r="384" spans="1:18">
      <c r="A384" s="21"/>
      <c r="B384" s="22">
        <v>311</v>
      </c>
      <c r="C384" s="23" t="s">
        <v>35</v>
      </c>
      <c r="D384" s="24">
        <f>SUM(ZBIRNA:NERASPOREĐENO!D384)</f>
        <v>0</v>
      </c>
      <c r="E384" s="47">
        <f>SUM(ZBIRNA:NERASPOREĐENO!E384)</f>
        <v>0</v>
      </c>
      <c r="F384" s="84">
        <f t="shared" ref="F384:F394" si="165">SUM(D384:E384)</f>
        <v>0</v>
      </c>
      <c r="G384" s="172">
        <f>SUM(ZBIRNA:NERASPOREĐENO!G384)</f>
        <v>0</v>
      </c>
      <c r="H384" s="94">
        <f>SUM(ZBIRNA:NERASPOREĐENO!H384)</f>
        <v>0</v>
      </c>
      <c r="I384" s="25">
        <f>+F384+H384</f>
        <v>0</v>
      </c>
      <c r="K384" s="94">
        <v>0</v>
      </c>
      <c r="L384" s="94">
        <v>0</v>
      </c>
      <c r="M384" s="134">
        <f t="shared" si="158"/>
        <v>0</v>
      </c>
      <c r="N384" s="134">
        <f t="shared" si="159"/>
        <v>0</v>
      </c>
      <c r="R384" s="53"/>
    </row>
    <row r="385" spans="1:18">
      <c r="A385" s="21"/>
      <c r="B385" s="22">
        <v>312</v>
      </c>
      <c r="C385" s="23" t="s">
        <v>44</v>
      </c>
      <c r="D385" s="24">
        <f>SUM(ZBIRNA:NERASPOREĐENO!D385)</f>
        <v>0</v>
      </c>
      <c r="E385" s="47">
        <f>SUM(ZBIRNA:NERASPOREĐENO!E385)</f>
        <v>0</v>
      </c>
      <c r="F385" s="84">
        <f t="shared" si="165"/>
        <v>0</v>
      </c>
      <c r="G385" s="172">
        <f>SUM(ZBIRNA:NERASPOREĐENO!G385)</f>
        <v>0</v>
      </c>
      <c r="H385" s="94">
        <f>SUM(ZBIRNA:NERASPOREĐENO!H385)</f>
        <v>0</v>
      </c>
      <c r="I385" s="25">
        <f t="shared" ref="I385:I394" si="166">+F385+H385</f>
        <v>0</v>
      </c>
      <c r="K385" s="94">
        <v>0</v>
      </c>
      <c r="L385" s="94">
        <v>0</v>
      </c>
      <c r="M385" s="134">
        <f t="shared" si="158"/>
        <v>0</v>
      </c>
      <c r="N385" s="134">
        <f t="shared" si="159"/>
        <v>0</v>
      </c>
      <c r="R385" s="53"/>
    </row>
    <row r="386" spans="1:18">
      <c r="A386" s="21"/>
      <c r="B386" s="22">
        <v>313</v>
      </c>
      <c r="C386" s="23" t="s">
        <v>36</v>
      </c>
      <c r="D386" s="24">
        <f>SUM(ZBIRNA:NERASPOREĐENO!D386)</f>
        <v>0</v>
      </c>
      <c r="E386" s="47">
        <f>SUM(ZBIRNA:NERASPOREĐENO!E386)</f>
        <v>0</v>
      </c>
      <c r="F386" s="84">
        <f t="shared" si="165"/>
        <v>0</v>
      </c>
      <c r="G386" s="172">
        <f>SUM(ZBIRNA:NERASPOREĐENO!G386)</f>
        <v>0</v>
      </c>
      <c r="H386" s="94">
        <f>SUM(ZBIRNA:NERASPOREĐENO!H386)</f>
        <v>0</v>
      </c>
      <c r="I386" s="25">
        <f t="shared" si="166"/>
        <v>0</v>
      </c>
      <c r="K386" s="94">
        <v>0</v>
      </c>
      <c r="L386" s="94">
        <v>0</v>
      </c>
      <c r="M386" s="134">
        <f t="shared" si="158"/>
        <v>0</v>
      </c>
      <c r="N386" s="134">
        <f t="shared" si="159"/>
        <v>0</v>
      </c>
      <c r="R386" s="53"/>
    </row>
    <row r="387" spans="1:18">
      <c r="A387" s="21"/>
      <c r="B387" s="22">
        <v>321</v>
      </c>
      <c r="C387" s="23" t="s">
        <v>33</v>
      </c>
      <c r="D387" s="24">
        <f>SUM(ZBIRNA:NERASPOREĐENO!D387)</f>
        <v>0</v>
      </c>
      <c r="E387" s="47">
        <f>SUM(ZBIRNA:NERASPOREĐENO!E387)</f>
        <v>0</v>
      </c>
      <c r="F387" s="84">
        <f t="shared" si="165"/>
        <v>0</v>
      </c>
      <c r="G387" s="172">
        <f>SUM(ZBIRNA:NERASPOREĐENO!G387)</f>
        <v>0</v>
      </c>
      <c r="H387" s="94">
        <f>SUM(ZBIRNA:NERASPOREĐENO!H387)</f>
        <v>0</v>
      </c>
      <c r="I387" s="25">
        <f t="shared" si="166"/>
        <v>0</v>
      </c>
      <c r="K387" s="94">
        <v>0</v>
      </c>
      <c r="L387" s="94">
        <v>0</v>
      </c>
      <c r="M387" s="134">
        <f t="shared" si="158"/>
        <v>0</v>
      </c>
      <c r="N387" s="134">
        <f t="shared" si="159"/>
        <v>0</v>
      </c>
      <c r="R387" s="53"/>
    </row>
    <row r="388" spans="1:18">
      <c r="A388" s="21"/>
      <c r="B388" s="22">
        <v>322</v>
      </c>
      <c r="C388" s="23" t="s">
        <v>34</v>
      </c>
      <c r="D388" s="24">
        <f>SUM(ZBIRNA:NERASPOREĐENO!D388)</f>
        <v>0</v>
      </c>
      <c r="E388" s="47">
        <f>SUM(ZBIRNA:NERASPOREĐENO!E388)</f>
        <v>0</v>
      </c>
      <c r="F388" s="84">
        <f t="shared" si="165"/>
        <v>0</v>
      </c>
      <c r="G388" s="172">
        <f>SUM(ZBIRNA:NERASPOREĐENO!G388)</f>
        <v>0</v>
      </c>
      <c r="H388" s="94">
        <f>SUM(ZBIRNA:NERASPOREĐENO!H388)</f>
        <v>0</v>
      </c>
      <c r="I388" s="25">
        <f t="shared" si="166"/>
        <v>0</v>
      </c>
      <c r="K388" s="94">
        <v>0</v>
      </c>
      <c r="L388" s="94">
        <v>0</v>
      </c>
      <c r="M388" s="134">
        <f t="shared" si="158"/>
        <v>0</v>
      </c>
      <c r="N388" s="134">
        <f t="shared" si="159"/>
        <v>0</v>
      </c>
      <c r="R388" s="53"/>
    </row>
    <row r="389" spans="1:18">
      <c r="A389" s="21"/>
      <c r="B389" s="22">
        <v>323</v>
      </c>
      <c r="C389" s="23" t="s">
        <v>28</v>
      </c>
      <c r="D389" s="24">
        <f>SUM(ZBIRNA:NERASPOREĐENO!D389)</f>
        <v>0</v>
      </c>
      <c r="E389" s="47">
        <f>SUM(ZBIRNA:NERASPOREĐENO!E389)</f>
        <v>0</v>
      </c>
      <c r="F389" s="84">
        <f t="shared" si="165"/>
        <v>0</v>
      </c>
      <c r="G389" s="172">
        <f>SUM(ZBIRNA:NERASPOREĐENO!G389)</f>
        <v>0</v>
      </c>
      <c r="H389" s="94">
        <f>SUM(ZBIRNA:NERASPOREĐENO!H389)</f>
        <v>0</v>
      </c>
      <c r="I389" s="25">
        <f t="shared" si="166"/>
        <v>0</v>
      </c>
      <c r="K389" s="94">
        <v>0</v>
      </c>
      <c r="L389" s="94">
        <v>0</v>
      </c>
      <c r="M389" s="134">
        <f t="shared" si="158"/>
        <v>0</v>
      </c>
      <c r="N389" s="134">
        <f t="shared" si="159"/>
        <v>0</v>
      </c>
      <c r="R389" s="53"/>
    </row>
    <row r="390" spans="1:18">
      <c r="A390" s="21"/>
      <c r="B390" s="22">
        <v>329</v>
      </c>
      <c r="C390" s="23" t="s">
        <v>38</v>
      </c>
      <c r="D390" s="24">
        <f>SUM(ZBIRNA:NERASPOREĐENO!D390)</f>
        <v>0</v>
      </c>
      <c r="E390" s="47">
        <f>SUM(ZBIRNA:NERASPOREĐENO!E390)</f>
        <v>0</v>
      </c>
      <c r="F390" s="84">
        <f t="shared" si="165"/>
        <v>0</v>
      </c>
      <c r="G390" s="172">
        <f>SUM(ZBIRNA:NERASPOREĐENO!G390)</f>
        <v>0</v>
      </c>
      <c r="H390" s="94">
        <f>SUM(ZBIRNA:NERASPOREĐENO!H390)</f>
        <v>0</v>
      </c>
      <c r="I390" s="25">
        <f t="shared" si="166"/>
        <v>0</v>
      </c>
      <c r="K390" s="94">
        <v>0</v>
      </c>
      <c r="L390" s="94">
        <v>0</v>
      </c>
      <c r="M390" s="134">
        <f t="shared" si="158"/>
        <v>0</v>
      </c>
      <c r="N390" s="134">
        <f t="shared" si="159"/>
        <v>0</v>
      </c>
      <c r="R390" s="53"/>
    </row>
    <row r="391" spans="1:18" ht="24.75">
      <c r="A391" s="21"/>
      <c r="B391" s="22">
        <v>369</v>
      </c>
      <c r="C391" s="23" t="s">
        <v>133</v>
      </c>
      <c r="D391" s="24">
        <f>SUM(ZBIRNA:NERASPOREĐENO!D391)</f>
        <v>0</v>
      </c>
      <c r="E391" s="47">
        <f>SUM(ZBIRNA:NERASPOREĐENO!E391)</f>
        <v>0</v>
      </c>
      <c r="F391" s="84">
        <f t="shared" si="165"/>
        <v>0</v>
      </c>
      <c r="G391" s="172">
        <f>SUM(ZBIRNA:NERASPOREĐENO!G391)</f>
        <v>0</v>
      </c>
      <c r="H391" s="94">
        <f>SUM(ZBIRNA:NERASPOREĐENO!H391)</f>
        <v>0</v>
      </c>
      <c r="I391" s="25">
        <f t="shared" si="166"/>
        <v>0</v>
      </c>
      <c r="K391" s="94">
        <v>0</v>
      </c>
      <c r="L391" s="94">
        <v>0</v>
      </c>
      <c r="M391" s="134">
        <f t="shared" si="158"/>
        <v>0</v>
      </c>
      <c r="N391" s="134">
        <f t="shared" si="159"/>
        <v>0</v>
      </c>
      <c r="R391" s="53"/>
    </row>
    <row r="392" spans="1:18">
      <c r="A392" s="21"/>
      <c r="B392" s="22">
        <v>422</v>
      </c>
      <c r="C392" s="23" t="s">
        <v>29</v>
      </c>
      <c r="D392" s="24">
        <f>SUM(ZBIRNA:NERASPOREĐENO!D392)</f>
        <v>0</v>
      </c>
      <c r="E392" s="47">
        <f>SUM(ZBIRNA:NERASPOREĐENO!E392)</f>
        <v>0</v>
      </c>
      <c r="F392" s="84">
        <f t="shared" si="165"/>
        <v>0</v>
      </c>
      <c r="G392" s="172">
        <f>SUM(ZBIRNA:NERASPOREĐENO!G392)</f>
        <v>0</v>
      </c>
      <c r="H392" s="94">
        <f>SUM(ZBIRNA:NERASPOREĐENO!H392)</f>
        <v>0</v>
      </c>
      <c r="I392" s="25">
        <f t="shared" si="166"/>
        <v>0</v>
      </c>
      <c r="K392" s="94">
        <v>0</v>
      </c>
      <c r="L392" s="94">
        <v>0</v>
      </c>
      <c r="M392" s="134">
        <f t="shared" si="158"/>
        <v>0</v>
      </c>
      <c r="N392" s="134">
        <f t="shared" si="159"/>
        <v>0</v>
      </c>
      <c r="R392" s="53"/>
    </row>
    <row r="393" spans="1:18" s="26" customFormat="1">
      <c r="A393" s="21"/>
      <c r="B393" s="22">
        <v>426</v>
      </c>
      <c r="C393" s="23" t="s">
        <v>30</v>
      </c>
      <c r="D393" s="24">
        <f>SUM(ZBIRNA:NERASPOREĐENO!D393)</f>
        <v>0</v>
      </c>
      <c r="E393" s="47">
        <f>SUM(ZBIRNA:NERASPOREĐENO!E393)</f>
        <v>0</v>
      </c>
      <c r="F393" s="84">
        <f t="shared" si="165"/>
        <v>0</v>
      </c>
      <c r="G393" s="172">
        <f>SUM(ZBIRNA:NERASPOREĐENO!G393)</f>
        <v>0</v>
      </c>
      <c r="H393" s="94">
        <f>SUM(ZBIRNA:NERASPOREĐENO!H393)</f>
        <v>0</v>
      </c>
      <c r="I393" s="25">
        <f t="shared" si="166"/>
        <v>0</v>
      </c>
      <c r="K393" s="94">
        <v>0</v>
      </c>
      <c r="L393" s="94">
        <v>0</v>
      </c>
      <c r="M393" s="134">
        <f t="shared" si="158"/>
        <v>0</v>
      </c>
      <c r="N393" s="134">
        <f t="shared" si="159"/>
        <v>0</v>
      </c>
      <c r="R393" s="53"/>
    </row>
    <row r="394" spans="1:18" s="26" customFormat="1">
      <c r="A394" s="21"/>
      <c r="B394" s="22">
        <v>451</v>
      </c>
      <c r="C394" s="23" t="s">
        <v>31</v>
      </c>
      <c r="D394" s="24">
        <f>SUM(ZBIRNA:NERASPOREĐENO!D394)</f>
        <v>0</v>
      </c>
      <c r="E394" s="47">
        <f>SUM(ZBIRNA:NERASPOREĐENO!E394)</f>
        <v>0</v>
      </c>
      <c r="F394" s="84">
        <f t="shared" si="165"/>
        <v>0</v>
      </c>
      <c r="G394" s="172">
        <f>SUM(ZBIRNA:NERASPOREĐENO!G394)</f>
        <v>0</v>
      </c>
      <c r="H394" s="94">
        <f>SUM(ZBIRNA:NERASPOREĐENO!H394)</f>
        <v>0</v>
      </c>
      <c r="I394" s="25">
        <f t="shared" si="166"/>
        <v>0</v>
      </c>
      <c r="K394" s="94">
        <v>0</v>
      </c>
      <c r="L394" s="94">
        <v>0</v>
      </c>
      <c r="M394" s="134">
        <f t="shared" si="158"/>
        <v>0</v>
      </c>
      <c r="N394" s="134">
        <f t="shared" si="159"/>
        <v>0</v>
      </c>
      <c r="R394" s="53"/>
    </row>
    <row r="395" spans="1:18" s="26" customFormat="1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67">SUM(E396:E404)</f>
        <v>0</v>
      </c>
      <c r="F395" s="19">
        <f t="shared" si="167"/>
        <v>0</v>
      </c>
      <c r="G395" s="174">
        <f t="shared" si="167"/>
        <v>135503.70000000001</v>
      </c>
      <c r="H395" s="174">
        <f t="shared" si="167"/>
        <v>0</v>
      </c>
      <c r="I395" s="20">
        <f t="shared" si="167"/>
        <v>0</v>
      </c>
      <c r="K395" s="174">
        <v>0</v>
      </c>
      <c r="L395" s="174">
        <v>135503.70000000001</v>
      </c>
      <c r="M395" s="134">
        <f t="shared" si="158"/>
        <v>0</v>
      </c>
      <c r="N395" s="134">
        <f t="shared" si="159"/>
        <v>0</v>
      </c>
      <c r="R395" s="53"/>
    </row>
    <row r="396" spans="1:18" s="26" customFormat="1">
      <c r="A396" s="21"/>
      <c r="B396" s="22">
        <v>311</v>
      </c>
      <c r="C396" s="23"/>
      <c r="D396" s="24">
        <f>SUM(ZBIRNA:NERASPOREĐENO!D396)</f>
        <v>0</v>
      </c>
      <c r="E396" s="24">
        <f>SUM(ZBIRNA:NERASPOREĐENO!E396)</f>
        <v>0</v>
      </c>
      <c r="F396" s="24">
        <f t="shared" ref="F396:F404" si="168">SUM(D396:E396)</f>
        <v>0</v>
      </c>
      <c r="G396" s="24">
        <f>SUM(ZBIRNA:NERASPOREĐENO!G396)</f>
        <v>52267.49</v>
      </c>
      <c r="H396" s="24">
        <f>SUM(ZBIRNA:NERASPOREĐENO!H396)</f>
        <v>0</v>
      </c>
      <c r="I396" s="24">
        <f t="shared" ref="I396:I404" si="169">+F396+H396</f>
        <v>0</v>
      </c>
      <c r="K396" s="24">
        <v>0</v>
      </c>
      <c r="L396" s="24">
        <v>52267.49</v>
      </c>
      <c r="M396" s="134">
        <f t="shared" si="158"/>
        <v>0</v>
      </c>
      <c r="N396" s="134">
        <f t="shared" si="159"/>
        <v>0</v>
      </c>
      <c r="R396" s="53"/>
    </row>
    <row r="397" spans="1:18" s="26" customFormat="1">
      <c r="A397" s="21"/>
      <c r="B397" s="22">
        <v>312</v>
      </c>
      <c r="C397" s="23"/>
      <c r="D397" s="24">
        <f>SUM(ZBIRNA:NERASPOREĐENO!D397)</f>
        <v>0</v>
      </c>
      <c r="E397" s="24">
        <f>SUM(ZBIRNA:NERASPOREĐENO!E397)</f>
        <v>0</v>
      </c>
      <c r="F397" s="24">
        <f t="shared" si="168"/>
        <v>0</v>
      </c>
      <c r="G397" s="24">
        <f>SUM(ZBIRNA:NERASPOREĐENO!G397)</f>
        <v>2497.5</v>
      </c>
      <c r="H397" s="24">
        <f>SUM(ZBIRNA:NERASPOREĐENO!H397)</f>
        <v>0</v>
      </c>
      <c r="I397" s="24">
        <f t="shared" si="169"/>
        <v>0</v>
      </c>
      <c r="K397" s="24">
        <v>0</v>
      </c>
      <c r="L397" s="24">
        <v>2497.5</v>
      </c>
      <c r="M397" s="134">
        <f t="shared" si="158"/>
        <v>0</v>
      </c>
      <c r="N397" s="134">
        <f t="shared" si="159"/>
        <v>0</v>
      </c>
      <c r="R397" s="53"/>
    </row>
    <row r="398" spans="1:18" s="26" customFormat="1">
      <c r="A398" s="21"/>
      <c r="B398" s="22">
        <v>313</v>
      </c>
      <c r="C398" s="23"/>
      <c r="D398" s="24">
        <f>SUM(ZBIRNA:NERASPOREĐENO!D398)</f>
        <v>0</v>
      </c>
      <c r="E398" s="24">
        <f>SUM(ZBIRNA:NERASPOREĐENO!E398)</f>
        <v>0</v>
      </c>
      <c r="F398" s="24">
        <f t="shared" si="168"/>
        <v>0</v>
      </c>
      <c r="G398" s="24">
        <f>SUM(ZBIRNA:NERASPOREĐENO!G398)</f>
        <v>8330.98</v>
      </c>
      <c r="H398" s="24">
        <f>SUM(ZBIRNA:NERASPOREĐENO!H398)</f>
        <v>0</v>
      </c>
      <c r="I398" s="24">
        <f t="shared" si="169"/>
        <v>0</v>
      </c>
      <c r="K398" s="24">
        <v>0</v>
      </c>
      <c r="L398" s="24">
        <v>8330.98</v>
      </c>
      <c r="M398" s="134">
        <f t="shared" si="158"/>
        <v>0</v>
      </c>
      <c r="N398" s="134">
        <f t="shared" si="159"/>
        <v>0</v>
      </c>
      <c r="R398" s="53"/>
    </row>
    <row r="399" spans="1:18" s="26" customFormat="1">
      <c r="A399" s="21"/>
      <c r="B399" s="22">
        <v>329</v>
      </c>
      <c r="C399" s="23"/>
      <c r="D399" s="24">
        <f>SUM(ZBIRNA:NERASPOREĐENO!D399)</f>
        <v>0</v>
      </c>
      <c r="E399" s="24">
        <f>SUM(ZBIRNA:NERASPOREĐENO!E399)</f>
        <v>0</v>
      </c>
      <c r="F399" s="24">
        <f t="shared" si="168"/>
        <v>0</v>
      </c>
      <c r="G399" s="24">
        <f>SUM(ZBIRNA:NERASPOREĐENO!G399)</f>
        <v>0</v>
      </c>
      <c r="H399" s="24">
        <f>SUM(ZBIRNA:NERASPOREĐENO!H399)</f>
        <v>0</v>
      </c>
      <c r="I399" s="24">
        <f t="shared" si="169"/>
        <v>0</v>
      </c>
      <c r="K399" s="24">
        <v>0</v>
      </c>
      <c r="L399" s="24">
        <v>0</v>
      </c>
      <c r="M399" s="134">
        <f t="shared" si="158"/>
        <v>0</v>
      </c>
      <c r="N399" s="134">
        <f t="shared" si="159"/>
        <v>0</v>
      </c>
      <c r="R399" s="53"/>
    </row>
    <row r="400" spans="1:18" s="26" customFormat="1">
      <c r="A400" s="21"/>
      <c r="B400" s="22">
        <v>352</v>
      </c>
      <c r="C400" s="23"/>
      <c r="D400" s="24">
        <f>SUM(ZBIRNA:NERASPOREĐENO!D400)</f>
        <v>0</v>
      </c>
      <c r="E400" s="24">
        <f>SUM(ZBIRNA:NERASPOREĐENO!E400)</f>
        <v>0</v>
      </c>
      <c r="F400" s="24">
        <f t="shared" si="168"/>
        <v>0</v>
      </c>
      <c r="G400" s="24">
        <f>SUM(ZBIRNA:NERASPOREĐENO!G400)</f>
        <v>12156.99</v>
      </c>
      <c r="H400" s="24">
        <f>SUM(ZBIRNA:NERASPOREĐENO!H400)</f>
        <v>0</v>
      </c>
      <c r="I400" s="24">
        <f t="shared" si="169"/>
        <v>0</v>
      </c>
      <c r="K400" s="24">
        <v>0</v>
      </c>
      <c r="L400" s="24">
        <v>12156.99</v>
      </c>
      <c r="M400" s="134">
        <f t="shared" si="158"/>
        <v>0</v>
      </c>
      <c r="N400" s="134">
        <f t="shared" si="159"/>
        <v>0</v>
      </c>
      <c r="R400" s="53"/>
    </row>
    <row r="401" spans="1:18" s="26" customFormat="1">
      <c r="A401" s="21"/>
      <c r="B401" s="22">
        <v>363</v>
      </c>
      <c r="C401" s="23"/>
      <c r="D401" s="24">
        <f>SUM(ZBIRNA:NERASPOREĐENO!D401)</f>
        <v>0</v>
      </c>
      <c r="E401" s="24">
        <f>SUM(ZBIRNA:NERASPOREĐENO!E401)</f>
        <v>0</v>
      </c>
      <c r="F401" s="24">
        <f t="shared" si="168"/>
        <v>0</v>
      </c>
      <c r="G401" s="24">
        <f>SUM(ZBIRNA:NERASPOREĐENO!G401)</f>
        <v>0</v>
      </c>
      <c r="H401" s="24">
        <f>SUM(ZBIRNA:NERASPOREĐENO!H401)</f>
        <v>0</v>
      </c>
      <c r="I401" s="24">
        <f t="shared" si="169"/>
        <v>0</v>
      </c>
      <c r="K401" s="24">
        <v>0</v>
      </c>
      <c r="L401" s="24">
        <v>0</v>
      </c>
      <c r="M401" s="134">
        <f t="shared" si="158"/>
        <v>0</v>
      </c>
      <c r="N401" s="134">
        <f t="shared" si="159"/>
        <v>0</v>
      </c>
      <c r="R401" s="53"/>
    </row>
    <row r="402" spans="1:18" s="26" customFormat="1">
      <c r="A402" s="21"/>
      <c r="B402" s="22">
        <v>366</v>
      </c>
      <c r="C402" s="23"/>
      <c r="D402" s="24">
        <f>SUM(ZBIRNA:NERASPOREĐENO!D402)</f>
        <v>0</v>
      </c>
      <c r="E402" s="24">
        <f>SUM(ZBIRNA:NERASPOREĐENO!E402)</f>
        <v>0</v>
      </c>
      <c r="F402" s="24">
        <f t="shared" si="168"/>
        <v>0</v>
      </c>
      <c r="G402" s="24">
        <f>SUM(ZBIRNA:NERASPOREĐENO!G402)</f>
        <v>13057.07</v>
      </c>
      <c r="H402" s="24">
        <f>SUM(ZBIRNA:NERASPOREĐENO!H402)</f>
        <v>0</v>
      </c>
      <c r="I402" s="24">
        <f t="shared" si="169"/>
        <v>0</v>
      </c>
      <c r="K402" s="24">
        <v>0</v>
      </c>
      <c r="L402" s="24">
        <v>13057.07</v>
      </c>
      <c r="M402" s="134">
        <f t="shared" si="158"/>
        <v>0</v>
      </c>
      <c r="N402" s="134">
        <f t="shared" si="159"/>
        <v>0</v>
      </c>
      <c r="R402" s="53"/>
    </row>
    <row r="403" spans="1:18" s="26" customFormat="1">
      <c r="A403" s="21"/>
      <c r="B403" s="22">
        <v>369</v>
      </c>
      <c r="C403" s="23"/>
      <c r="D403" s="24">
        <f>SUM(ZBIRNA:NERASPOREĐENO!D403)</f>
        <v>0</v>
      </c>
      <c r="E403" s="24">
        <f>SUM(ZBIRNA:NERASPOREĐENO!E403)</f>
        <v>0</v>
      </c>
      <c r="F403" s="24">
        <f t="shared" si="168"/>
        <v>0</v>
      </c>
      <c r="G403" s="24">
        <f>SUM(ZBIRNA:NERASPOREĐENO!G403)</f>
        <v>32837.910000000003</v>
      </c>
      <c r="H403" s="24">
        <f>SUM(ZBIRNA:NERASPOREĐENO!H403)</f>
        <v>0</v>
      </c>
      <c r="I403" s="24">
        <f t="shared" si="169"/>
        <v>0</v>
      </c>
      <c r="K403" s="24">
        <v>0</v>
      </c>
      <c r="L403" s="24">
        <v>32837.910000000003</v>
      </c>
      <c r="M403" s="134">
        <f t="shared" si="158"/>
        <v>0</v>
      </c>
      <c r="N403" s="134">
        <f t="shared" si="159"/>
        <v>0</v>
      </c>
      <c r="R403" s="53"/>
    </row>
    <row r="404" spans="1:18" s="26" customFormat="1">
      <c r="A404" s="21"/>
      <c r="B404" s="22">
        <v>381</v>
      </c>
      <c r="C404" s="23"/>
      <c r="D404" s="24">
        <f>SUM(ZBIRNA:NERASPOREĐENO!D404)</f>
        <v>0</v>
      </c>
      <c r="E404" s="24">
        <f>SUM(ZBIRNA:NERASPOREĐENO!E404)</f>
        <v>0</v>
      </c>
      <c r="F404" s="24">
        <f t="shared" si="168"/>
        <v>0</v>
      </c>
      <c r="G404" s="24">
        <f>SUM(ZBIRNA:NERASPOREĐENO!G404)</f>
        <v>14355.76</v>
      </c>
      <c r="H404" s="24">
        <f>SUM(ZBIRNA:NERASPOREĐENO!H404)</f>
        <v>0</v>
      </c>
      <c r="I404" s="24">
        <f t="shared" si="169"/>
        <v>0</v>
      </c>
      <c r="K404" s="24">
        <v>0</v>
      </c>
      <c r="L404" s="24">
        <v>14355.76</v>
      </c>
      <c r="M404" s="134">
        <f t="shared" si="158"/>
        <v>0</v>
      </c>
      <c r="N404" s="134">
        <f t="shared" si="159"/>
        <v>0</v>
      </c>
      <c r="R404" s="53"/>
    </row>
    <row r="405" spans="1:18" ht="24.75">
      <c r="A405" s="236" t="s">
        <v>11</v>
      </c>
      <c r="B405" s="237"/>
      <c r="C405" s="18" t="s">
        <v>115</v>
      </c>
      <c r="D405" s="19">
        <f>SUM(D406:D419)</f>
        <v>18088588.890000001</v>
      </c>
      <c r="E405" s="19">
        <f t="shared" ref="E405:I405" si="170">SUM(E406:E419)</f>
        <v>0</v>
      </c>
      <c r="F405" s="59">
        <f t="shared" si="170"/>
        <v>18088588.890000001</v>
      </c>
      <c r="G405" s="174">
        <f t="shared" si="170"/>
        <v>799503.72</v>
      </c>
      <c r="H405" s="79">
        <f t="shared" si="170"/>
        <v>0</v>
      </c>
      <c r="I405" s="20">
        <f t="shared" si="170"/>
        <v>18088588.890000001</v>
      </c>
      <c r="K405" s="79">
        <v>18088588.890000001</v>
      </c>
      <c r="L405" s="79">
        <v>799503.72</v>
      </c>
      <c r="M405" s="134">
        <f t="shared" si="158"/>
        <v>0</v>
      </c>
      <c r="N405" s="134">
        <f t="shared" si="159"/>
        <v>0</v>
      </c>
      <c r="R405" s="53"/>
    </row>
    <row r="406" spans="1:18">
      <c r="A406" s="21"/>
      <c r="B406" s="22">
        <v>311</v>
      </c>
      <c r="C406" s="23" t="s">
        <v>35</v>
      </c>
      <c r="D406" s="24">
        <f>SUM(ZBIRNA:NERASPOREĐENO!D406)</f>
        <v>2452321.73</v>
      </c>
      <c r="E406" s="47">
        <f>SUM(ZBIRNA:NERASPOREĐENO!E406)</f>
        <v>0</v>
      </c>
      <c r="F406" s="84">
        <f t="shared" ref="F406:F419" si="171">SUM(D406:E406)</f>
        <v>2452321.73</v>
      </c>
      <c r="G406" s="172">
        <f>SUM(ZBIRNA:NERASPOREĐENO!G406)</f>
        <v>296182.42</v>
      </c>
      <c r="H406" s="94">
        <f>SUM(ZBIRNA:NERASPOREĐENO!H406)</f>
        <v>0</v>
      </c>
      <c r="I406" s="25">
        <f t="shared" ref="I406:I419" si="172">+F406+H406</f>
        <v>2452321.73</v>
      </c>
      <c r="K406" s="94">
        <v>2452321.73</v>
      </c>
      <c r="L406" s="94">
        <v>296182.42</v>
      </c>
      <c r="M406" s="134">
        <f t="shared" si="158"/>
        <v>0</v>
      </c>
      <c r="N406" s="134">
        <f t="shared" si="159"/>
        <v>0</v>
      </c>
      <c r="R406" s="53"/>
    </row>
    <row r="407" spans="1:18">
      <c r="A407" s="21"/>
      <c r="B407" s="22">
        <v>312</v>
      </c>
      <c r="C407" s="23" t="s">
        <v>44</v>
      </c>
      <c r="D407" s="24">
        <f>SUM(ZBIRNA:NERASPOREĐENO!D407)</f>
        <v>0</v>
      </c>
      <c r="E407" s="47">
        <f>SUM(ZBIRNA:NERASPOREĐENO!E407)</f>
        <v>0</v>
      </c>
      <c r="F407" s="84">
        <f t="shared" si="171"/>
        <v>0</v>
      </c>
      <c r="G407" s="172">
        <f>SUM(ZBIRNA:NERASPOREĐENO!G407)</f>
        <v>14152.5</v>
      </c>
      <c r="H407" s="94">
        <f>SUM(ZBIRNA:NERASPOREĐENO!H407)</f>
        <v>0</v>
      </c>
      <c r="I407" s="25">
        <f t="shared" si="172"/>
        <v>0</v>
      </c>
      <c r="K407" s="94">
        <v>0</v>
      </c>
      <c r="L407" s="94">
        <v>14152.5</v>
      </c>
      <c r="M407" s="134">
        <f t="shared" si="158"/>
        <v>0</v>
      </c>
      <c r="N407" s="134">
        <f t="shared" si="159"/>
        <v>0</v>
      </c>
      <c r="R407" s="53"/>
    </row>
    <row r="408" spans="1:18">
      <c r="A408" s="21"/>
      <c r="B408" s="22">
        <v>313</v>
      </c>
      <c r="C408" s="23" t="s">
        <v>36</v>
      </c>
      <c r="D408" s="24">
        <f>SUM(ZBIRNA:NERASPOREĐENO!D408)</f>
        <v>484590.52</v>
      </c>
      <c r="E408" s="47">
        <f>SUM(ZBIRNA:NERASPOREĐENO!E408)</f>
        <v>0</v>
      </c>
      <c r="F408" s="84">
        <f t="shared" si="171"/>
        <v>484590.52</v>
      </c>
      <c r="G408" s="172">
        <f>SUM(ZBIRNA:NERASPOREĐENO!G408)</f>
        <v>47200.36</v>
      </c>
      <c r="H408" s="94">
        <f>SUM(ZBIRNA:NERASPOREĐENO!H408)</f>
        <v>0</v>
      </c>
      <c r="I408" s="25">
        <f t="shared" si="172"/>
        <v>484590.52</v>
      </c>
      <c r="K408" s="94">
        <v>484590.52</v>
      </c>
      <c r="L408" s="94">
        <v>47200.36</v>
      </c>
      <c r="M408" s="134">
        <f t="shared" si="158"/>
        <v>0</v>
      </c>
      <c r="N408" s="134">
        <f t="shared" si="159"/>
        <v>0</v>
      </c>
      <c r="R408" s="53"/>
    </row>
    <row r="409" spans="1:18">
      <c r="A409" s="21"/>
      <c r="B409" s="22">
        <v>321</v>
      </c>
      <c r="C409" s="23" t="s">
        <v>33</v>
      </c>
      <c r="D409" s="24">
        <f>SUM(ZBIRNA:NERASPOREĐENO!D409)</f>
        <v>122754</v>
      </c>
      <c r="E409" s="47">
        <f>SUM(ZBIRNA:NERASPOREĐENO!E409)</f>
        <v>0</v>
      </c>
      <c r="F409" s="84">
        <f t="shared" si="171"/>
        <v>122754</v>
      </c>
      <c r="G409" s="172">
        <f>SUM(ZBIRNA:NERASPOREĐENO!G409)</f>
        <v>4983</v>
      </c>
      <c r="H409" s="94">
        <f>SUM(ZBIRNA:NERASPOREĐENO!H409)</f>
        <v>0</v>
      </c>
      <c r="I409" s="25">
        <f t="shared" si="172"/>
        <v>122754</v>
      </c>
      <c r="K409" s="94">
        <v>122754</v>
      </c>
      <c r="L409" s="94">
        <v>4983</v>
      </c>
      <c r="M409" s="134">
        <f t="shared" si="158"/>
        <v>0</v>
      </c>
      <c r="N409" s="134">
        <f t="shared" si="159"/>
        <v>0</v>
      </c>
      <c r="R409" s="53"/>
    </row>
    <row r="410" spans="1:18">
      <c r="A410" s="21"/>
      <c r="B410" s="22">
        <v>322</v>
      </c>
      <c r="C410" s="23" t="s">
        <v>34</v>
      </c>
      <c r="D410" s="24">
        <f>SUM(ZBIRNA:NERASPOREĐENO!D410)</f>
        <v>0</v>
      </c>
      <c r="E410" s="47">
        <f>SUM(ZBIRNA:NERASPOREĐENO!E410)</f>
        <v>0</v>
      </c>
      <c r="F410" s="84">
        <f t="shared" si="171"/>
        <v>0</v>
      </c>
      <c r="G410" s="172">
        <f>SUM(ZBIRNA:NERASPOREĐENO!G410)</f>
        <v>0</v>
      </c>
      <c r="H410" s="94">
        <f>SUM(ZBIRNA:NERASPOREĐENO!H410)</f>
        <v>0</v>
      </c>
      <c r="I410" s="25">
        <f t="shared" si="172"/>
        <v>0</v>
      </c>
      <c r="K410" s="94">
        <v>0</v>
      </c>
      <c r="L410" s="94">
        <v>0</v>
      </c>
      <c r="M410" s="134">
        <f t="shared" si="158"/>
        <v>0</v>
      </c>
      <c r="N410" s="134">
        <f t="shared" si="159"/>
        <v>0</v>
      </c>
      <c r="R410" s="53"/>
    </row>
    <row r="411" spans="1:18">
      <c r="A411" s="21"/>
      <c r="B411" s="22">
        <v>323</v>
      </c>
      <c r="C411" s="23" t="s">
        <v>28</v>
      </c>
      <c r="D411" s="24">
        <f>SUM(ZBIRNA:NERASPOREĐENO!D411)</f>
        <v>4097413.49</v>
      </c>
      <c r="E411" s="47">
        <f>SUM(ZBIRNA:NERASPOREĐENO!E411)</f>
        <v>0</v>
      </c>
      <c r="F411" s="84">
        <f t="shared" si="171"/>
        <v>4097413.49</v>
      </c>
      <c r="G411" s="172">
        <f>SUM(ZBIRNA:NERASPOREĐENO!G411)</f>
        <v>24800</v>
      </c>
      <c r="H411" s="94">
        <f>SUM(ZBIRNA:NERASPOREĐENO!H411)</f>
        <v>0</v>
      </c>
      <c r="I411" s="25">
        <f t="shared" si="172"/>
        <v>4097413.49</v>
      </c>
      <c r="K411" s="94">
        <v>4097413.49</v>
      </c>
      <c r="L411" s="94">
        <v>24800</v>
      </c>
      <c r="M411" s="134">
        <f t="shared" si="158"/>
        <v>0</v>
      </c>
      <c r="N411" s="134">
        <f t="shared" si="159"/>
        <v>0</v>
      </c>
      <c r="R411" s="53"/>
    </row>
    <row r="412" spans="1:18">
      <c r="A412" s="21"/>
      <c r="B412" s="22">
        <v>329</v>
      </c>
      <c r="C412" s="23" t="s">
        <v>38</v>
      </c>
      <c r="D412" s="24">
        <f>SUM(ZBIRNA:NERASPOREĐENO!D412)</f>
        <v>0</v>
      </c>
      <c r="E412" s="24">
        <f>SUM(ZBIRNA:NERASPOREĐENO!E412)</f>
        <v>0</v>
      </c>
      <c r="F412" s="24">
        <f t="shared" si="171"/>
        <v>0</v>
      </c>
      <c r="G412" s="24">
        <f>SUM(ZBIRNA:NERASPOREĐENO!G412)</f>
        <v>1875</v>
      </c>
      <c r="H412" s="24">
        <f>SUM(ZBIRNA:NERASPOREĐENO!H412)</f>
        <v>0</v>
      </c>
      <c r="I412" s="24">
        <f t="shared" si="172"/>
        <v>0</v>
      </c>
      <c r="K412" s="24">
        <v>0</v>
      </c>
      <c r="L412" s="24">
        <v>1875</v>
      </c>
      <c r="M412" s="134">
        <f t="shared" si="158"/>
        <v>0</v>
      </c>
      <c r="N412" s="134">
        <f t="shared" si="159"/>
        <v>0</v>
      </c>
      <c r="R412" s="53"/>
    </row>
    <row r="413" spans="1:18">
      <c r="A413" s="21"/>
      <c r="B413" s="22">
        <v>353</v>
      </c>
      <c r="C413" s="23"/>
      <c r="D413" s="24">
        <f>SUM(ZBIRNA:NERASPOREĐENO!D413)</f>
        <v>0</v>
      </c>
      <c r="E413" s="24">
        <f>SUM(ZBIRNA:NERASPOREĐENO!E413)</f>
        <v>0</v>
      </c>
      <c r="F413" s="24">
        <f t="shared" si="171"/>
        <v>0</v>
      </c>
      <c r="G413" s="24">
        <f>SUM(ZBIRNA:NERASPOREĐENO!G413)</f>
        <v>68889.59</v>
      </c>
      <c r="H413" s="24">
        <f>SUM(ZBIRNA:NERASPOREĐENO!H413)</f>
        <v>0</v>
      </c>
      <c r="I413" s="24">
        <f t="shared" si="172"/>
        <v>0</v>
      </c>
      <c r="K413" s="24">
        <v>0</v>
      </c>
      <c r="L413" s="24">
        <v>68889.59</v>
      </c>
      <c r="M413" s="134">
        <f t="shared" si="158"/>
        <v>0</v>
      </c>
      <c r="N413" s="134">
        <f t="shared" si="159"/>
        <v>0</v>
      </c>
      <c r="R413" s="53"/>
    </row>
    <row r="414" spans="1:18">
      <c r="A414" s="21"/>
      <c r="B414" s="22">
        <v>368</v>
      </c>
      <c r="C414" s="23"/>
      <c r="D414" s="24">
        <f>SUM(ZBIRNA:NERASPOREĐENO!D414)</f>
        <v>0</v>
      </c>
      <c r="E414" s="24">
        <f>SUM(ZBIRNA:NERASPOREĐENO!E414)</f>
        <v>0</v>
      </c>
      <c r="F414" s="24">
        <f t="shared" si="171"/>
        <v>0</v>
      </c>
      <c r="G414" s="24">
        <f>SUM(ZBIRNA:NERASPOREĐENO!G414)</f>
        <v>73990.070000000007</v>
      </c>
      <c r="H414" s="24">
        <f>SUM(ZBIRNA:NERASPOREĐENO!H414)</f>
        <v>0</v>
      </c>
      <c r="I414" s="24">
        <f t="shared" si="172"/>
        <v>0</v>
      </c>
      <c r="K414" s="24">
        <v>0</v>
      </c>
      <c r="L414" s="24">
        <v>73990.070000000007</v>
      </c>
      <c r="M414" s="134">
        <f t="shared" si="158"/>
        <v>0</v>
      </c>
      <c r="N414" s="134">
        <f t="shared" si="159"/>
        <v>0</v>
      </c>
      <c r="R414" s="53"/>
    </row>
    <row r="415" spans="1:18" ht="24.75">
      <c r="A415" s="21"/>
      <c r="B415" s="22">
        <v>369</v>
      </c>
      <c r="C415" s="23" t="s">
        <v>133</v>
      </c>
      <c r="D415" s="24">
        <f>SUM(ZBIRNA:NERASPOREĐENO!D415)</f>
        <v>3515509.15</v>
      </c>
      <c r="E415" s="47">
        <f>SUM(ZBIRNA:NERASPOREĐENO!E415)</f>
        <v>0</v>
      </c>
      <c r="F415" s="84">
        <f t="shared" si="171"/>
        <v>3515509.15</v>
      </c>
      <c r="G415" s="172">
        <f>SUM(ZBIRNA:NERASPOREĐENO!G415)</f>
        <v>186081.46</v>
      </c>
      <c r="H415" s="94">
        <f>SUM(ZBIRNA:NERASPOREĐENO!H415)</f>
        <v>0</v>
      </c>
      <c r="I415" s="25">
        <f t="shared" si="172"/>
        <v>3515509.15</v>
      </c>
      <c r="K415" s="94">
        <v>3515509.15</v>
      </c>
      <c r="L415" s="94">
        <v>186081.46</v>
      </c>
      <c r="M415" s="134">
        <f t="shared" si="158"/>
        <v>0</v>
      </c>
      <c r="N415" s="134">
        <f t="shared" si="159"/>
        <v>0</v>
      </c>
      <c r="R415" s="53"/>
    </row>
    <row r="416" spans="1:18">
      <c r="A416" s="21"/>
      <c r="B416" s="22">
        <v>381</v>
      </c>
      <c r="C416" s="23" t="s">
        <v>58</v>
      </c>
      <c r="D416" s="24">
        <f>SUM(ZBIRNA:NERASPOREĐENO!D416)</f>
        <v>0</v>
      </c>
      <c r="E416" s="24">
        <f>SUM(ZBIRNA:NERASPOREĐENO!E416)</f>
        <v>0</v>
      </c>
      <c r="F416" s="24">
        <f t="shared" si="171"/>
        <v>0</v>
      </c>
      <c r="G416" s="24">
        <f>SUM(ZBIRNA:NERASPOREĐENO!G416)</f>
        <v>81349.320000000007</v>
      </c>
      <c r="H416" s="24">
        <f>SUM(ZBIRNA:NERASPOREĐENO!H416)</f>
        <v>0</v>
      </c>
      <c r="I416" s="24">
        <f t="shared" si="172"/>
        <v>0</v>
      </c>
      <c r="K416" s="24">
        <v>0</v>
      </c>
      <c r="L416" s="24">
        <v>81349.320000000007</v>
      </c>
      <c r="M416" s="134">
        <f t="shared" si="158"/>
        <v>0</v>
      </c>
      <c r="N416" s="134">
        <f t="shared" si="159"/>
        <v>0</v>
      </c>
      <c r="R416" s="53"/>
    </row>
    <row r="417" spans="1:18">
      <c r="A417" s="21"/>
      <c r="B417" s="22">
        <v>422</v>
      </c>
      <c r="C417" s="23" t="s">
        <v>29</v>
      </c>
      <c r="D417" s="24">
        <f>SUM(ZBIRNA:NERASPOREĐENO!D417)</f>
        <v>7416000</v>
      </c>
      <c r="E417" s="47">
        <f>SUM(ZBIRNA:NERASPOREĐENO!E417)</f>
        <v>0</v>
      </c>
      <c r="F417" s="84">
        <f t="shared" si="171"/>
        <v>7416000</v>
      </c>
      <c r="G417" s="172">
        <f>SUM(ZBIRNA:NERASPOREĐENO!G417)</f>
        <v>0</v>
      </c>
      <c r="H417" s="94">
        <f>SUM(ZBIRNA:NERASPOREĐENO!H417)</f>
        <v>0</v>
      </c>
      <c r="I417" s="25">
        <f t="shared" si="172"/>
        <v>7416000</v>
      </c>
      <c r="K417" s="94">
        <v>7416000</v>
      </c>
      <c r="L417" s="94">
        <v>0</v>
      </c>
      <c r="M417" s="134">
        <f t="shared" si="158"/>
        <v>0</v>
      </c>
      <c r="N417" s="134">
        <f t="shared" si="159"/>
        <v>0</v>
      </c>
      <c r="R417" s="53"/>
    </row>
    <row r="418" spans="1:18" s="26" customFormat="1">
      <c r="A418" s="21"/>
      <c r="B418" s="22">
        <v>426</v>
      </c>
      <c r="C418" s="23" t="s">
        <v>30</v>
      </c>
      <c r="D418" s="24">
        <f>SUM(ZBIRNA:NERASPOREĐENO!D418)</f>
        <v>0</v>
      </c>
      <c r="E418" s="47">
        <f>SUM(ZBIRNA:NERASPOREĐENO!E418)</f>
        <v>0</v>
      </c>
      <c r="F418" s="84">
        <f t="shared" si="171"/>
        <v>0</v>
      </c>
      <c r="G418" s="172">
        <f>SUM(ZBIRNA:NERASPOREĐENO!G418)</f>
        <v>0</v>
      </c>
      <c r="H418" s="94">
        <f>SUM(ZBIRNA:NERASPOREĐENO!H418)</f>
        <v>0</v>
      </c>
      <c r="I418" s="25">
        <f t="shared" si="172"/>
        <v>0</v>
      </c>
      <c r="K418" s="94">
        <v>0</v>
      </c>
      <c r="L418" s="94">
        <v>0</v>
      </c>
      <c r="M418" s="134">
        <f t="shared" si="158"/>
        <v>0</v>
      </c>
      <c r="N418" s="134">
        <f t="shared" si="159"/>
        <v>0</v>
      </c>
      <c r="R418" s="53"/>
    </row>
    <row r="419" spans="1:18" s="26" customFormat="1">
      <c r="A419" s="21"/>
      <c r="B419" s="22">
        <v>451</v>
      </c>
      <c r="C419" s="23" t="s">
        <v>31</v>
      </c>
      <c r="D419" s="24">
        <f>SUM(ZBIRNA:NERASPOREĐENO!D419)</f>
        <v>0</v>
      </c>
      <c r="E419" s="47">
        <f>SUM(ZBIRNA:NERASPOREĐENO!E419)</f>
        <v>0</v>
      </c>
      <c r="F419" s="84">
        <f t="shared" si="171"/>
        <v>0</v>
      </c>
      <c r="G419" s="172">
        <f>SUM(ZBIRNA:NERASPOREĐENO!G419)</f>
        <v>0</v>
      </c>
      <c r="H419" s="94">
        <f>SUM(ZBIRNA:NERASPOREĐENO!H419)</f>
        <v>0</v>
      </c>
      <c r="I419" s="25">
        <f t="shared" si="172"/>
        <v>0</v>
      </c>
      <c r="K419" s="94">
        <v>0</v>
      </c>
      <c r="L419" s="94">
        <v>0</v>
      </c>
      <c r="M419" s="134">
        <f t="shared" si="158"/>
        <v>0</v>
      </c>
      <c r="N419" s="134">
        <f t="shared" si="159"/>
        <v>0</v>
      </c>
      <c r="R419" s="53"/>
    </row>
    <row r="420" spans="1:18" ht="33.75" customHeight="1">
      <c r="A420" s="263" t="s">
        <v>184</v>
      </c>
      <c r="B420" s="264"/>
      <c r="C420" s="39" t="s">
        <v>185</v>
      </c>
      <c r="D420" s="40">
        <f>SUM(D421,D433,D445)</f>
        <v>8537450.9800000004</v>
      </c>
      <c r="E420" s="40">
        <f t="shared" ref="E420:I420" si="173">SUM(E421,E433,E445)</f>
        <v>0</v>
      </c>
      <c r="F420" s="83">
        <f t="shared" si="173"/>
        <v>8537450.9800000004</v>
      </c>
      <c r="G420" s="171">
        <f t="shared" si="173"/>
        <v>0</v>
      </c>
      <c r="H420" s="88">
        <f t="shared" si="173"/>
        <v>0</v>
      </c>
      <c r="I420" s="41">
        <f t="shared" si="173"/>
        <v>8537450.9800000004</v>
      </c>
      <c r="K420" s="88">
        <v>8537450.9800000004</v>
      </c>
      <c r="L420" s="88">
        <v>0</v>
      </c>
      <c r="M420" s="134">
        <f t="shared" si="158"/>
        <v>0</v>
      </c>
      <c r="N420" s="134">
        <f t="shared" si="159"/>
        <v>0</v>
      </c>
      <c r="R420" s="53"/>
    </row>
    <row r="421" spans="1:18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74">SUM(E422:E432)</f>
        <v>0</v>
      </c>
      <c r="F421" s="59">
        <f t="shared" si="174"/>
        <v>0</v>
      </c>
      <c r="G421" s="174">
        <f t="shared" si="174"/>
        <v>0</v>
      </c>
      <c r="H421" s="79">
        <f t="shared" si="174"/>
        <v>0</v>
      </c>
      <c r="I421" s="20">
        <f t="shared" si="174"/>
        <v>0</v>
      </c>
      <c r="K421" s="79">
        <v>0</v>
      </c>
      <c r="L421" s="79">
        <v>0</v>
      </c>
      <c r="M421" s="134">
        <f t="shared" si="158"/>
        <v>0</v>
      </c>
      <c r="N421" s="134">
        <f t="shared" si="159"/>
        <v>0</v>
      </c>
      <c r="R421" s="53"/>
    </row>
    <row r="422" spans="1:18">
      <c r="A422" s="21"/>
      <c r="B422" s="22">
        <v>311</v>
      </c>
      <c r="C422" s="23" t="s">
        <v>35</v>
      </c>
      <c r="D422" s="24">
        <f>SUM(ZBIRNA:NERASPOREĐENO!D422)</f>
        <v>0</v>
      </c>
      <c r="E422" s="47">
        <f>SUM(ZBIRNA:NERASPOREĐENO!E422)</f>
        <v>0</v>
      </c>
      <c r="F422" s="84">
        <f t="shared" ref="F422:F432" si="175">SUM(D422:E422)</f>
        <v>0</v>
      </c>
      <c r="G422" s="172">
        <f>SUM(ZBIRNA:NERASPOREĐENO!G422)</f>
        <v>0</v>
      </c>
      <c r="H422" s="94">
        <f>SUM(ZBIRNA:NERASPOREĐENO!H422)</f>
        <v>0</v>
      </c>
      <c r="I422" s="25">
        <f t="shared" ref="I422:I432" si="176">+F422+H422</f>
        <v>0</v>
      </c>
      <c r="K422" s="94">
        <v>0</v>
      </c>
      <c r="L422" s="94">
        <v>0</v>
      </c>
      <c r="M422" s="134">
        <f t="shared" si="158"/>
        <v>0</v>
      </c>
      <c r="N422" s="134">
        <f t="shared" si="159"/>
        <v>0</v>
      </c>
      <c r="R422" s="53"/>
    </row>
    <row r="423" spans="1:18">
      <c r="A423" s="21"/>
      <c r="B423" s="22">
        <v>312</v>
      </c>
      <c r="C423" s="23" t="s">
        <v>44</v>
      </c>
      <c r="D423" s="24">
        <f>SUM(ZBIRNA:NERASPOREĐENO!D423)</f>
        <v>0</v>
      </c>
      <c r="E423" s="47">
        <f>SUM(ZBIRNA:NERASPOREĐENO!E423)</f>
        <v>0</v>
      </c>
      <c r="F423" s="84">
        <f t="shared" si="175"/>
        <v>0</v>
      </c>
      <c r="G423" s="172">
        <f>SUM(ZBIRNA:NERASPOREĐENO!G423)</f>
        <v>0</v>
      </c>
      <c r="H423" s="94">
        <f>SUM(ZBIRNA:NERASPOREĐENO!H423)</f>
        <v>0</v>
      </c>
      <c r="I423" s="25">
        <f t="shared" si="176"/>
        <v>0</v>
      </c>
      <c r="K423" s="94">
        <v>0</v>
      </c>
      <c r="L423" s="94">
        <v>0</v>
      </c>
      <c r="M423" s="134">
        <f t="shared" si="158"/>
        <v>0</v>
      </c>
      <c r="N423" s="134">
        <f t="shared" si="159"/>
        <v>0</v>
      </c>
      <c r="R423" s="53"/>
    </row>
    <row r="424" spans="1:18">
      <c r="A424" s="21"/>
      <c r="B424" s="22">
        <v>313</v>
      </c>
      <c r="C424" s="23" t="s">
        <v>36</v>
      </c>
      <c r="D424" s="24">
        <f>SUM(ZBIRNA:NERASPOREĐENO!D424)</f>
        <v>0</v>
      </c>
      <c r="E424" s="47">
        <f>SUM(ZBIRNA:NERASPOREĐENO!E424)</f>
        <v>0</v>
      </c>
      <c r="F424" s="84">
        <f t="shared" si="175"/>
        <v>0</v>
      </c>
      <c r="G424" s="172">
        <f>SUM(ZBIRNA:NERASPOREĐENO!G424)</f>
        <v>0</v>
      </c>
      <c r="H424" s="94">
        <f>SUM(ZBIRNA:NERASPOREĐENO!H424)</f>
        <v>0</v>
      </c>
      <c r="I424" s="25">
        <f t="shared" si="176"/>
        <v>0</v>
      </c>
      <c r="K424" s="94">
        <v>0</v>
      </c>
      <c r="L424" s="94">
        <v>0</v>
      </c>
      <c r="M424" s="134">
        <f t="shared" si="158"/>
        <v>0</v>
      </c>
      <c r="N424" s="134">
        <f t="shared" si="159"/>
        <v>0</v>
      </c>
      <c r="R424" s="53"/>
    </row>
    <row r="425" spans="1:18">
      <c r="A425" s="21"/>
      <c r="B425" s="22">
        <v>321</v>
      </c>
      <c r="C425" s="23" t="s">
        <v>33</v>
      </c>
      <c r="D425" s="24">
        <f>SUM(ZBIRNA:NERASPOREĐENO!D425)</f>
        <v>0</v>
      </c>
      <c r="E425" s="47">
        <f>SUM(ZBIRNA:NERASPOREĐENO!E425)</f>
        <v>0</v>
      </c>
      <c r="F425" s="84">
        <f t="shared" si="175"/>
        <v>0</v>
      </c>
      <c r="G425" s="172">
        <f>SUM(ZBIRNA:NERASPOREĐENO!G425)</f>
        <v>0</v>
      </c>
      <c r="H425" s="94">
        <f>SUM(ZBIRNA:NERASPOREĐENO!H425)</f>
        <v>0</v>
      </c>
      <c r="I425" s="25">
        <f t="shared" si="176"/>
        <v>0</v>
      </c>
      <c r="K425" s="94">
        <v>0</v>
      </c>
      <c r="L425" s="94">
        <v>0</v>
      </c>
      <c r="M425" s="134">
        <f t="shared" si="158"/>
        <v>0</v>
      </c>
      <c r="N425" s="134">
        <f t="shared" si="159"/>
        <v>0</v>
      </c>
      <c r="R425" s="53"/>
    </row>
    <row r="426" spans="1:18">
      <c r="A426" s="21"/>
      <c r="B426" s="22">
        <v>322</v>
      </c>
      <c r="C426" s="23" t="s">
        <v>34</v>
      </c>
      <c r="D426" s="24">
        <f>SUM(ZBIRNA:NERASPOREĐENO!D426)</f>
        <v>0</v>
      </c>
      <c r="E426" s="47">
        <f>SUM(ZBIRNA:NERASPOREĐENO!E426)</f>
        <v>0</v>
      </c>
      <c r="F426" s="84">
        <f t="shared" si="175"/>
        <v>0</v>
      </c>
      <c r="G426" s="172">
        <f>SUM(ZBIRNA:NERASPOREĐENO!G426)</f>
        <v>0</v>
      </c>
      <c r="H426" s="94">
        <f>SUM(ZBIRNA:NERASPOREĐENO!H426)</f>
        <v>0</v>
      </c>
      <c r="I426" s="25">
        <f t="shared" si="176"/>
        <v>0</v>
      </c>
      <c r="K426" s="94">
        <v>0</v>
      </c>
      <c r="L426" s="94">
        <v>0</v>
      </c>
      <c r="M426" s="134">
        <f t="shared" si="158"/>
        <v>0</v>
      </c>
      <c r="N426" s="134">
        <f t="shared" si="159"/>
        <v>0</v>
      </c>
      <c r="R426" s="53"/>
    </row>
    <row r="427" spans="1:18">
      <c r="A427" s="21"/>
      <c r="B427" s="22">
        <v>323</v>
      </c>
      <c r="C427" s="23" t="s">
        <v>28</v>
      </c>
      <c r="D427" s="24">
        <f>SUM(ZBIRNA:NERASPOREĐENO!D427)</f>
        <v>0</v>
      </c>
      <c r="E427" s="47">
        <f>SUM(ZBIRNA:NERASPOREĐENO!E427)</f>
        <v>0</v>
      </c>
      <c r="F427" s="84">
        <f t="shared" si="175"/>
        <v>0</v>
      </c>
      <c r="G427" s="172">
        <f>SUM(ZBIRNA:NERASPOREĐENO!G427)</f>
        <v>0</v>
      </c>
      <c r="H427" s="94">
        <f>SUM(ZBIRNA:NERASPOREĐENO!H427)</f>
        <v>0</v>
      </c>
      <c r="I427" s="25">
        <f t="shared" si="176"/>
        <v>0</v>
      </c>
      <c r="K427" s="94">
        <v>0</v>
      </c>
      <c r="L427" s="94">
        <v>0</v>
      </c>
      <c r="M427" s="134">
        <f t="shared" si="158"/>
        <v>0</v>
      </c>
      <c r="N427" s="134">
        <f t="shared" si="159"/>
        <v>0</v>
      </c>
      <c r="R427" s="53"/>
    </row>
    <row r="428" spans="1:18">
      <c r="A428" s="21"/>
      <c r="B428" s="22">
        <v>329</v>
      </c>
      <c r="C428" s="23" t="s">
        <v>38</v>
      </c>
      <c r="D428" s="24">
        <f>SUM(ZBIRNA:NERASPOREĐENO!D428)</f>
        <v>0</v>
      </c>
      <c r="E428" s="47">
        <f>SUM(ZBIRNA:NERASPOREĐENO!E428)</f>
        <v>0</v>
      </c>
      <c r="F428" s="84">
        <f t="shared" si="175"/>
        <v>0</v>
      </c>
      <c r="G428" s="172">
        <f>SUM(ZBIRNA:NERASPOREĐENO!G428)</f>
        <v>0</v>
      </c>
      <c r="H428" s="94">
        <f>SUM(ZBIRNA:NERASPOREĐENO!H428)</f>
        <v>0</v>
      </c>
      <c r="I428" s="25">
        <f t="shared" si="176"/>
        <v>0</v>
      </c>
      <c r="K428" s="94">
        <v>0</v>
      </c>
      <c r="L428" s="94">
        <v>0</v>
      </c>
      <c r="M428" s="134">
        <f t="shared" si="158"/>
        <v>0</v>
      </c>
      <c r="N428" s="134">
        <f t="shared" si="159"/>
        <v>0</v>
      </c>
      <c r="R428" s="53"/>
    </row>
    <row r="429" spans="1:18" ht="24.75">
      <c r="A429" s="21"/>
      <c r="B429" s="22">
        <v>369</v>
      </c>
      <c r="C429" s="23" t="s">
        <v>133</v>
      </c>
      <c r="D429" s="24">
        <f>SUM(ZBIRNA:NERASPOREĐENO!D429)</f>
        <v>0</v>
      </c>
      <c r="E429" s="47">
        <f>SUM(ZBIRNA:NERASPOREĐENO!E429)</f>
        <v>0</v>
      </c>
      <c r="F429" s="84">
        <f t="shared" si="175"/>
        <v>0</v>
      </c>
      <c r="G429" s="172">
        <f>SUM(ZBIRNA:NERASPOREĐENO!G429)</f>
        <v>0</v>
      </c>
      <c r="H429" s="94">
        <f>SUM(ZBIRNA:NERASPOREĐENO!H429)</f>
        <v>0</v>
      </c>
      <c r="I429" s="25">
        <f t="shared" si="176"/>
        <v>0</v>
      </c>
      <c r="K429" s="94">
        <v>0</v>
      </c>
      <c r="L429" s="94">
        <v>0</v>
      </c>
      <c r="M429" s="134">
        <f t="shared" si="158"/>
        <v>0</v>
      </c>
      <c r="N429" s="134">
        <f t="shared" si="159"/>
        <v>0</v>
      </c>
      <c r="R429" s="53"/>
    </row>
    <row r="430" spans="1:18">
      <c r="A430" s="21"/>
      <c r="B430" s="22">
        <v>422</v>
      </c>
      <c r="C430" s="23" t="s">
        <v>29</v>
      </c>
      <c r="D430" s="24">
        <f>SUM(ZBIRNA:NERASPOREĐENO!D430)</f>
        <v>0</v>
      </c>
      <c r="E430" s="47">
        <f>SUM(ZBIRNA:NERASPOREĐENO!E430)</f>
        <v>0</v>
      </c>
      <c r="F430" s="84">
        <f t="shared" si="175"/>
        <v>0</v>
      </c>
      <c r="G430" s="172">
        <f>SUM(ZBIRNA:NERASPOREĐENO!G430)</f>
        <v>0</v>
      </c>
      <c r="H430" s="94">
        <f>SUM(ZBIRNA:NERASPOREĐENO!H430)</f>
        <v>0</v>
      </c>
      <c r="I430" s="25">
        <f t="shared" si="176"/>
        <v>0</v>
      </c>
      <c r="K430" s="94">
        <v>0</v>
      </c>
      <c r="L430" s="94">
        <v>0</v>
      </c>
      <c r="M430" s="134">
        <f t="shared" ref="M430:M517" si="177">+F430-K430</f>
        <v>0</v>
      </c>
      <c r="N430" s="134">
        <f t="shared" ref="N430:N517" si="178">+G430-L430</f>
        <v>0</v>
      </c>
      <c r="R430" s="53"/>
    </row>
    <row r="431" spans="1:18" s="26" customFormat="1">
      <c r="A431" s="21"/>
      <c r="B431" s="22">
        <v>426</v>
      </c>
      <c r="C431" s="23" t="s">
        <v>30</v>
      </c>
      <c r="D431" s="24">
        <f>SUM(ZBIRNA:NERASPOREĐENO!D431)</f>
        <v>0</v>
      </c>
      <c r="E431" s="47">
        <f>SUM(ZBIRNA:NERASPOREĐENO!E431)</f>
        <v>0</v>
      </c>
      <c r="F431" s="84">
        <f t="shared" si="175"/>
        <v>0</v>
      </c>
      <c r="G431" s="172">
        <f>SUM(ZBIRNA:NERASPOREĐENO!G431)</f>
        <v>0</v>
      </c>
      <c r="H431" s="94">
        <f>SUM(ZBIRNA:NERASPOREĐENO!H431)</f>
        <v>0</v>
      </c>
      <c r="I431" s="25">
        <f t="shared" si="176"/>
        <v>0</v>
      </c>
      <c r="K431" s="94">
        <v>0</v>
      </c>
      <c r="L431" s="94">
        <v>0</v>
      </c>
      <c r="M431" s="134">
        <f t="shared" si="177"/>
        <v>0</v>
      </c>
      <c r="N431" s="134">
        <f t="shared" si="178"/>
        <v>0</v>
      </c>
      <c r="R431" s="53"/>
    </row>
    <row r="432" spans="1:18" s="26" customFormat="1">
      <c r="A432" s="21"/>
      <c r="B432" s="22">
        <v>451</v>
      </c>
      <c r="C432" s="23" t="s">
        <v>31</v>
      </c>
      <c r="D432" s="24">
        <f>SUM(ZBIRNA:NERASPOREĐENO!D432)</f>
        <v>0</v>
      </c>
      <c r="E432" s="47">
        <f>SUM(ZBIRNA:NERASPOREĐENO!E432)</f>
        <v>0</v>
      </c>
      <c r="F432" s="84">
        <f t="shared" si="175"/>
        <v>0</v>
      </c>
      <c r="G432" s="172">
        <f>SUM(ZBIRNA:NERASPOREĐENO!G432)</f>
        <v>0</v>
      </c>
      <c r="H432" s="94">
        <f>SUM(ZBIRNA:NERASPOREĐENO!H432)</f>
        <v>0</v>
      </c>
      <c r="I432" s="25">
        <f t="shared" si="176"/>
        <v>0</v>
      </c>
      <c r="K432" s="94">
        <v>0</v>
      </c>
      <c r="L432" s="94">
        <v>0</v>
      </c>
      <c r="M432" s="134">
        <f t="shared" si="177"/>
        <v>0</v>
      </c>
      <c r="N432" s="134">
        <f t="shared" si="178"/>
        <v>0</v>
      </c>
      <c r="R432" s="53"/>
    </row>
    <row r="433" spans="1:18" s="26" customFormat="1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79">SUM(E434:E444)</f>
        <v>0</v>
      </c>
      <c r="F433" s="19">
        <f t="shared" si="179"/>
        <v>0</v>
      </c>
      <c r="G433" s="174">
        <f t="shared" si="179"/>
        <v>0</v>
      </c>
      <c r="H433" s="174">
        <f t="shared" si="179"/>
        <v>0</v>
      </c>
      <c r="I433" s="20">
        <f t="shared" si="179"/>
        <v>0</v>
      </c>
      <c r="K433" s="174">
        <v>0</v>
      </c>
      <c r="L433" s="174"/>
      <c r="M433" s="134">
        <f t="shared" si="177"/>
        <v>0</v>
      </c>
      <c r="N433" s="134">
        <f t="shared" si="178"/>
        <v>0</v>
      </c>
      <c r="R433" s="53"/>
    </row>
    <row r="434" spans="1:18">
      <c r="A434" s="21"/>
      <c r="B434" s="22">
        <v>311</v>
      </c>
      <c r="C434" s="23" t="s">
        <v>35</v>
      </c>
      <c r="D434" s="24">
        <f>SUM(ZBIRNA:NERASPOREĐENO!D434)</f>
        <v>0</v>
      </c>
      <c r="E434" s="47">
        <f>SUM(ZBIRNA:NERASPOREĐENO!E434)</f>
        <v>0</v>
      </c>
      <c r="F434" s="84">
        <f t="shared" ref="F434:F444" si="180">SUM(D434:E434)</f>
        <v>0</v>
      </c>
      <c r="G434" s="172">
        <f>SUM(ZBIRNA:NERASPOREĐENO!G434)</f>
        <v>0</v>
      </c>
      <c r="H434" s="94">
        <f>SUM(ZBIRNA:NERASPOREĐENO!H434)</f>
        <v>0</v>
      </c>
      <c r="I434" s="25">
        <f t="shared" ref="I434:I444" si="181">+F434+H434</f>
        <v>0</v>
      </c>
      <c r="K434" s="94">
        <v>0</v>
      </c>
      <c r="L434" s="94">
        <v>0</v>
      </c>
      <c r="M434" s="134">
        <f t="shared" si="177"/>
        <v>0</v>
      </c>
      <c r="N434" s="134">
        <f t="shared" si="178"/>
        <v>0</v>
      </c>
      <c r="R434" s="53"/>
    </row>
    <row r="435" spans="1:18">
      <c r="A435" s="21"/>
      <c r="B435" s="22">
        <v>312</v>
      </c>
      <c r="C435" s="23" t="s">
        <v>44</v>
      </c>
      <c r="D435" s="24">
        <f>SUM(ZBIRNA:NERASPOREĐENO!D435)</f>
        <v>0</v>
      </c>
      <c r="E435" s="47">
        <f>SUM(ZBIRNA:NERASPOREĐENO!E435)</f>
        <v>0</v>
      </c>
      <c r="F435" s="84">
        <f t="shared" si="180"/>
        <v>0</v>
      </c>
      <c r="G435" s="172">
        <f>SUM(ZBIRNA:NERASPOREĐENO!G435)</f>
        <v>0</v>
      </c>
      <c r="H435" s="94">
        <f>SUM(ZBIRNA:NERASPOREĐENO!H435)</f>
        <v>0</v>
      </c>
      <c r="I435" s="25">
        <f t="shared" si="181"/>
        <v>0</v>
      </c>
      <c r="K435" s="94">
        <v>0</v>
      </c>
      <c r="L435" s="94">
        <v>0</v>
      </c>
      <c r="M435" s="134">
        <f t="shared" si="177"/>
        <v>0</v>
      </c>
      <c r="N435" s="134">
        <f t="shared" si="178"/>
        <v>0</v>
      </c>
      <c r="R435" s="53"/>
    </row>
    <row r="436" spans="1:18">
      <c r="A436" s="21"/>
      <c r="B436" s="22">
        <v>313</v>
      </c>
      <c r="C436" s="23" t="s">
        <v>36</v>
      </c>
      <c r="D436" s="24">
        <f>SUM(ZBIRNA:NERASPOREĐENO!D436)</f>
        <v>0</v>
      </c>
      <c r="E436" s="47">
        <f>SUM(ZBIRNA:NERASPOREĐENO!E436)</f>
        <v>0</v>
      </c>
      <c r="F436" s="84">
        <f t="shared" si="180"/>
        <v>0</v>
      </c>
      <c r="G436" s="172">
        <f>SUM(ZBIRNA:NERASPOREĐENO!G436)</f>
        <v>0</v>
      </c>
      <c r="H436" s="94">
        <f>SUM(ZBIRNA:NERASPOREĐENO!H436)</f>
        <v>0</v>
      </c>
      <c r="I436" s="25">
        <f t="shared" si="181"/>
        <v>0</v>
      </c>
      <c r="K436" s="94">
        <v>0</v>
      </c>
      <c r="L436" s="94">
        <v>0</v>
      </c>
      <c r="M436" s="134">
        <f t="shared" si="177"/>
        <v>0</v>
      </c>
      <c r="N436" s="134">
        <f t="shared" si="178"/>
        <v>0</v>
      </c>
      <c r="R436" s="53"/>
    </row>
    <row r="437" spans="1:18">
      <c r="A437" s="21"/>
      <c r="B437" s="22">
        <v>321</v>
      </c>
      <c r="C437" s="23" t="s">
        <v>33</v>
      </c>
      <c r="D437" s="24">
        <f>SUM(ZBIRNA:NERASPOREĐENO!D437)</f>
        <v>0</v>
      </c>
      <c r="E437" s="47">
        <f>SUM(ZBIRNA:NERASPOREĐENO!E437)</f>
        <v>0</v>
      </c>
      <c r="F437" s="84">
        <f t="shared" si="180"/>
        <v>0</v>
      </c>
      <c r="G437" s="172">
        <f>SUM(ZBIRNA:NERASPOREĐENO!G437)</f>
        <v>0</v>
      </c>
      <c r="H437" s="94">
        <f>SUM(ZBIRNA:NERASPOREĐENO!H437)</f>
        <v>0</v>
      </c>
      <c r="I437" s="25">
        <f t="shared" si="181"/>
        <v>0</v>
      </c>
      <c r="K437" s="94">
        <v>0</v>
      </c>
      <c r="L437" s="94">
        <v>0</v>
      </c>
      <c r="M437" s="134">
        <f t="shared" si="177"/>
        <v>0</v>
      </c>
      <c r="N437" s="134">
        <f t="shared" si="178"/>
        <v>0</v>
      </c>
      <c r="R437" s="53"/>
    </row>
    <row r="438" spans="1:18">
      <c r="A438" s="21"/>
      <c r="B438" s="22">
        <v>322</v>
      </c>
      <c r="C438" s="23" t="s">
        <v>34</v>
      </c>
      <c r="D438" s="24">
        <f>SUM(ZBIRNA:NERASPOREĐENO!D438)</f>
        <v>0</v>
      </c>
      <c r="E438" s="47">
        <f>SUM(ZBIRNA:NERASPOREĐENO!E438)</f>
        <v>0</v>
      </c>
      <c r="F438" s="84">
        <f t="shared" si="180"/>
        <v>0</v>
      </c>
      <c r="G438" s="172">
        <f>SUM(ZBIRNA:NERASPOREĐENO!G438)</f>
        <v>0</v>
      </c>
      <c r="H438" s="94">
        <f>SUM(ZBIRNA:NERASPOREĐENO!H438)</f>
        <v>0</v>
      </c>
      <c r="I438" s="25">
        <f t="shared" si="181"/>
        <v>0</v>
      </c>
      <c r="K438" s="94">
        <v>0</v>
      </c>
      <c r="L438" s="94">
        <v>0</v>
      </c>
      <c r="M438" s="134">
        <f t="shared" si="177"/>
        <v>0</v>
      </c>
      <c r="N438" s="134">
        <f t="shared" si="178"/>
        <v>0</v>
      </c>
      <c r="R438" s="53"/>
    </row>
    <row r="439" spans="1:18">
      <c r="A439" s="21"/>
      <c r="B439" s="22">
        <v>323</v>
      </c>
      <c r="C439" s="23" t="s">
        <v>28</v>
      </c>
      <c r="D439" s="24">
        <f>SUM(ZBIRNA:NERASPOREĐENO!D439)</f>
        <v>0</v>
      </c>
      <c r="E439" s="47">
        <f>SUM(ZBIRNA:NERASPOREĐENO!E439)</f>
        <v>0</v>
      </c>
      <c r="F439" s="84">
        <f t="shared" si="180"/>
        <v>0</v>
      </c>
      <c r="G439" s="172">
        <f>SUM(ZBIRNA:NERASPOREĐENO!G439)</f>
        <v>0</v>
      </c>
      <c r="H439" s="94">
        <f>SUM(ZBIRNA:NERASPOREĐENO!H439)</f>
        <v>0</v>
      </c>
      <c r="I439" s="25">
        <f t="shared" si="181"/>
        <v>0</v>
      </c>
      <c r="K439" s="94">
        <v>0</v>
      </c>
      <c r="L439" s="94">
        <v>0</v>
      </c>
      <c r="M439" s="134">
        <f t="shared" si="177"/>
        <v>0</v>
      </c>
      <c r="N439" s="134">
        <f t="shared" si="178"/>
        <v>0</v>
      </c>
      <c r="R439" s="53"/>
    </row>
    <row r="440" spans="1:18">
      <c r="A440" s="21"/>
      <c r="B440" s="22">
        <v>329</v>
      </c>
      <c r="C440" s="23" t="s">
        <v>38</v>
      </c>
      <c r="D440" s="24">
        <f>SUM(ZBIRNA:NERASPOREĐENO!D440)</f>
        <v>0</v>
      </c>
      <c r="E440" s="47">
        <f>SUM(ZBIRNA:NERASPOREĐENO!E440)</f>
        <v>0</v>
      </c>
      <c r="F440" s="84">
        <f t="shared" si="180"/>
        <v>0</v>
      </c>
      <c r="G440" s="172">
        <f>SUM(ZBIRNA:NERASPOREĐENO!G440)</f>
        <v>0</v>
      </c>
      <c r="H440" s="94">
        <f>SUM(ZBIRNA:NERASPOREĐENO!H440)</f>
        <v>0</v>
      </c>
      <c r="I440" s="25">
        <f t="shared" si="181"/>
        <v>0</v>
      </c>
      <c r="K440" s="94">
        <v>0</v>
      </c>
      <c r="L440" s="94">
        <v>0</v>
      </c>
      <c r="M440" s="134">
        <f t="shared" si="177"/>
        <v>0</v>
      </c>
      <c r="N440" s="134">
        <f t="shared" si="178"/>
        <v>0</v>
      </c>
      <c r="R440" s="53"/>
    </row>
    <row r="441" spans="1:18" ht="24.75">
      <c r="A441" s="21"/>
      <c r="B441" s="22">
        <v>369</v>
      </c>
      <c r="C441" s="23" t="s">
        <v>133</v>
      </c>
      <c r="D441" s="24">
        <f>SUM(ZBIRNA:NERASPOREĐENO!D441)</f>
        <v>0</v>
      </c>
      <c r="E441" s="47">
        <f>SUM(ZBIRNA:NERASPOREĐENO!E441)</f>
        <v>0</v>
      </c>
      <c r="F441" s="84">
        <f t="shared" si="180"/>
        <v>0</v>
      </c>
      <c r="G441" s="172">
        <f>SUM(ZBIRNA:NERASPOREĐENO!G441)</f>
        <v>0</v>
      </c>
      <c r="H441" s="94">
        <f>SUM(ZBIRNA:NERASPOREĐENO!H441)</f>
        <v>0</v>
      </c>
      <c r="I441" s="25">
        <f t="shared" si="181"/>
        <v>0</v>
      </c>
      <c r="K441" s="94">
        <v>0</v>
      </c>
      <c r="L441" s="94">
        <v>0</v>
      </c>
      <c r="M441" s="134">
        <f t="shared" si="177"/>
        <v>0</v>
      </c>
      <c r="N441" s="134">
        <f t="shared" si="178"/>
        <v>0</v>
      </c>
      <c r="R441" s="53"/>
    </row>
    <row r="442" spans="1:18">
      <c r="A442" s="21"/>
      <c r="B442" s="22">
        <v>422</v>
      </c>
      <c r="C442" s="23" t="s">
        <v>29</v>
      </c>
      <c r="D442" s="24">
        <f>SUM(ZBIRNA:NERASPOREĐENO!D442)</f>
        <v>0</v>
      </c>
      <c r="E442" s="47">
        <f>SUM(ZBIRNA:NERASPOREĐENO!E442)</f>
        <v>0</v>
      </c>
      <c r="F442" s="84">
        <f t="shared" si="180"/>
        <v>0</v>
      </c>
      <c r="G442" s="172">
        <f>SUM(ZBIRNA:NERASPOREĐENO!G442)</f>
        <v>0</v>
      </c>
      <c r="H442" s="94">
        <f>SUM(ZBIRNA:NERASPOREĐENO!H442)</f>
        <v>0</v>
      </c>
      <c r="I442" s="25">
        <f t="shared" si="181"/>
        <v>0</v>
      </c>
      <c r="K442" s="94">
        <v>0</v>
      </c>
      <c r="L442" s="94">
        <v>0</v>
      </c>
      <c r="M442" s="134">
        <f t="shared" ref="M442:M444" si="182">+F442-K442</f>
        <v>0</v>
      </c>
      <c r="N442" s="134">
        <f t="shared" ref="N442:N444" si="183">+G442-L442</f>
        <v>0</v>
      </c>
      <c r="R442" s="53"/>
    </row>
    <row r="443" spans="1:18" s="26" customFormat="1">
      <c r="A443" s="21"/>
      <c r="B443" s="22">
        <v>426</v>
      </c>
      <c r="C443" s="23" t="s">
        <v>30</v>
      </c>
      <c r="D443" s="24">
        <f>SUM(ZBIRNA:NERASPOREĐENO!D443)</f>
        <v>0</v>
      </c>
      <c r="E443" s="47">
        <f>SUM(ZBIRNA:NERASPOREĐENO!E443)</f>
        <v>0</v>
      </c>
      <c r="F443" s="84">
        <f t="shared" si="180"/>
        <v>0</v>
      </c>
      <c r="G443" s="172">
        <f>SUM(ZBIRNA:NERASPOREĐENO!G443)</f>
        <v>0</v>
      </c>
      <c r="H443" s="94">
        <f>SUM(ZBIRNA:NERASPOREĐENO!H443)</f>
        <v>0</v>
      </c>
      <c r="I443" s="25">
        <f t="shared" si="181"/>
        <v>0</v>
      </c>
      <c r="K443" s="94">
        <v>0</v>
      </c>
      <c r="L443" s="94">
        <v>0</v>
      </c>
      <c r="M443" s="134">
        <f t="shared" si="182"/>
        <v>0</v>
      </c>
      <c r="N443" s="134">
        <f t="shared" si="183"/>
        <v>0</v>
      </c>
      <c r="R443" s="53"/>
    </row>
    <row r="444" spans="1:18" s="26" customFormat="1">
      <c r="A444" s="21"/>
      <c r="B444" s="22">
        <v>451</v>
      </c>
      <c r="C444" s="23" t="s">
        <v>31</v>
      </c>
      <c r="D444" s="24">
        <f>SUM(ZBIRNA:NERASPOREĐENO!D444)</f>
        <v>0</v>
      </c>
      <c r="E444" s="47">
        <f>SUM(ZBIRNA:NERASPOREĐENO!E444)</f>
        <v>0</v>
      </c>
      <c r="F444" s="84">
        <f t="shared" si="180"/>
        <v>0</v>
      </c>
      <c r="G444" s="172">
        <f>SUM(ZBIRNA:NERASPOREĐENO!G444)</f>
        <v>0</v>
      </c>
      <c r="H444" s="94">
        <f>SUM(ZBIRNA:NERASPOREĐENO!H444)</f>
        <v>0</v>
      </c>
      <c r="I444" s="25">
        <f t="shared" si="181"/>
        <v>0</v>
      </c>
      <c r="K444" s="94">
        <v>0</v>
      </c>
      <c r="L444" s="94">
        <v>0</v>
      </c>
      <c r="M444" s="134">
        <f t="shared" si="182"/>
        <v>0</v>
      </c>
      <c r="N444" s="134">
        <f t="shared" si="183"/>
        <v>0</v>
      </c>
      <c r="R444" s="53"/>
    </row>
    <row r="445" spans="1:18" ht="24.75">
      <c r="A445" s="236" t="s">
        <v>11</v>
      </c>
      <c r="B445" s="237"/>
      <c r="C445" s="18" t="s">
        <v>115</v>
      </c>
      <c r="D445" s="19">
        <f>SUM(D446:D456)</f>
        <v>8537450.9800000004</v>
      </c>
      <c r="E445" s="19">
        <f t="shared" ref="E445:I445" si="184">SUM(E446:E456)</f>
        <v>0</v>
      </c>
      <c r="F445" s="59">
        <f t="shared" si="184"/>
        <v>8537450.9800000004</v>
      </c>
      <c r="G445" s="174">
        <f t="shared" si="184"/>
        <v>0</v>
      </c>
      <c r="H445" s="79">
        <f t="shared" si="184"/>
        <v>0</v>
      </c>
      <c r="I445" s="20">
        <f t="shared" si="184"/>
        <v>8537450.9800000004</v>
      </c>
      <c r="K445" s="79">
        <v>8537450.9800000004</v>
      </c>
      <c r="L445" s="79">
        <v>0</v>
      </c>
      <c r="M445" s="134">
        <f t="shared" si="177"/>
        <v>0</v>
      </c>
      <c r="N445" s="134">
        <f t="shared" si="178"/>
        <v>0</v>
      </c>
      <c r="R445" s="53"/>
    </row>
    <row r="446" spans="1:18">
      <c r="A446" s="21"/>
      <c r="B446" s="22">
        <v>311</v>
      </c>
      <c r="C446" s="23" t="s">
        <v>35</v>
      </c>
      <c r="D446" s="24">
        <f>SUM(ZBIRNA:NERASPOREĐENO!D446)</f>
        <v>0</v>
      </c>
      <c r="E446" s="47">
        <f>SUM(ZBIRNA:NERASPOREĐENO!E446)</f>
        <v>0</v>
      </c>
      <c r="F446" s="84">
        <f t="shared" ref="F446:F456" si="185">SUM(D446:E446)</f>
        <v>0</v>
      </c>
      <c r="G446" s="172">
        <f>SUM(ZBIRNA:NERASPOREĐENO!G446)</f>
        <v>0</v>
      </c>
      <c r="H446" s="94">
        <f>SUM(ZBIRNA:NERASPOREĐENO!H446)</f>
        <v>0</v>
      </c>
      <c r="I446" s="25">
        <f t="shared" ref="I446:I456" si="186">+F446+H446</f>
        <v>0</v>
      </c>
      <c r="K446" s="94">
        <v>0</v>
      </c>
      <c r="L446" s="94">
        <v>0</v>
      </c>
      <c r="M446" s="134">
        <f t="shared" si="177"/>
        <v>0</v>
      </c>
      <c r="N446" s="134">
        <f t="shared" si="178"/>
        <v>0</v>
      </c>
      <c r="R446" s="53"/>
    </row>
    <row r="447" spans="1:18">
      <c r="A447" s="21"/>
      <c r="B447" s="22">
        <v>312</v>
      </c>
      <c r="C447" s="23" t="s">
        <v>44</v>
      </c>
      <c r="D447" s="24">
        <f>SUM(ZBIRNA:NERASPOREĐENO!D447)</f>
        <v>0</v>
      </c>
      <c r="E447" s="47">
        <f>SUM(ZBIRNA:NERASPOREĐENO!E447)</f>
        <v>0</v>
      </c>
      <c r="F447" s="84">
        <f t="shared" si="185"/>
        <v>0</v>
      </c>
      <c r="G447" s="172">
        <f>SUM(ZBIRNA:NERASPOREĐENO!G447)</f>
        <v>0</v>
      </c>
      <c r="H447" s="94">
        <f>SUM(ZBIRNA:NERASPOREĐENO!H447)</f>
        <v>0</v>
      </c>
      <c r="I447" s="25">
        <f t="shared" si="186"/>
        <v>0</v>
      </c>
      <c r="K447" s="94">
        <v>0</v>
      </c>
      <c r="L447" s="94">
        <v>0</v>
      </c>
      <c r="M447" s="134">
        <f t="shared" si="177"/>
        <v>0</v>
      </c>
      <c r="N447" s="134">
        <f t="shared" si="178"/>
        <v>0</v>
      </c>
      <c r="R447" s="53"/>
    </row>
    <row r="448" spans="1:18">
      <c r="A448" s="21"/>
      <c r="B448" s="22">
        <v>313</v>
      </c>
      <c r="C448" s="23" t="s">
        <v>36</v>
      </c>
      <c r="D448" s="24">
        <f>SUM(ZBIRNA:NERASPOREĐENO!D448)</f>
        <v>0</v>
      </c>
      <c r="E448" s="47">
        <f>SUM(ZBIRNA:NERASPOREĐENO!E448)</f>
        <v>0</v>
      </c>
      <c r="F448" s="84">
        <f t="shared" si="185"/>
        <v>0</v>
      </c>
      <c r="G448" s="172">
        <f>SUM(ZBIRNA:NERASPOREĐENO!G448)</f>
        <v>0</v>
      </c>
      <c r="H448" s="94">
        <f>SUM(ZBIRNA:NERASPOREĐENO!H448)</f>
        <v>0</v>
      </c>
      <c r="I448" s="25">
        <f t="shared" si="186"/>
        <v>0</v>
      </c>
      <c r="K448" s="94">
        <v>0</v>
      </c>
      <c r="L448" s="94">
        <v>0</v>
      </c>
      <c r="M448" s="134">
        <f t="shared" si="177"/>
        <v>0</v>
      </c>
      <c r="N448" s="134">
        <f t="shared" si="178"/>
        <v>0</v>
      </c>
      <c r="R448" s="53"/>
    </row>
    <row r="449" spans="1:18">
      <c r="A449" s="21"/>
      <c r="B449" s="22">
        <v>321</v>
      </c>
      <c r="C449" s="23" t="s">
        <v>33</v>
      </c>
      <c r="D449" s="24">
        <f>SUM(ZBIRNA:NERASPOREĐENO!D449)</f>
        <v>0</v>
      </c>
      <c r="E449" s="47">
        <f>SUM(ZBIRNA:NERASPOREĐENO!E449)</f>
        <v>0</v>
      </c>
      <c r="F449" s="84">
        <f t="shared" si="185"/>
        <v>0</v>
      </c>
      <c r="G449" s="172">
        <f>SUM(ZBIRNA:NERASPOREĐENO!G449)</f>
        <v>0</v>
      </c>
      <c r="H449" s="94">
        <f>SUM(ZBIRNA:NERASPOREĐENO!H449)</f>
        <v>0</v>
      </c>
      <c r="I449" s="25">
        <f t="shared" si="186"/>
        <v>0</v>
      </c>
      <c r="K449" s="94">
        <v>0</v>
      </c>
      <c r="L449" s="94">
        <v>0</v>
      </c>
      <c r="M449" s="134">
        <f t="shared" si="177"/>
        <v>0</v>
      </c>
      <c r="N449" s="134">
        <f t="shared" si="178"/>
        <v>0</v>
      </c>
      <c r="R449" s="53"/>
    </row>
    <row r="450" spans="1:18">
      <c r="A450" s="21"/>
      <c r="B450" s="22">
        <v>322</v>
      </c>
      <c r="C450" s="23" t="s">
        <v>34</v>
      </c>
      <c r="D450" s="24">
        <f>SUM(ZBIRNA:NERASPOREĐENO!D450)</f>
        <v>0</v>
      </c>
      <c r="E450" s="47">
        <f>SUM(ZBIRNA:NERASPOREĐENO!E450)</f>
        <v>0</v>
      </c>
      <c r="F450" s="84">
        <f t="shared" si="185"/>
        <v>0</v>
      </c>
      <c r="G450" s="172">
        <f>SUM(ZBIRNA:NERASPOREĐENO!G450)</f>
        <v>0</v>
      </c>
      <c r="H450" s="94">
        <f>SUM(ZBIRNA:NERASPOREĐENO!H450)</f>
        <v>0</v>
      </c>
      <c r="I450" s="25">
        <f t="shared" si="186"/>
        <v>0</v>
      </c>
      <c r="K450" s="94">
        <v>0</v>
      </c>
      <c r="L450" s="94">
        <v>0</v>
      </c>
      <c r="M450" s="134">
        <f t="shared" si="177"/>
        <v>0</v>
      </c>
      <c r="N450" s="134">
        <f t="shared" si="178"/>
        <v>0</v>
      </c>
      <c r="R450" s="53"/>
    </row>
    <row r="451" spans="1:18">
      <c r="A451" s="21"/>
      <c r="B451" s="22">
        <v>323</v>
      </c>
      <c r="C451" s="23" t="s">
        <v>28</v>
      </c>
      <c r="D451" s="24">
        <f>SUM(ZBIRNA:NERASPOREĐENO!D451)</f>
        <v>537450.98</v>
      </c>
      <c r="E451" s="47">
        <f>SUM(ZBIRNA:NERASPOREĐENO!E451)</f>
        <v>0</v>
      </c>
      <c r="F451" s="84">
        <f t="shared" si="185"/>
        <v>537450.98</v>
      </c>
      <c r="G451" s="172">
        <f>SUM(ZBIRNA:NERASPOREĐENO!G451)</f>
        <v>0</v>
      </c>
      <c r="H451" s="94">
        <f>SUM(ZBIRNA:NERASPOREĐENO!H451)</f>
        <v>0</v>
      </c>
      <c r="I451" s="25">
        <f t="shared" si="186"/>
        <v>537450.98</v>
      </c>
      <c r="K451" s="94">
        <v>537450.98</v>
      </c>
      <c r="L451" s="94">
        <v>0</v>
      </c>
      <c r="M451" s="134">
        <f t="shared" si="177"/>
        <v>0</v>
      </c>
      <c r="N451" s="134">
        <f t="shared" si="178"/>
        <v>0</v>
      </c>
      <c r="R451" s="53"/>
    </row>
    <row r="452" spans="1:18">
      <c r="A452" s="21"/>
      <c r="B452" s="22">
        <v>329</v>
      </c>
      <c r="C452" s="23" t="s">
        <v>38</v>
      </c>
      <c r="D452" s="24">
        <f>SUM(ZBIRNA:NERASPOREĐENO!D452)</f>
        <v>0</v>
      </c>
      <c r="E452" s="47">
        <f>SUM(ZBIRNA:NERASPOREĐENO!E452)</f>
        <v>0</v>
      </c>
      <c r="F452" s="84">
        <f t="shared" si="185"/>
        <v>0</v>
      </c>
      <c r="G452" s="172">
        <f>SUM(ZBIRNA:NERASPOREĐENO!G452)</f>
        <v>0</v>
      </c>
      <c r="H452" s="94">
        <f>SUM(ZBIRNA:NERASPOREĐENO!H452)</f>
        <v>0</v>
      </c>
      <c r="I452" s="25">
        <f t="shared" si="186"/>
        <v>0</v>
      </c>
      <c r="K452" s="94">
        <v>0</v>
      </c>
      <c r="L452" s="94">
        <v>0</v>
      </c>
      <c r="M452" s="134">
        <f t="shared" si="177"/>
        <v>0</v>
      </c>
      <c r="N452" s="134">
        <f t="shared" si="178"/>
        <v>0</v>
      </c>
      <c r="R452" s="53"/>
    </row>
    <row r="453" spans="1:18" ht="24.75">
      <c r="A453" s="21"/>
      <c r="B453" s="22">
        <v>369</v>
      </c>
      <c r="C453" s="23" t="s">
        <v>133</v>
      </c>
      <c r="D453" s="24">
        <f>SUM(ZBIRNA:NERASPOREĐENO!D453)</f>
        <v>0</v>
      </c>
      <c r="E453" s="47">
        <f>SUM(ZBIRNA:NERASPOREĐENO!E453)</f>
        <v>0</v>
      </c>
      <c r="F453" s="84">
        <f t="shared" si="185"/>
        <v>0</v>
      </c>
      <c r="G453" s="172">
        <f>SUM(ZBIRNA:NERASPOREĐENO!G453)</f>
        <v>0</v>
      </c>
      <c r="H453" s="94">
        <f>SUM(ZBIRNA:NERASPOREĐENO!H453)</f>
        <v>0</v>
      </c>
      <c r="I453" s="25">
        <f t="shared" si="186"/>
        <v>0</v>
      </c>
      <c r="K453" s="94">
        <v>0</v>
      </c>
      <c r="L453" s="94">
        <v>0</v>
      </c>
      <c r="M453" s="134">
        <f t="shared" si="177"/>
        <v>0</v>
      </c>
      <c r="N453" s="134">
        <f t="shared" si="178"/>
        <v>0</v>
      </c>
      <c r="R453" s="53"/>
    </row>
    <row r="454" spans="1:18">
      <c r="A454" s="21"/>
      <c r="B454" s="22">
        <v>422</v>
      </c>
      <c r="C454" s="23" t="s">
        <v>29</v>
      </c>
      <c r="D454" s="24">
        <f>SUM(ZBIRNA:NERASPOREĐENO!D454)</f>
        <v>0</v>
      </c>
      <c r="E454" s="47">
        <f>SUM(ZBIRNA:NERASPOREĐENO!E454)</f>
        <v>0</v>
      </c>
      <c r="F454" s="84">
        <f t="shared" si="185"/>
        <v>0</v>
      </c>
      <c r="G454" s="172">
        <f>SUM(ZBIRNA:NERASPOREĐENO!G454)</f>
        <v>0</v>
      </c>
      <c r="H454" s="94">
        <f>SUM(ZBIRNA:NERASPOREĐENO!H454)</f>
        <v>0</v>
      </c>
      <c r="I454" s="25">
        <f t="shared" si="186"/>
        <v>0</v>
      </c>
      <c r="K454" s="94">
        <v>0</v>
      </c>
      <c r="L454" s="94">
        <v>0</v>
      </c>
      <c r="M454" s="134">
        <f t="shared" si="177"/>
        <v>0</v>
      </c>
      <c r="N454" s="134">
        <f t="shared" si="178"/>
        <v>0</v>
      </c>
      <c r="R454" s="53"/>
    </row>
    <row r="455" spans="1:18" s="26" customFormat="1">
      <c r="A455" s="21"/>
      <c r="B455" s="22">
        <v>426</v>
      </c>
      <c r="C455" s="23" t="s">
        <v>30</v>
      </c>
      <c r="D455" s="24">
        <f>SUM(ZBIRNA:NERASPOREĐENO!D455)</f>
        <v>0</v>
      </c>
      <c r="E455" s="47">
        <f>SUM(ZBIRNA:NERASPOREĐENO!E455)</f>
        <v>0</v>
      </c>
      <c r="F455" s="84">
        <f t="shared" si="185"/>
        <v>0</v>
      </c>
      <c r="G455" s="172">
        <f>SUM(ZBIRNA:NERASPOREĐENO!G455)</f>
        <v>0</v>
      </c>
      <c r="H455" s="94">
        <f>SUM(ZBIRNA:NERASPOREĐENO!H455)</f>
        <v>0</v>
      </c>
      <c r="I455" s="25">
        <f t="shared" si="186"/>
        <v>0</v>
      </c>
      <c r="K455" s="94">
        <v>0</v>
      </c>
      <c r="L455" s="94">
        <v>0</v>
      </c>
      <c r="M455" s="134">
        <f t="shared" si="177"/>
        <v>0</v>
      </c>
      <c r="N455" s="134">
        <f t="shared" si="178"/>
        <v>0</v>
      </c>
      <c r="R455" s="53"/>
    </row>
    <row r="456" spans="1:18" s="26" customFormat="1">
      <c r="A456" s="21"/>
      <c r="B456" s="22">
        <v>451</v>
      </c>
      <c r="C456" s="23" t="s">
        <v>31</v>
      </c>
      <c r="D456" s="24">
        <f>SUM(ZBIRNA:NERASPOREĐENO!D456)</f>
        <v>8000000</v>
      </c>
      <c r="E456" s="47">
        <f>SUM(ZBIRNA:NERASPOREĐENO!E456)</f>
        <v>0</v>
      </c>
      <c r="F456" s="84">
        <f t="shared" si="185"/>
        <v>8000000</v>
      </c>
      <c r="G456" s="172">
        <f>SUM(ZBIRNA:NERASPOREĐENO!G456)</f>
        <v>0</v>
      </c>
      <c r="H456" s="94">
        <f>SUM(ZBIRNA:NERASPOREĐENO!H456)</f>
        <v>0</v>
      </c>
      <c r="I456" s="25">
        <f t="shared" si="186"/>
        <v>8000000</v>
      </c>
      <c r="K456" s="94">
        <v>8000000</v>
      </c>
      <c r="L456" s="94">
        <v>0</v>
      </c>
      <c r="M456" s="134">
        <f t="shared" si="177"/>
        <v>0</v>
      </c>
      <c r="N456" s="134">
        <f t="shared" si="178"/>
        <v>0</v>
      </c>
      <c r="R456" s="53"/>
    </row>
    <row r="457" spans="1:18" ht="35.25" customHeight="1">
      <c r="A457" s="263" t="s">
        <v>186</v>
      </c>
      <c r="B457" s="264"/>
      <c r="C457" s="39" t="s">
        <v>187</v>
      </c>
      <c r="D457" s="40">
        <f>SUM(D458,D470,D482)</f>
        <v>9407583</v>
      </c>
      <c r="E457" s="40">
        <f t="shared" ref="E457:I457" si="187">SUM(E458,E470,E482)</f>
        <v>0</v>
      </c>
      <c r="F457" s="83">
        <f t="shared" si="187"/>
        <v>9407583</v>
      </c>
      <c r="G457" s="171">
        <f t="shared" si="187"/>
        <v>0</v>
      </c>
      <c r="H457" s="88">
        <f t="shared" si="187"/>
        <v>0</v>
      </c>
      <c r="I457" s="41">
        <f t="shared" si="187"/>
        <v>9407583</v>
      </c>
      <c r="K457" s="88">
        <v>9407583</v>
      </c>
      <c r="L457" s="88">
        <v>0</v>
      </c>
      <c r="M457" s="134">
        <f t="shared" si="177"/>
        <v>0</v>
      </c>
      <c r="N457" s="134">
        <f t="shared" si="178"/>
        <v>0</v>
      </c>
      <c r="R457" s="53"/>
    </row>
    <row r="458" spans="1:18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88">SUM(E459:E469)</f>
        <v>0</v>
      </c>
      <c r="F458" s="59">
        <f t="shared" si="188"/>
        <v>0</v>
      </c>
      <c r="G458" s="174">
        <f t="shared" si="188"/>
        <v>0</v>
      </c>
      <c r="H458" s="79">
        <f t="shared" si="188"/>
        <v>0</v>
      </c>
      <c r="I458" s="20">
        <f t="shared" si="188"/>
        <v>0</v>
      </c>
      <c r="K458" s="79">
        <v>0</v>
      </c>
      <c r="L458" s="79">
        <v>0</v>
      </c>
      <c r="M458" s="134">
        <f t="shared" si="177"/>
        <v>0</v>
      </c>
      <c r="N458" s="134">
        <f t="shared" si="178"/>
        <v>0</v>
      </c>
      <c r="R458" s="53"/>
    </row>
    <row r="459" spans="1:18">
      <c r="A459" s="21"/>
      <c r="B459" s="22">
        <v>311</v>
      </c>
      <c r="C459" s="23" t="s">
        <v>35</v>
      </c>
      <c r="D459" s="24">
        <f>SUM(ZBIRNA:NERASPOREĐENO!D459)</f>
        <v>0</v>
      </c>
      <c r="E459" s="47">
        <f>SUM(ZBIRNA:NERASPOREĐENO!E459)</f>
        <v>0</v>
      </c>
      <c r="F459" s="84">
        <f t="shared" ref="F459:F469" si="189">SUM(D459:E459)</f>
        <v>0</v>
      </c>
      <c r="G459" s="172">
        <f>SUM(ZBIRNA:NERASPOREĐENO!G459)</f>
        <v>0</v>
      </c>
      <c r="H459" s="94">
        <f>SUM(ZBIRNA:NERASPOREĐENO!H459)</f>
        <v>0</v>
      </c>
      <c r="I459" s="25">
        <f t="shared" ref="I459:I469" si="190">+F459+H459</f>
        <v>0</v>
      </c>
      <c r="K459" s="94">
        <v>0</v>
      </c>
      <c r="L459" s="94">
        <v>0</v>
      </c>
      <c r="M459" s="134">
        <f t="shared" si="177"/>
        <v>0</v>
      </c>
      <c r="N459" s="134">
        <f t="shared" si="178"/>
        <v>0</v>
      </c>
      <c r="R459" s="53"/>
    </row>
    <row r="460" spans="1:18">
      <c r="A460" s="21"/>
      <c r="B460" s="22">
        <v>312</v>
      </c>
      <c r="C460" s="23" t="s">
        <v>44</v>
      </c>
      <c r="D460" s="24">
        <f>SUM(ZBIRNA:NERASPOREĐENO!D460)</f>
        <v>0</v>
      </c>
      <c r="E460" s="47">
        <f>SUM(ZBIRNA:NERASPOREĐENO!E460)</f>
        <v>0</v>
      </c>
      <c r="F460" s="84">
        <f t="shared" si="189"/>
        <v>0</v>
      </c>
      <c r="G460" s="172">
        <f>SUM(ZBIRNA:NERASPOREĐENO!G460)</f>
        <v>0</v>
      </c>
      <c r="H460" s="94">
        <f>SUM(ZBIRNA:NERASPOREĐENO!H460)</f>
        <v>0</v>
      </c>
      <c r="I460" s="25">
        <f t="shared" si="190"/>
        <v>0</v>
      </c>
      <c r="K460" s="94">
        <v>0</v>
      </c>
      <c r="L460" s="94">
        <v>0</v>
      </c>
      <c r="M460" s="134">
        <f t="shared" si="177"/>
        <v>0</v>
      </c>
      <c r="N460" s="134">
        <f t="shared" si="178"/>
        <v>0</v>
      </c>
      <c r="R460" s="53"/>
    </row>
    <row r="461" spans="1:18">
      <c r="A461" s="21"/>
      <c r="B461" s="22">
        <v>313</v>
      </c>
      <c r="C461" s="23" t="s">
        <v>36</v>
      </c>
      <c r="D461" s="24">
        <f>SUM(ZBIRNA:NERASPOREĐENO!D461)</f>
        <v>0</v>
      </c>
      <c r="E461" s="47">
        <f>SUM(ZBIRNA:NERASPOREĐENO!E461)</f>
        <v>0</v>
      </c>
      <c r="F461" s="84">
        <f t="shared" si="189"/>
        <v>0</v>
      </c>
      <c r="G461" s="172">
        <f>SUM(ZBIRNA:NERASPOREĐENO!G461)</f>
        <v>0</v>
      </c>
      <c r="H461" s="94">
        <f>SUM(ZBIRNA:NERASPOREĐENO!H461)</f>
        <v>0</v>
      </c>
      <c r="I461" s="25">
        <f t="shared" si="190"/>
        <v>0</v>
      </c>
      <c r="K461" s="94">
        <v>0</v>
      </c>
      <c r="L461" s="94">
        <v>0</v>
      </c>
      <c r="M461" s="134">
        <f t="shared" si="177"/>
        <v>0</v>
      </c>
      <c r="N461" s="134">
        <f t="shared" si="178"/>
        <v>0</v>
      </c>
      <c r="R461" s="53"/>
    </row>
    <row r="462" spans="1:18">
      <c r="A462" s="21"/>
      <c r="B462" s="22">
        <v>321</v>
      </c>
      <c r="C462" s="23" t="s">
        <v>33</v>
      </c>
      <c r="D462" s="24">
        <f>SUM(ZBIRNA:NERASPOREĐENO!D462)</f>
        <v>0</v>
      </c>
      <c r="E462" s="47">
        <f>SUM(ZBIRNA:NERASPOREĐENO!E462)</f>
        <v>0</v>
      </c>
      <c r="F462" s="84">
        <f t="shared" si="189"/>
        <v>0</v>
      </c>
      <c r="G462" s="172">
        <f>SUM(ZBIRNA:NERASPOREĐENO!G462)</f>
        <v>0</v>
      </c>
      <c r="H462" s="94">
        <f>SUM(ZBIRNA:NERASPOREĐENO!H462)</f>
        <v>0</v>
      </c>
      <c r="I462" s="25">
        <f t="shared" si="190"/>
        <v>0</v>
      </c>
      <c r="K462" s="94">
        <v>0</v>
      </c>
      <c r="L462" s="94">
        <v>0</v>
      </c>
      <c r="M462" s="134">
        <f t="shared" si="177"/>
        <v>0</v>
      </c>
      <c r="N462" s="134">
        <f t="shared" si="178"/>
        <v>0</v>
      </c>
      <c r="R462" s="53"/>
    </row>
    <row r="463" spans="1:18">
      <c r="A463" s="21"/>
      <c r="B463" s="22">
        <v>322</v>
      </c>
      <c r="C463" s="23" t="s">
        <v>34</v>
      </c>
      <c r="D463" s="24">
        <f>SUM(ZBIRNA:NERASPOREĐENO!D463)</f>
        <v>0</v>
      </c>
      <c r="E463" s="47">
        <f>SUM(ZBIRNA:NERASPOREĐENO!E463)</f>
        <v>0</v>
      </c>
      <c r="F463" s="84">
        <f t="shared" si="189"/>
        <v>0</v>
      </c>
      <c r="G463" s="172">
        <f>SUM(ZBIRNA:NERASPOREĐENO!G463)</f>
        <v>0</v>
      </c>
      <c r="H463" s="94">
        <f>SUM(ZBIRNA:NERASPOREĐENO!H463)</f>
        <v>0</v>
      </c>
      <c r="I463" s="25">
        <f t="shared" si="190"/>
        <v>0</v>
      </c>
      <c r="K463" s="94">
        <v>0</v>
      </c>
      <c r="L463" s="94">
        <v>0</v>
      </c>
      <c r="M463" s="134">
        <f t="shared" si="177"/>
        <v>0</v>
      </c>
      <c r="N463" s="134">
        <f t="shared" si="178"/>
        <v>0</v>
      </c>
      <c r="R463" s="53"/>
    </row>
    <row r="464" spans="1:18">
      <c r="A464" s="21"/>
      <c r="B464" s="22">
        <v>323</v>
      </c>
      <c r="C464" s="23" t="s">
        <v>28</v>
      </c>
      <c r="D464" s="24">
        <f>SUM(ZBIRNA:NERASPOREĐENO!D464)</f>
        <v>0</v>
      </c>
      <c r="E464" s="47">
        <f>SUM(ZBIRNA:NERASPOREĐENO!E464)</f>
        <v>0</v>
      </c>
      <c r="F464" s="84">
        <f t="shared" si="189"/>
        <v>0</v>
      </c>
      <c r="G464" s="172">
        <f>SUM(ZBIRNA:NERASPOREĐENO!G464)</f>
        <v>0</v>
      </c>
      <c r="H464" s="94">
        <f>SUM(ZBIRNA:NERASPOREĐENO!H464)</f>
        <v>0</v>
      </c>
      <c r="I464" s="25">
        <f t="shared" si="190"/>
        <v>0</v>
      </c>
      <c r="K464" s="94">
        <v>0</v>
      </c>
      <c r="L464" s="94">
        <v>0</v>
      </c>
      <c r="M464" s="134">
        <f t="shared" si="177"/>
        <v>0</v>
      </c>
      <c r="N464" s="134">
        <f t="shared" si="178"/>
        <v>0</v>
      </c>
      <c r="R464" s="53"/>
    </row>
    <row r="465" spans="1:18">
      <c r="A465" s="21"/>
      <c r="B465" s="22">
        <v>329</v>
      </c>
      <c r="C465" s="23" t="s">
        <v>38</v>
      </c>
      <c r="D465" s="24">
        <f>SUM(ZBIRNA:NERASPOREĐENO!D465)</f>
        <v>0</v>
      </c>
      <c r="E465" s="47">
        <f>SUM(ZBIRNA:NERASPOREĐENO!E465)</f>
        <v>0</v>
      </c>
      <c r="F465" s="84">
        <f t="shared" si="189"/>
        <v>0</v>
      </c>
      <c r="G465" s="172">
        <f>SUM(ZBIRNA:NERASPOREĐENO!G465)</f>
        <v>0</v>
      </c>
      <c r="H465" s="94">
        <f>SUM(ZBIRNA:NERASPOREĐENO!H465)</f>
        <v>0</v>
      </c>
      <c r="I465" s="25">
        <f t="shared" si="190"/>
        <v>0</v>
      </c>
      <c r="K465" s="94">
        <v>0</v>
      </c>
      <c r="L465" s="94">
        <v>0</v>
      </c>
      <c r="M465" s="134">
        <f t="shared" si="177"/>
        <v>0</v>
      </c>
      <c r="N465" s="134">
        <f t="shared" si="178"/>
        <v>0</v>
      </c>
      <c r="R465" s="53"/>
    </row>
    <row r="466" spans="1:18" ht="24.75">
      <c r="A466" s="21"/>
      <c r="B466" s="22">
        <v>369</v>
      </c>
      <c r="C466" s="23" t="s">
        <v>133</v>
      </c>
      <c r="D466" s="24">
        <f>SUM(ZBIRNA:NERASPOREĐENO!D466)</f>
        <v>0</v>
      </c>
      <c r="E466" s="47">
        <f>SUM(ZBIRNA:NERASPOREĐENO!E466)</f>
        <v>0</v>
      </c>
      <c r="F466" s="84">
        <f t="shared" si="189"/>
        <v>0</v>
      </c>
      <c r="G466" s="172">
        <f>SUM(ZBIRNA:NERASPOREĐENO!G466)</f>
        <v>0</v>
      </c>
      <c r="H466" s="94">
        <f>SUM(ZBIRNA:NERASPOREĐENO!H466)</f>
        <v>0</v>
      </c>
      <c r="I466" s="25">
        <f t="shared" si="190"/>
        <v>0</v>
      </c>
      <c r="K466" s="94">
        <v>0</v>
      </c>
      <c r="L466" s="94">
        <v>0</v>
      </c>
      <c r="M466" s="134">
        <f t="shared" si="177"/>
        <v>0</v>
      </c>
      <c r="N466" s="134">
        <f t="shared" si="178"/>
        <v>0</v>
      </c>
      <c r="R466" s="53"/>
    </row>
    <row r="467" spans="1:18">
      <c r="A467" s="21"/>
      <c r="B467" s="22">
        <v>422</v>
      </c>
      <c r="C467" s="23" t="s">
        <v>29</v>
      </c>
      <c r="D467" s="24">
        <f>SUM(ZBIRNA:NERASPOREĐENO!D467)</f>
        <v>0</v>
      </c>
      <c r="E467" s="47">
        <f>SUM(ZBIRNA:NERASPOREĐENO!E467)</f>
        <v>0</v>
      </c>
      <c r="F467" s="84">
        <f t="shared" si="189"/>
        <v>0</v>
      </c>
      <c r="G467" s="172">
        <f>SUM(ZBIRNA:NERASPOREĐENO!G467)</f>
        <v>0</v>
      </c>
      <c r="H467" s="94">
        <f>SUM(ZBIRNA:NERASPOREĐENO!H467)</f>
        <v>0</v>
      </c>
      <c r="I467" s="25">
        <f t="shared" si="190"/>
        <v>0</v>
      </c>
      <c r="K467" s="94">
        <v>0</v>
      </c>
      <c r="L467" s="94">
        <v>0</v>
      </c>
      <c r="M467" s="134">
        <f t="shared" si="177"/>
        <v>0</v>
      </c>
      <c r="N467" s="134">
        <f t="shared" si="178"/>
        <v>0</v>
      </c>
      <c r="R467" s="53"/>
    </row>
    <row r="468" spans="1:18" s="26" customFormat="1">
      <c r="A468" s="21"/>
      <c r="B468" s="22">
        <v>426</v>
      </c>
      <c r="C468" s="23" t="s">
        <v>30</v>
      </c>
      <c r="D468" s="24">
        <f>SUM(ZBIRNA:NERASPOREĐENO!D468)</f>
        <v>0</v>
      </c>
      <c r="E468" s="47">
        <f>SUM(ZBIRNA:NERASPOREĐENO!E468)</f>
        <v>0</v>
      </c>
      <c r="F468" s="84">
        <f t="shared" si="189"/>
        <v>0</v>
      </c>
      <c r="G468" s="172">
        <f>SUM(ZBIRNA:NERASPOREĐENO!G468)</f>
        <v>0</v>
      </c>
      <c r="H468" s="94">
        <f>SUM(ZBIRNA:NERASPOREĐENO!H468)</f>
        <v>0</v>
      </c>
      <c r="I468" s="25">
        <f t="shared" si="190"/>
        <v>0</v>
      </c>
      <c r="K468" s="94">
        <v>0</v>
      </c>
      <c r="L468" s="94">
        <v>0</v>
      </c>
      <c r="M468" s="134">
        <f t="shared" si="177"/>
        <v>0</v>
      </c>
      <c r="N468" s="134">
        <f t="shared" si="178"/>
        <v>0</v>
      </c>
      <c r="R468" s="53"/>
    </row>
    <row r="469" spans="1:18" s="26" customFormat="1">
      <c r="A469" s="21"/>
      <c r="B469" s="22">
        <v>451</v>
      </c>
      <c r="C469" s="23" t="s">
        <v>31</v>
      </c>
      <c r="D469" s="24">
        <f>SUM(ZBIRNA:NERASPOREĐENO!D469)</f>
        <v>0</v>
      </c>
      <c r="E469" s="47">
        <f>SUM(ZBIRNA:NERASPOREĐENO!E469)</f>
        <v>0</v>
      </c>
      <c r="F469" s="84">
        <f t="shared" si="189"/>
        <v>0</v>
      </c>
      <c r="G469" s="172">
        <f>SUM(ZBIRNA:NERASPOREĐENO!G469)</f>
        <v>0</v>
      </c>
      <c r="H469" s="94">
        <f>SUM(ZBIRNA:NERASPOREĐENO!H469)</f>
        <v>0</v>
      </c>
      <c r="I469" s="25">
        <f t="shared" si="190"/>
        <v>0</v>
      </c>
      <c r="K469" s="94">
        <v>0</v>
      </c>
      <c r="L469" s="94">
        <v>0</v>
      </c>
      <c r="M469" s="134">
        <f t="shared" si="177"/>
        <v>0</v>
      </c>
      <c r="N469" s="134">
        <f t="shared" si="178"/>
        <v>0</v>
      </c>
      <c r="R469" s="53"/>
    </row>
    <row r="470" spans="1:18" s="26" customFormat="1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91">SUM(E471:E481)</f>
        <v>0</v>
      </c>
      <c r="F470" s="19">
        <f t="shared" si="191"/>
        <v>0</v>
      </c>
      <c r="G470" s="174">
        <f t="shared" si="191"/>
        <v>0</v>
      </c>
      <c r="H470" s="174">
        <f t="shared" si="191"/>
        <v>0</v>
      </c>
      <c r="I470" s="20">
        <f t="shared" si="191"/>
        <v>0</v>
      </c>
      <c r="K470" s="174">
        <v>0</v>
      </c>
      <c r="L470" s="174"/>
      <c r="M470" s="134">
        <f t="shared" ref="M470:M481" si="192">+F470-K470</f>
        <v>0</v>
      </c>
      <c r="N470" s="134">
        <f t="shared" ref="N470:N481" si="193">+G470-L470</f>
        <v>0</v>
      </c>
      <c r="R470" s="53"/>
    </row>
    <row r="471" spans="1:18">
      <c r="A471" s="21"/>
      <c r="B471" s="22">
        <v>311</v>
      </c>
      <c r="C471" s="23" t="s">
        <v>35</v>
      </c>
      <c r="D471" s="24">
        <f>SUM(ZBIRNA:NERASPOREĐENO!D471)</f>
        <v>0</v>
      </c>
      <c r="E471" s="47">
        <f>SUM(ZBIRNA:NERASPOREĐENO!E471)</f>
        <v>0</v>
      </c>
      <c r="F471" s="84">
        <f t="shared" ref="F471:F481" si="194">SUM(D471:E471)</f>
        <v>0</v>
      </c>
      <c r="G471" s="172">
        <f>SUM(ZBIRNA:NERASPOREĐENO!G471)</f>
        <v>0</v>
      </c>
      <c r="H471" s="94">
        <f>SUM(ZBIRNA:NERASPOREĐENO!H471)</f>
        <v>0</v>
      </c>
      <c r="I471" s="25">
        <f t="shared" ref="I471:I481" si="195">+F471+H471</f>
        <v>0</v>
      </c>
      <c r="K471" s="94">
        <v>0</v>
      </c>
      <c r="L471" s="94">
        <v>0</v>
      </c>
      <c r="M471" s="134">
        <f t="shared" si="192"/>
        <v>0</v>
      </c>
      <c r="N471" s="134">
        <f t="shared" si="193"/>
        <v>0</v>
      </c>
      <c r="R471" s="53"/>
    </row>
    <row r="472" spans="1:18">
      <c r="A472" s="21"/>
      <c r="B472" s="22">
        <v>312</v>
      </c>
      <c r="C472" s="23" t="s">
        <v>44</v>
      </c>
      <c r="D472" s="24">
        <f>SUM(ZBIRNA:NERASPOREĐENO!D472)</f>
        <v>0</v>
      </c>
      <c r="E472" s="47">
        <f>SUM(ZBIRNA:NERASPOREĐENO!E472)</f>
        <v>0</v>
      </c>
      <c r="F472" s="84">
        <f t="shared" si="194"/>
        <v>0</v>
      </c>
      <c r="G472" s="172">
        <f>SUM(ZBIRNA:NERASPOREĐENO!G472)</f>
        <v>0</v>
      </c>
      <c r="H472" s="94">
        <f>SUM(ZBIRNA:NERASPOREĐENO!H472)</f>
        <v>0</v>
      </c>
      <c r="I472" s="25">
        <f t="shared" si="195"/>
        <v>0</v>
      </c>
      <c r="K472" s="94">
        <v>0</v>
      </c>
      <c r="L472" s="94">
        <v>0</v>
      </c>
      <c r="M472" s="134">
        <f t="shared" si="192"/>
        <v>0</v>
      </c>
      <c r="N472" s="134">
        <f t="shared" si="193"/>
        <v>0</v>
      </c>
      <c r="R472" s="53"/>
    </row>
    <row r="473" spans="1:18">
      <c r="A473" s="21"/>
      <c r="B473" s="22">
        <v>313</v>
      </c>
      <c r="C473" s="23" t="s">
        <v>36</v>
      </c>
      <c r="D473" s="24">
        <f>SUM(ZBIRNA:NERASPOREĐENO!D473)</f>
        <v>0</v>
      </c>
      <c r="E473" s="47">
        <f>SUM(ZBIRNA:NERASPOREĐENO!E473)</f>
        <v>0</v>
      </c>
      <c r="F473" s="84">
        <f t="shared" si="194"/>
        <v>0</v>
      </c>
      <c r="G473" s="172">
        <f>SUM(ZBIRNA:NERASPOREĐENO!G473)</f>
        <v>0</v>
      </c>
      <c r="H473" s="94">
        <f>SUM(ZBIRNA:NERASPOREĐENO!H473)</f>
        <v>0</v>
      </c>
      <c r="I473" s="25">
        <f t="shared" si="195"/>
        <v>0</v>
      </c>
      <c r="K473" s="94">
        <v>0</v>
      </c>
      <c r="L473" s="94">
        <v>0</v>
      </c>
      <c r="M473" s="134">
        <f t="shared" si="192"/>
        <v>0</v>
      </c>
      <c r="N473" s="134">
        <f t="shared" si="193"/>
        <v>0</v>
      </c>
      <c r="R473" s="53"/>
    </row>
    <row r="474" spans="1:18">
      <c r="A474" s="21"/>
      <c r="B474" s="22">
        <v>321</v>
      </c>
      <c r="C474" s="23" t="s">
        <v>33</v>
      </c>
      <c r="D474" s="24">
        <f>SUM(ZBIRNA:NERASPOREĐENO!D474)</f>
        <v>0</v>
      </c>
      <c r="E474" s="47">
        <f>SUM(ZBIRNA:NERASPOREĐENO!E474)</f>
        <v>0</v>
      </c>
      <c r="F474" s="84">
        <f t="shared" si="194"/>
        <v>0</v>
      </c>
      <c r="G474" s="172">
        <f>SUM(ZBIRNA:NERASPOREĐENO!G474)</f>
        <v>0</v>
      </c>
      <c r="H474" s="94">
        <f>SUM(ZBIRNA:NERASPOREĐENO!H474)</f>
        <v>0</v>
      </c>
      <c r="I474" s="25">
        <f t="shared" si="195"/>
        <v>0</v>
      </c>
      <c r="K474" s="94">
        <v>0</v>
      </c>
      <c r="L474" s="94">
        <v>0</v>
      </c>
      <c r="M474" s="134">
        <f t="shared" si="192"/>
        <v>0</v>
      </c>
      <c r="N474" s="134">
        <f t="shared" si="193"/>
        <v>0</v>
      </c>
      <c r="R474" s="53"/>
    </row>
    <row r="475" spans="1:18">
      <c r="A475" s="21"/>
      <c r="B475" s="22">
        <v>322</v>
      </c>
      <c r="C475" s="23" t="s">
        <v>34</v>
      </c>
      <c r="D475" s="24">
        <f>SUM(ZBIRNA:NERASPOREĐENO!D475)</f>
        <v>0</v>
      </c>
      <c r="E475" s="47">
        <f>SUM(ZBIRNA:NERASPOREĐENO!E475)</f>
        <v>0</v>
      </c>
      <c r="F475" s="84">
        <f t="shared" si="194"/>
        <v>0</v>
      </c>
      <c r="G475" s="172">
        <f>SUM(ZBIRNA:NERASPOREĐENO!G475)</f>
        <v>0</v>
      </c>
      <c r="H475" s="94">
        <f>SUM(ZBIRNA:NERASPOREĐENO!H475)</f>
        <v>0</v>
      </c>
      <c r="I475" s="25">
        <f t="shared" si="195"/>
        <v>0</v>
      </c>
      <c r="K475" s="94">
        <v>0</v>
      </c>
      <c r="L475" s="94">
        <v>0</v>
      </c>
      <c r="M475" s="134">
        <f t="shared" si="192"/>
        <v>0</v>
      </c>
      <c r="N475" s="134">
        <f t="shared" si="193"/>
        <v>0</v>
      </c>
      <c r="R475" s="53"/>
    </row>
    <row r="476" spans="1:18">
      <c r="A476" s="21"/>
      <c r="B476" s="22">
        <v>323</v>
      </c>
      <c r="C476" s="23" t="s">
        <v>28</v>
      </c>
      <c r="D476" s="24">
        <f>SUM(ZBIRNA:NERASPOREĐENO!D476)</f>
        <v>0</v>
      </c>
      <c r="E476" s="47">
        <f>SUM(ZBIRNA:NERASPOREĐENO!E476)</f>
        <v>0</v>
      </c>
      <c r="F476" s="84">
        <f t="shared" si="194"/>
        <v>0</v>
      </c>
      <c r="G476" s="172">
        <f>SUM(ZBIRNA:NERASPOREĐENO!G476)</f>
        <v>0</v>
      </c>
      <c r="H476" s="94">
        <f>SUM(ZBIRNA:NERASPOREĐENO!H476)</f>
        <v>0</v>
      </c>
      <c r="I476" s="25">
        <f t="shared" si="195"/>
        <v>0</v>
      </c>
      <c r="K476" s="94">
        <v>0</v>
      </c>
      <c r="L476" s="94">
        <v>0</v>
      </c>
      <c r="M476" s="134">
        <f t="shared" si="192"/>
        <v>0</v>
      </c>
      <c r="N476" s="134">
        <f t="shared" si="193"/>
        <v>0</v>
      </c>
      <c r="R476" s="53"/>
    </row>
    <row r="477" spans="1:18">
      <c r="A477" s="21"/>
      <c r="B477" s="22">
        <v>329</v>
      </c>
      <c r="C477" s="23" t="s">
        <v>38</v>
      </c>
      <c r="D477" s="24">
        <f>SUM(ZBIRNA:NERASPOREĐENO!D477)</f>
        <v>0</v>
      </c>
      <c r="E477" s="47">
        <f>SUM(ZBIRNA:NERASPOREĐENO!E477)</f>
        <v>0</v>
      </c>
      <c r="F477" s="84">
        <f t="shared" si="194"/>
        <v>0</v>
      </c>
      <c r="G477" s="172">
        <f>SUM(ZBIRNA:NERASPOREĐENO!G477)</f>
        <v>0</v>
      </c>
      <c r="H477" s="94">
        <f>SUM(ZBIRNA:NERASPOREĐENO!H477)</f>
        <v>0</v>
      </c>
      <c r="I477" s="25">
        <f t="shared" si="195"/>
        <v>0</v>
      </c>
      <c r="K477" s="94">
        <v>0</v>
      </c>
      <c r="L477" s="94">
        <v>0</v>
      </c>
      <c r="M477" s="134">
        <f t="shared" si="192"/>
        <v>0</v>
      </c>
      <c r="N477" s="134">
        <f t="shared" si="193"/>
        <v>0</v>
      </c>
      <c r="R477" s="53"/>
    </row>
    <row r="478" spans="1:18" ht="24.75">
      <c r="A478" s="21"/>
      <c r="B478" s="22">
        <v>369</v>
      </c>
      <c r="C478" s="23" t="s">
        <v>133</v>
      </c>
      <c r="D478" s="24">
        <f>SUM(ZBIRNA:NERASPOREĐENO!D478)</f>
        <v>0</v>
      </c>
      <c r="E478" s="47">
        <f>SUM(ZBIRNA:NERASPOREĐENO!E478)</f>
        <v>0</v>
      </c>
      <c r="F478" s="84">
        <f t="shared" si="194"/>
        <v>0</v>
      </c>
      <c r="G478" s="172">
        <f>SUM(ZBIRNA:NERASPOREĐENO!G478)</f>
        <v>0</v>
      </c>
      <c r="H478" s="94">
        <f>SUM(ZBIRNA:NERASPOREĐENO!H478)</f>
        <v>0</v>
      </c>
      <c r="I478" s="25">
        <f t="shared" si="195"/>
        <v>0</v>
      </c>
      <c r="K478" s="94">
        <v>0</v>
      </c>
      <c r="L478" s="94">
        <v>0</v>
      </c>
      <c r="M478" s="134">
        <f t="shared" si="192"/>
        <v>0</v>
      </c>
      <c r="N478" s="134">
        <f t="shared" si="193"/>
        <v>0</v>
      </c>
      <c r="R478" s="53"/>
    </row>
    <row r="479" spans="1:18">
      <c r="A479" s="21"/>
      <c r="B479" s="22">
        <v>422</v>
      </c>
      <c r="C479" s="23" t="s">
        <v>29</v>
      </c>
      <c r="D479" s="24">
        <f>SUM(ZBIRNA:NERASPOREĐENO!D479)</f>
        <v>0</v>
      </c>
      <c r="E479" s="47">
        <f>SUM(ZBIRNA:NERASPOREĐENO!E479)</f>
        <v>0</v>
      </c>
      <c r="F479" s="84">
        <f t="shared" si="194"/>
        <v>0</v>
      </c>
      <c r="G479" s="172">
        <f>SUM(ZBIRNA:NERASPOREĐENO!G479)</f>
        <v>0</v>
      </c>
      <c r="H479" s="94">
        <f>SUM(ZBIRNA:NERASPOREĐENO!H479)</f>
        <v>0</v>
      </c>
      <c r="I479" s="25">
        <f t="shared" si="195"/>
        <v>0</v>
      </c>
      <c r="K479" s="94">
        <v>0</v>
      </c>
      <c r="L479" s="94">
        <v>0</v>
      </c>
      <c r="M479" s="134">
        <f t="shared" si="192"/>
        <v>0</v>
      </c>
      <c r="N479" s="134">
        <f t="shared" si="193"/>
        <v>0</v>
      </c>
      <c r="R479" s="53"/>
    </row>
    <row r="480" spans="1:18" s="26" customFormat="1">
      <c r="A480" s="21"/>
      <c r="B480" s="22">
        <v>426</v>
      </c>
      <c r="C480" s="23" t="s">
        <v>30</v>
      </c>
      <c r="D480" s="24">
        <f>SUM(ZBIRNA:NERASPOREĐENO!D480)</f>
        <v>0</v>
      </c>
      <c r="E480" s="47">
        <f>SUM(ZBIRNA:NERASPOREĐENO!E480)</f>
        <v>0</v>
      </c>
      <c r="F480" s="84">
        <f t="shared" si="194"/>
        <v>0</v>
      </c>
      <c r="G480" s="172">
        <f>SUM(ZBIRNA:NERASPOREĐENO!G480)</f>
        <v>0</v>
      </c>
      <c r="H480" s="94">
        <f>SUM(ZBIRNA:NERASPOREĐENO!H480)</f>
        <v>0</v>
      </c>
      <c r="I480" s="25">
        <f t="shared" si="195"/>
        <v>0</v>
      </c>
      <c r="K480" s="94">
        <v>0</v>
      </c>
      <c r="L480" s="94">
        <v>0</v>
      </c>
      <c r="M480" s="134">
        <f t="shared" si="192"/>
        <v>0</v>
      </c>
      <c r="N480" s="134">
        <f t="shared" si="193"/>
        <v>0</v>
      </c>
      <c r="R480" s="53"/>
    </row>
    <row r="481" spans="1:18" s="26" customFormat="1">
      <c r="A481" s="21"/>
      <c r="B481" s="22">
        <v>451</v>
      </c>
      <c r="C481" s="23" t="s">
        <v>31</v>
      </c>
      <c r="D481" s="24">
        <f>SUM(ZBIRNA:NERASPOREĐENO!D481)</f>
        <v>0</v>
      </c>
      <c r="E481" s="47">
        <f>SUM(ZBIRNA:NERASPOREĐENO!E481)</f>
        <v>0</v>
      </c>
      <c r="F481" s="84">
        <f t="shared" si="194"/>
        <v>0</v>
      </c>
      <c r="G481" s="172">
        <f>SUM(ZBIRNA:NERASPOREĐENO!G481)</f>
        <v>0</v>
      </c>
      <c r="H481" s="94">
        <f>SUM(ZBIRNA:NERASPOREĐENO!H481)</f>
        <v>0</v>
      </c>
      <c r="I481" s="25">
        <f t="shared" si="195"/>
        <v>0</v>
      </c>
      <c r="K481" s="94">
        <v>0</v>
      </c>
      <c r="L481" s="94">
        <v>0</v>
      </c>
      <c r="M481" s="134">
        <f t="shared" si="192"/>
        <v>0</v>
      </c>
      <c r="N481" s="134">
        <f t="shared" si="193"/>
        <v>0</v>
      </c>
      <c r="R481" s="53"/>
    </row>
    <row r="482" spans="1:18" ht="24.75">
      <c r="A482" s="236" t="s">
        <v>11</v>
      </c>
      <c r="B482" s="237"/>
      <c r="C482" s="18" t="s">
        <v>115</v>
      </c>
      <c r="D482" s="19">
        <f t="shared" ref="D482:I482" si="196">SUM(D483:D493)</f>
        <v>9407583</v>
      </c>
      <c r="E482" s="19">
        <f t="shared" si="196"/>
        <v>0</v>
      </c>
      <c r="F482" s="59">
        <f t="shared" si="196"/>
        <v>9407583</v>
      </c>
      <c r="G482" s="174">
        <f t="shared" si="196"/>
        <v>0</v>
      </c>
      <c r="H482" s="79">
        <f t="shared" si="196"/>
        <v>0</v>
      </c>
      <c r="I482" s="20">
        <f t="shared" si="196"/>
        <v>9407583</v>
      </c>
      <c r="K482" s="79">
        <v>9407583</v>
      </c>
      <c r="L482" s="79">
        <v>0</v>
      </c>
      <c r="M482" s="134">
        <f t="shared" si="177"/>
        <v>0</v>
      </c>
      <c r="N482" s="134">
        <f t="shared" si="178"/>
        <v>0</v>
      </c>
      <c r="R482" s="53"/>
    </row>
    <row r="483" spans="1:18">
      <c r="A483" s="21"/>
      <c r="B483" s="22">
        <v>311</v>
      </c>
      <c r="C483" s="23" t="s">
        <v>35</v>
      </c>
      <c r="D483" s="24">
        <f>SUM(ZBIRNA:NERASPOREĐENO!D483)</f>
        <v>0</v>
      </c>
      <c r="E483" s="47">
        <f>SUM(ZBIRNA:NERASPOREĐENO!E483)</f>
        <v>0</v>
      </c>
      <c r="F483" s="84">
        <f t="shared" ref="F483:F493" si="197">SUM(D483:E483)</f>
        <v>0</v>
      </c>
      <c r="G483" s="172">
        <f>SUM(ZBIRNA:NERASPOREĐENO!G483)</f>
        <v>0</v>
      </c>
      <c r="H483" s="94">
        <f>SUM(ZBIRNA:NERASPOREĐENO!H483)</f>
        <v>0</v>
      </c>
      <c r="I483" s="25">
        <f t="shared" ref="I483:I493" si="198">+F483+H483</f>
        <v>0</v>
      </c>
      <c r="K483" s="94">
        <v>0</v>
      </c>
      <c r="L483" s="94">
        <v>0</v>
      </c>
      <c r="M483" s="134">
        <f t="shared" si="177"/>
        <v>0</v>
      </c>
      <c r="N483" s="134">
        <f t="shared" si="178"/>
        <v>0</v>
      </c>
      <c r="R483" s="53"/>
    </row>
    <row r="484" spans="1:18">
      <c r="A484" s="21"/>
      <c r="B484" s="22">
        <v>312</v>
      </c>
      <c r="C484" s="23" t="s">
        <v>44</v>
      </c>
      <c r="D484" s="24">
        <f>SUM(ZBIRNA:NERASPOREĐENO!D484)</f>
        <v>0</v>
      </c>
      <c r="E484" s="47">
        <f>SUM(ZBIRNA:NERASPOREĐENO!E484)</f>
        <v>0</v>
      </c>
      <c r="F484" s="84">
        <f t="shared" si="197"/>
        <v>0</v>
      </c>
      <c r="G484" s="172">
        <f>SUM(ZBIRNA:NERASPOREĐENO!G484)</f>
        <v>0</v>
      </c>
      <c r="H484" s="94">
        <f>SUM(ZBIRNA:NERASPOREĐENO!H484)</f>
        <v>0</v>
      </c>
      <c r="I484" s="25">
        <f t="shared" si="198"/>
        <v>0</v>
      </c>
      <c r="K484" s="94">
        <v>0</v>
      </c>
      <c r="L484" s="94">
        <v>0</v>
      </c>
      <c r="M484" s="134">
        <f t="shared" si="177"/>
        <v>0</v>
      </c>
      <c r="N484" s="134">
        <f t="shared" si="178"/>
        <v>0</v>
      </c>
      <c r="R484" s="53"/>
    </row>
    <row r="485" spans="1:18">
      <c r="A485" s="21"/>
      <c r="B485" s="22">
        <v>313</v>
      </c>
      <c r="C485" s="23" t="s">
        <v>36</v>
      </c>
      <c r="D485" s="24">
        <f>SUM(ZBIRNA:NERASPOREĐENO!D485)</f>
        <v>0</v>
      </c>
      <c r="E485" s="47">
        <f>SUM(ZBIRNA:NERASPOREĐENO!E485)</f>
        <v>0</v>
      </c>
      <c r="F485" s="84">
        <f t="shared" si="197"/>
        <v>0</v>
      </c>
      <c r="G485" s="172">
        <f>SUM(ZBIRNA:NERASPOREĐENO!G485)</f>
        <v>0</v>
      </c>
      <c r="H485" s="94">
        <f>SUM(ZBIRNA:NERASPOREĐENO!H485)</f>
        <v>0</v>
      </c>
      <c r="I485" s="25">
        <f t="shared" si="198"/>
        <v>0</v>
      </c>
      <c r="K485" s="94">
        <v>0</v>
      </c>
      <c r="L485" s="94">
        <v>0</v>
      </c>
      <c r="M485" s="134">
        <f t="shared" si="177"/>
        <v>0</v>
      </c>
      <c r="N485" s="134">
        <f t="shared" si="178"/>
        <v>0</v>
      </c>
      <c r="R485" s="53"/>
    </row>
    <row r="486" spans="1:18">
      <c r="A486" s="21"/>
      <c r="B486" s="22">
        <v>321</v>
      </c>
      <c r="C486" s="23" t="s">
        <v>33</v>
      </c>
      <c r="D486" s="24">
        <f>SUM(ZBIRNA:NERASPOREĐENO!D486)</f>
        <v>0</v>
      </c>
      <c r="E486" s="47">
        <f>SUM(ZBIRNA:NERASPOREĐENO!E486)</f>
        <v>0</v>
      </c>
      <c r="F486" s="84">
        <f t="shared" si="197"/>
        <v>0</v>
      </c>
      <c r="G486" s="172">
        <f>SUM(ZBIRNA:NERASPOREĐENO!G486)</f>
        <v>0</v>
      </c>
      <c r="H486" s="94">
        <f>SUM(ZBIRNA:NERASPOREĐENO!H486)</f>
        <v>0</v>
      </c>
      <c r="I486" s="25">
        <f t="shared" si="198"/>
        <v>0</v>
      </c>
      <c r="K486" s="94">
        <v>0</v>
      </c>
      <c r="L486" s="94">
        <v>0</v>
      </c>
      <c r="M486" s="134">
        <f t="shared" si="177"/>
        <v>0</v>
      </c>
      <c r="N486" s="134">
        <f t="shared" si="178"/>
        <v>0</v>
      </c>
      <c r="R486" s="53"/>
    </row>
    <row r="487" spans="1:18">
      <c r="A487" s="21"/>
      <c r="B487" s="22">
        <v>322</v>
      </c>
      <c r="C487" s="23" t="s">
        <v>34</v>
      </c>
      <c r="D487" s="24">
        <f>SUM(ZBIRNA:NERASPOREĐENO!D487)</f>
        <v>0</v>
      </c>
      <c r="E487" s="47">
        <f>SUM(ZBIRNA:NERASPOREĐENO!E487)</f>
        <v>0</v>
      </c>
      <c r="F487" s="84">
        <f t="shared" si="197"/>
        <v>0</v>
      </c>
      <c r="G487" s="172">
        <f>SUM(ZBIRNA:NERASPOREĐENO!G487)</f>
        <v>0</v>
      </c>
      <c r="H487" s="94">
        <f>SUM(ZBIRNA:NERASPOREĐENO!H487)</f>
        <v>0</v>
      </c>
      <c r="I487" s="25">
        <f t="shared" si="198"/>
        <v>0</v>
      </c>
      <c r="K487" s="94">
        <v>0</v>
      </c>
      <c r="L487" s="94">
        <v>0</v>
      </c>
      <c r="M487" s="134">
        <f t="shared" si="177"/>
        <v>0</v>
      </c>
      <c r="N487" s="134">
        <f t="shared" si="178"/>
        <v>0</v>
      </c>
      <c r="R487" s="53"/>
    </row>
    <row r="488" spans="1:18">
      <c r="A488" s="21"/>
      <c r="B488" s="22">
        <v>323</v>
      </c>
      <c r="C488" s="23" t="s">
        <v>28</v>
      </c>
      <c r="D488" s="24">
        <f>SUM(ZBIRNA:NERASPOREĐENO!D488)</f>
        <v>0</v>
      </c>
      <c r="E488" s="47">
        <f>SUM(ZBIRNA:NERASPOREĐENO!E488)</f>
        <v>0</v>
      </c>
      <c r="F488" s="84">
        <f t="shared" si="197"/>
        <v>0</v>
      </c>
      <c r="G488" s="172">
        <f>SUM(ZBIRNA:NERASPOREĐENO!G488)</f>
        <v>0</v>
      </c>
      <c r="H488" s="94">
        <f>SUM(ZBIRNA:NERASPOREĐENO!H488)</f>
        <v>0</v>
      </c>
      <c r="I488" s="25">
        <f t="shared" si="198"/>
        <v>0</v>
      </c>
      <c r="K488" s="94">
        <v>0</v>
      </c>
      <c r="L488" s="94">
        <v>0</v>
      </c>
      <c r="M488" s="134">
        <f t="shared" si="177"/>
        <v>0</v>
      </c>
      <c r="N488" s="134">
        <f t="shared" si="178"/>
        <v>0</v>
      </c>
      <c r="R488" s="53"/>
    </row>
    <row r="489" spans="1:18">
      <c r="A489" s="21"/>
      <c r="B489" s="22">
        <v>329</v>
      </c>
      <c r="C489" s="23" t="s">
        <v>38</v>
      </c>
      <c r="D489" s="24">
        <f>SUM(ZBIRNA:NERASPOREĐENO!D489)</f>
        <v>0</v>
      </c>
      <c r="E489" s="47">
        <f>SUM(ZBIRNA:NERASPOREĐENO!E489)</f>
        <v>0</v>
      </c>
      <c r="F489" s="84">
        <f t="shared" si="197"/>
        <v>0</v>
      </c>
      <c r="G489" s="172">
        <f>SUM(ZBIRNA:NERASPOREĐENO!G489)</f>
        <v>0</v>
      </c>
      <c r="H489" s="94">
        <f>SUM(ZBIRNA:NERASPOREĐENO!H489)</f>
        <v>0</v>
      </c>
      <c r="I489" s="25">
        <f t="shared" si="198"/>
        <v>0</v>
      </c>
      <c r="K489" s="94">
        <v>0</v>
      </c>
      <c r="L489" s="94">
        <v>0</v>
      </c>
      <c r="M489" s="134">
        <f t="shared" si="177"/>
        <v>0</v>
      </c>
      <c r="N489" s="134">
        <f t="shared" si="178"/>
        <v>0</v>
      </c>
      <c r="R489" s="53"/>
    </row>
    <row r="490" spans="1:18" ht="24.75">
      <c r="A490" s="21"/>
      <c r="B490" s="22">
        <v>369</v>
      </c>
      <c r="C490" s="23" t="s">
        <v>133</v>
      </c>
      <c r="D490" s="24">
        <f>SUM(ZBIRNA:NERASPOREĐENO!D490)</f>
        <v>0</v>
      </c>
      <c r="E490" s="47">
        <f>SUM(ZBIRNA:NERASPOREĐENO!E490)</f>
        <v>0</v>
      </c>
      <c r="F490" s="84">
        <f t="shared" si="197"/>
        <v>0</v>
      </c>
      <c r="G490" s="172">
        <f>SUM(ZBIRNA:NERASPOREĐENO!G490)</f>
        <v>0</v>
      </c>
      <c r="H490" s="94">
        <f>SUM(ZBIRNA:NERASPOREĐENO!H490)</f>
        <v>0</v>
      </c>
      <c r="I490" s="25">
        <f t="shared" si="198"/>
        <v>0</v>
      </c>
      <c r="K490" s="94">
        <v>0</v>
      </c>
      <c r="L490" s="94">
        <v>0</v>
      </c>
      <c r="M490" s="134">
        <f t="shared" si="177"/>
        <v>0</v>
      </c>
      <c r="N490" s="134">
        <f t="shared" si="178"/>
        <v>0</v>
      </c>
      <c r="R490" s="53"/>
    </row>
    <row r="491" spans="1:18">
      <c r="A491" s="21"/>
      <c r="B491" s="22">
        <v>422</v>
      </c>
      <c r="C491" s="23" t="s">
        <v>29</v>
      </c>
      <c r="D491" s="24">
        <f>SUM(ZBIRNA:NERASPOREĐENO!D491)</f>
        <v>0</v>
      </c>
      <c r="E491" s="47">
        <f>SUM(ZBIRNA:NERASPOREĐENO!E491)</f>
        <v>0</v>
      </c>
      <c r="F491" s="84">
        <f t="shared" si="197"/>
        <v>0</v>
      </c>
      <c r="G491" s="172">
        <f>SUM(ZBIRNA:NERASPOREĐENO!G491)</f>
        <v>0</v>
      </c>
      <c r="H491" s="94">
        <f>SUM(ZBIRNA:NERASPOREĐENO!H491)</f>
        <v>0</v>
      </c>
      <c r="I491" s="25">
        <f t="shared" si="198"/>
        <v>0</v>
      </c>
      <c r="K491" s="94">
        <v>0</v>
      </c>
      <c r="L491" s="94">
        <v>0</v>
      </c>
      <c r="M491" s="134">
        <f t="shared" si="177"/>
        <v>0</v>
      </c>
      <c r="N491" s="134">
        <f t="shared" si="178"/>
        <v>0</v>
      </c>
      <c r="R491" s="53"/>
    </row>
    <row r="492" spans="1:18" s="26" customFormat="1">
      <c r="A492" s="21"/>
      <c r="B492" s="22">
        <v>426</v>
      </c>
      <c r="C492" s="23" t="s">
        <v>30</v>
      </c>
      <c r="D492" s="24">
        <f>SUM(ZBIRNA:NERASPOREĐENO!D492)</f>
        <v>0</v>
      </c>
      <c r="E492" s="47">
        <f>SUM(ZBIRNA:NERASPOREĐENO!E492)</f>
        <v>0</v>
      </c>
      <c r="F492" s="84">
        <f t="shared" si="197"/>
        <v>0</v>
      </c>
      <c r="G492" s="172">
        <f>SUM(ZBIRNA:NERASPOREĐENO!G492)</f>
        <v>0</v>
      </c>
      <c r="H492" s="94">
        <f>SUM(ZBIRNA:NERASPOREĐENO!H492)</f>
        <v>0</v>
      </c>
      <c r="I492" s="25">
        <f t="shared" si="198"/>
        <v>0</v>
      </c>
      <c r="K492" s="94">
        <v>0</v>
      </c>
      <c r="L492" s="94">
        <v>0</v>
      </c>
      <c r="M492" s="134">
        <f t="shared" si="177"/>
        <v>0</v>
      </c>
      <c r="N492" s="134">
        <f t="shared" si="178"/>
        <v>0</v>
      </c>
      <c r="R492" s="53"/>
    </row>
    <row r="493" spans="1:18" s="26" customFormat="1">
      <c r="A493" s="21"/>
      <c r="B493" s="22">
        <v>451</v>
      </c>
      <c r="C493" s="23" t="s">
        <v>31</v>
      </c>
      <c r="D493" s="24">
        <f>SUM(ZBIRNA:NERASPOREĐENO!D493)</f>
        <v>9407583</v>
      </c>
      <c r="E493" s="47">
        <f>SUM(ZBIRNA:NERASPOREĐENO!E493)</f>
        <v>0</v>
      </c>
      <c r="F493" s="84">
        <f t="shared" si="197"/>
        <v>9407583</v>
      </c>
      <c r="G493" s="172">
        <f>SUM(ZBIRNA:NERASPOREĐENO!G493)</f>
        <v>0</v>
      </c>
      <c r="H493" s="94">
        <f>SUM(ZBIRNA:NERASPOREĐENO!H493)</f>
        <v>0</v>
      </c>
      <c r="I493" s="25">
        <f t="shared" si="198"/>
        <v>9407583</v>
      </c>
      <c r="K493" s="94">
        <v>9407583</v>
      </c>
      <c r="L493" s="94">
        <v>0</v>
      </c>
      <c r="M493" s="134">
        <f t="shared" si="177"/>
        <v>0</v>
      </c>
      <c r="N493" s="134">
        <f t="shared" si="178"/>
        <v>0</v>
      </c>
      <c r="R493" s="53"/>
    </row>
    <row r="494" spans="1:18" s="26" customFormat="1" ht="26.25" customHeight="1">
      <c r="A494" s="238" t="s">
        <v>152</v>
      </c>
      <c r="B494" s="239"/>
      <c r="C494" s="39" t="s">
        <v>127</v>
      </c>
      <c r="D494" s="40">
        <f>SUM(D495)</f>
        <v>100000</v>
      </c>
      <c r="E494" s="40">
        <f t="shared" ref="E494:I495" si="199">SUM(E495)</f>
        <v>0</v>
      </c>
      <c r="F494" s="83">
        <f t="shared" si="199"/>
        <v>100000</v>
      </c>
      <c r="G494" s="171">
        <f t="shared" si="199"/>
        <v>48600.11</v>
      </c>
      <c r="H494" s="88">
        <f t="shared" si="199"/>
        <v>0</v>
      </c>
      <c r="I494" s="41">
        <f t="shared" si="199"/>
        <v>100000</v>
      </c>
      <c r="K494" s="88">
        <v>100000</v>
      </c>
      <c r="L494" s="88">
        <v>48600.11</v>
      </c>
      <c r="M494" s="134">
        <f t="shared" si="177"/>
        <v>0</v>
      </c>
      <c r="N494" s="134">
        <f t="shared" si="178"/>
        <v>0</v>
      </c>
      <c r="R494" s="53"/>
    </row>
    <row r="495" spans="1:18" s="26" customFormat="1">
      <c r="A495" s="246" t="s">
        <v>11</v>
      </c>
      <c r="B495" s="247"/>
      <c r="C495" s="55" t="s">
        <v>117</v>
      </c>
      <c r="D495" s="43">
        <f>SUM(D496)</f>
        <v>100000</v>
      </c>
      <c r="E495" s="43">
        <f t="shared" si="199"/>
        <v>0</v>
      </c>
      <c r="F495" s="58">
        <f t="shared" si="199"/>
        <v>100000</v>
      </c>
      <c r="G495" s="173">
        <f t="shared" si="199"/>
        <v>48600.11</v>
      </c>
      <c r="H495" s="89">
        <f t="shared" si="199"/>
        <v>0</v>
      </c>
      <c r="I495" s="56">
        <f t="shared" si="199"/>
        <v>100000</v>
      </c>
      <c r="K495" s="89">
        <v>100000</v>
      </c>
      <c r="L495" s="89">
        <v>48600.11</v>
      </c>
      <c r="M495" s="134">
        <f t="shared" si="177"/>
        <v>0</v>
      </c>
      <c r="N495" s="134">
        <f t="shared" si="178"/>
        <v>0</v>
      </c>
      <c r="R495" s="53"/>
    </row>
    <row r="496" spans="1:18" s="26" customFormat="1">
      <c r="A496" s="21"/>
      <c r="B496" s="22">
        <v>323</v>
      </c>
      <c r="C496" s="23" t="s">
        <v>28</v>
      </c>
      <c r="D496" s="24">
        <f>SUM(ZBIRNA:NERASPOREĐENO!D496)</f>
        <v>100000</v>
      </c>
      <c r="E496" s="47">
        <f>SUM(ZBIRNA:NERASPOREĐENO!E496)</f>
        <v>0</v>
      </c>
      <c r="F496" s="84">
        <f t="shared" ref="F496" si="200">SUM(D496:E496)</f>
        <v>100000</v>
      </c>
      <c r="G496" s="172">
        <f>SUM(ZBIRNA:NERASPOREĐENO!G496)</f>
        <v>48600.11</v>
      </c>
      <c r="H496" s="94">
        <f>SUM(ZBIRNA:NERASPOREĐENO!H496)</f>
        <v>0</v>
      </c>
      <c r="I496" s="25">
        <f t="shared" ref="I496" si="201">+F496+H496</f>
        <v>100000</v>
      </c>
      <c r="K496" s="94">
        <v>100000</v>
      </c>
      <c r="L496" s="94">
        <v>48600.11</v>
      </c>
      <c r="M496" s="134">
        <f t="shared" si="177"/>
        <v>0</v>
      </c>
      <c r="N496" s="134">
        <f t="shared" si="178"/>
        <v>0</v>
      </c>
      <c r="R496" s="53"/>
    </row>
    <row r="497" spans="1:18" s="26" customFormat="1" ht="24" customHeight="1">
      <c r="A497" s="238" t="s">
        <v>151</v>
      </c>
      <c r="B497" s="239"/>
      <c r="C497" s="39" t="s">
        <v>141</v>
      </c>
      <c r="D497" s="40">
        <f>SUM(D498)</f>
        <v>400000</v>
      </c>
      <c r="E497" s="40">
        <f t="shared" ref="E497:I497" si="202">SUM(E498)</f>
        <v>0</v>
      </c>
      <c r="F497" s="83">
        <f t="shared" si="202"/>
        <v>400000</v>
      </c>
      <c r="G497" s="171">
        <f t="shared" si="202"/>
        <v>0</v>
      </c>
      <c r="H497" s="88">
        <f t="shared" si="202"/>
        <v>0</v>
      </c>
      <c r="I497" s="41">
        <f t="shared" si="202"/>
        <v>400000</v>
      </c>
      <c r="K497" s="88">
        <v>400000</v>
      </c>
      <c r="L497" s="88">
        <v>0</v>
      </c>
      <c r="M497" s="134">
        <f t="shared" si="177"/>
        <v>0</v>
      </c>
      <c r="N497" s="134">
        <f t="shared" si="178"/>
        <v>0</v>
      </c>
      <c r="R497" s="53"/>
    </row>
    <row r="498" spans="1:18">
      <c r="A498" s="246" t="s">
        <v>11</v>
      </c>
      <c r="B498" s="247"/>
      <c r="C498" s="55" t="s">
        <v>117</v>
      </c>
      <c r="D498" s="43">
        <f>SUM(D499:D506)</f>
        <v>400000</v>
      </c>
      <c r="E498" s="43">
        <f t="shared" ref="E498:I498" si="203">SUM(E499:E506)</f>
        <v>0</v>
      </c>
      <c r="F498" s="58">
        <f t="shared" si="203"/>
        <v>400000</v>
      </c>
      <c r="G498" s="173">
        <f t="shared" si="203"/>
        <v>0</v>
      </c>
      <c r="H498" s="89">
        <f t="shared" si="203"/>
        <v>0</v>
      </c>
      <c r="I498" s="56">
        <f t="shared" si="203"/>
        <v>400000</v>
      </c>
      <c r="K498" s="89">
        <v>400000</v>
      </c>
      <c r="L498" s="89">
        <v>0</v>
      </c>
      <c r="M498" s="134">
        <f t="shared" si="177"/>
        <v>0</v>
      </c>
      <c r="N498" s="134">
        <f t="shared" si="178"/>
        <v>0</v>
      </c>
      <c r="R498" s="53"/>
    </row>
    <row r="499" spans="1:18" s="26" customFormat="1">
      <c r="A499" s="21"/>
      <c r="B499" s="22">
        <v>321</v>
      </c>
      <c r="C499" s="23" t="s">
        <v>33</v>
      </c>
      <c r="D499" s="24">
        <f>SUM(ZBIRNA:NERASPOREĐENO!D499)</f>
        <v>70000</v>
      </c>
      <c r="E499" s="47">
        <f>SUM(ZBIRNA:NERASPOREĐENO!E499)</f>
        <v>0</v>
      </c>
      <c r="F499" s="84">
        <f t="shared" ref="F499:F506" si="204">SUM(D499:E499)</f>
        <v>70000</v>
      </c>
      <c r="G499" s="172">
        <f>SUM(ZBIRNA:NERASPOREĐENO!G499)</f>
        <v>0</v>
      </c>
      <c r="H499" s="94">
        <f>SUM(ZBIRNA:NERASPOREĐENO!H499)</f>
        <v>0</v>
      </c>
      <c r="I499" s="25">
        <f t="shared" ref="I499:I506" si="205">+F499+H499</f>
        <v>70000</v>
      </c>
      <c r="K499" s="94">
        <v>70000</v>
      </c>
      <c r="L499" s="94">
        <v>0</v>
      </c>
      <c r="M499" s="134">
        <f t="shared" si="177"/>
        <v>0</v>
      </c>
      <c r="N499" s="134">
        <f t="shared" si="178"/>
        <v>0</v>
      </c>
      <c r="R499" s="53"/>
    </row>
    <row r="500" spans="1:18" s="26" customFormat="1">
      <c r="A500" s="21"/>
      <c r="B500" s="22">
        <v>322</v>
      </c>
      <c r="C500" s="23" t="s">
        <v>34</v>
      </c>
      <c r="D500" s="24">
        <f>SUM(ZBIRNA:NERASPOREĐENO!D500)</f>
        <v>20000</v>
      </c>
      <c r="E500" s="47">
        <f>SUM(ZBIRNA:NERASPOREĐENO!E500)</f>
        <v>0</v>
      </c>
      <c r="F500" s="84">
        <f t="shared" si="204"/>
        <v>20000</v>
      </c>
      <c r="G500" s="172">
        <f>SUM(ZBIRNA:NERASPOREĐENO!G500)</f>
        <v>0</v>
      </c>
      <c r="H500" s="94">
        <f>SUM(ZBIRNA:NERASPOREĐENO!H500)</f>
        <v>0</v>
      </c>
      <c r="I500" s="25">
        <f t="shared" si="205"/>
        <v>20000</v>
      </c>
      <c r="K500" s="94">
        <v>20000</v>
      </c>
      <c r="L500" s="94">
        <v>0</v>
      </c>
      <c r="M500" s="134">
        <f t="shared" si="177"/>
        <v>0</v>
      </c>
      <c r="N500" s="134">
        <f t="shared" si="178"/>
        <v>0</v>
      </c>
      <c r="R500" s="53"/>
    </row>
    <row r="501" spans="1:18" s="26" customFormat="1">
      <c r="A501" s="21"/>
      <c r="B501" s="22">
        <v>323</v>
      </c>
      <c r="C501" s="23" t="s">
        <v>28</v>
      </c>
      <c r="D501" s="24">
        <f>SUM(ZBIRNA:NERASPOREĐENO!D501)</f>
        <v>118000</v>
      </c>
      <c r="E501" s="47">
        <f>SUM(ZBIRNA:NERASPOREĐENO!E501)</f>
        <v>0</v>
      </c>
      <c r="F501" s="84">
        <f t="shared" si="204"/>
        <v>118000</v>
      </c>
      <c r="G501" s="172">
        <f>SUM(ZBIRNA:NERASPOREĐENO!G501)</f>
        <v>0</v>
      </c>
      <c r="H501" s="94">
        <f>SUM(ZBIRNA:NERASPOREĐENO!H501)</f>
        <v>0</v>
      </c>
      <c r="I501" s="25">
        <f t="shared" si="205"/>
        <v>118000</v>
      </c>
      <c r="K501" s="94">
        <v>118000</v>
      </c>
      <c r="L501" s="94">
        <v>0</v>
      </c>
      <c r="M501" s="134">
        <f t="shared" si="177"/>
        <v>0</v>
      </c>
      <c r="N501" s="134">
        <f t="shared" si="178"/>
        <v>0</v>
      </c>
      <c r="R501" s="53"/>
    </row>
    <row r="502" spans="1:18" s="26" customFormat="1" ht="24.75">
      <c r="A502" s="21"/>
      <c r="B502" s="22">
        <v>324</v>
      </c>
      <c r="C502" s="23" t="s">
        <v>37</v>
      </c>
      <c r="D502" s="24">
        <f>SUM(ZBIRNA:NERASPOREĐENO!D502)</f>
        <v>50000</v>
      </c>
      <c r="E502" s="47">
        <f>SUM(ZBIRNA:NERASPOREĐENO!E502)</f>
        <v>0</v>
      </c>
      <c r="F502" s="84">
        <f t="shared" si="204"/>
        <v>50000</v>
      </c>
      <c r="G502" s="172">
        <f>SUM(ZBIRNA:NERASPOREĐENO!G502)</f>
        <v>0</v>
      </c>
      <c r="H502" s="94">
        <f>SUM(ZBIRNA:NERASPOREĐENO!H502)</f>
        <v>0</v>
      </c>
      <c r="I502" s="25">
        <f t="shared" si="205"/>
        <v>50000</v>
      </c>
      <c r="K502" s="94">
        <v>50000</v>
      </c>
      <c r="L502" s="94">
        <v>0</v>
      </c>
      <c r="M502" s="134">
        <f t="shared" si="177"/>
        <v>0</v>
      </c>
      <c r="N502" s="134">
        <f t="shared" si="178"/>
        <v>0</v>
      </c>
      <c r="R502" s="53"/>
    </row>
    <row r="503" spans="1:18" s="26" customFormat="1">
      <c r="A503" s="21"/>
      <c r="B503" s="22">
        <v>329</v>
      </c>
      <c r="C503" s="23" t="s">
        <v>38</v>
      </c>
      <c r="D503" s="24">
        <f>SUM(ZBIRNA:NERASPOREĐENO!D503)</f>
        <v>70000</v>
      </c>
      <c r="E503" s="47">
        <f>SUM(ZBIRNA:NERASPOREĐENO!E503)</f>
        <v>0</v>
      </c>
      <c r="F503" s="84">
        <f t="shared" si="204"/>
        <v>70000</v>
      </c>
      <c r="G503" s="172">
        <f>SUM(ZBIRNA:NERASPOREĐENO!G503)</f>
        <v>0</v>
      </c>
      <c r="H503" s="94">
        <f>SUM(ZBIRNA:NERASPOREĐENO!H503)</f>
        <v>0</v>
      </c>
      <c r="I503" s="25">
        <f t="shared" si="205"/>
        <v>70000</v>
      </c>
      <c r="K503" s="94">
        <v>70000</v>
      </c>
      <c r="L503" s="94">
        <v>0</v>
      </c>
      <c r="M503" s="134">
        <f t="shared" si="177"/>
        <v>0</v>
      </c>
      <c r="N503" s="134">
        <f t="shared" si="178"/>
        <v>0</v>
      </c>
      <c r="R503" s="53"/>
    </row>
    <row r="504" spans="1:18" s="26" customFormat="1">
      <c r="A504" s="21"/>
      <c r="B504" s="22">
        <v>343</v>
      </c>
      <c r="C504" s="23" t="s">
        <v>39</v>
      </c>
      <c r="D504" s="24">
        <f>SUM(ZBIRNA:NERASPOREĐENO!D504)</f>
        <v>3000</v>
      </c>
      <c r="E504" s="47">
        <f>SUM(ZBIRNA:NERASPOREĐENO!E504)</f>
        <v>0</v>
      </c>
      <c r="F504" s="84">
        <f t="shared" si="204"/>
        <v>3000</v>
      </c>
      <c r="G504" s="172">
        <f>SUM(ZBIRNA:NERASPOREĐENO!G504)</f>
        <v>0</v>
      </c>
      <c r="H504" s="94">
        <f>SUM(ZBIRNA:NERASPOREĐENO!H504)</f>
        <v>0</v>
      </c>
      <c r="I504" s="25">
        <f t="shared" si="205"/>
        <v>3000</v>
      </c>
      <c r="K504" s="94">
        <v>3000</v>
      </c>
      <c r="L504" s="94">
        <v>0</v>
      </c>
      <c r="M504" s="134">
        <f t="shared" si="177"/>
        <v>0</v>
      </c>
      <c r="N504" s="134">
        <f t="shared" si="178"/>
        <v>0</v>
      </c>
      <c r="R504" s="53"/>
    </row>
    <row r="505" spans="1:18" s="26" customFormat="1">
      <c r="A505" s="21"/>
      <c r="B505" s="22">
        <v>422</v>
      </c>
      <c r="C505" s="23" t="s">
        <v>29</v>
      </c>
      <c r="D505" s="24">
        <f>SUM(ZBIRNA:NERASPOREĐENO!D505)</f>
        <v>64000</v>
      </c>
      <c r="E505" s="47">
        <f>SUM(ZBIRNA:NERASPOREĐENO!E505)</f>
        <v>0</v>
      </c>
      <c r="F505" s="84">
        <f t="shared" si="204"/>
        <v>64000</v>
      </c>
      <c r="G505" s="172">
        <f>SUM(ZBIRNA:NERASPOREĐENO!G505)</f>
        <v>0</v>
      </c>
      <c r="H505" s="94">
        <f>SUM(ZBIRNA:NERASPOREĐENO!H505)</f>
        <v>0</v>
      </c>
      <c r="I505" s="25">
        <f t="shared" si="205"/>
        <v>64000</v>
      </c>
      <c r="K505" s="94">
        <v>64000</v>
      </c>
      <c r="L505" s="94">
        <v>0</v>
      </c>
      <c r="M505" s="134">
        <f t="shared" si="177"/>
        <v>0</v>
      </c>
      <c r="N505" s="134">
        <f t="shared" si="178"/>
        <v>0</v>
      </c>
      <c r="R505" s="53"/>
    </row>
    <row r="506" spans="1:18" s="26" customFormat="1" ht="24.75">
      <c r="A506" s="21"/>
      <c r="B506" s="22">
        <v>424</v>
      </c>
      <c r="C506" s="23" t="s">
        <v>45</v>
      </c>
      <c r="D506" s="24">
        <f>SUM(ZBIRNA:NERASPOREĐENO!D506)</f>
        <v>5000</v>
      </c>
      <c r="E506" s="47">
        <f>SUM(ZBIRNA:NERASPOREĐENO!E506)</f>
        <v>0</v>
      </c>
      <c r="F506" s="84">
        <f t="shared" si="204"/>
        <v>5000</v>
      </c>
      <c r="G506" s="172">
        <f>SUM(ZBIRNA:NERASPOREĐENO!G506)</f>
        <v>0</v>
      </c>
      <c r="H506" s="94">
        <f>SUM(ZBIRNA:NERASPOREĐENO!H506)</f>
        <v>0</v>
      </c>
      <c r="I506" s="25">
        <f t="shared" si="205"/>
        <v>5000</v>
      </c>
      <c r="K506" s="94">
        <v>5000</v>
      </c>
      <c r="L506" s="94">
        <v>0</v>
      </c>
      <c r="M506" s="134">
        <f t="shared" si="177"/>
        <v>0</v>
      </c>
      <c r="N506" s="134">
        <f t="shared" si="178"/>
        <v>0</v>
      </c>
      <c r="R506" s="53"/>
    </row>
    <row r="507" spans="1:18" ht="27" customHeight="1">
      <c r="A507" s="244" t="s">
        <v>155</v>
      </c>
      <c r="B507" s="245"/>
      <c r="C507" s="39" t="s">
        <v>154</v>
      </c>
      <c r="D507" s="40">
        <f>SUM(D508,D514)</f>
        <v>2411911.77</v>
      </c>
      <c r="E507" s="40">
        <f t="shared" ref="E507:I507" si="206">SUM(E508,E514)</f>
        <v>0</v>
      </c>
      <c r="F507" s="83">
        <f t="shared" si="206"/>
        <v>2411911.77</v>
      </c>
      <c r="G507" s="171">
        <f t="shared" si="206"/>
        <v>1751321.1500000001</v>
      </c>
      <c r="H507" s="88">
        <f t="shared" si="206"/>
        <v>0</v>
      </c>
      <c r="I507" s="41">
        <f t="shared" si="206"/>
        <v>2411911.77</v>
      </c>
      <c r="K507" s="88">
        <v>2411911.77</v>
      </c>
      <c r="L507" s="88">
        <v>1751321.1500000001</v>
      </c>
      <c r="M507" s="134">
        <f t="shared" si="177"/>
        <v>0</v>
      </c>
      <c r="N507" s="134">
        <f t="shared" si="178"/>
        <v>0</v>
      </c>
      <c r="R507" s="53"/>
    </row>
    <row r="508" spans="1:18">
      <c r="A508" s="246" t="s">
        <v>11</v>
      </c>
      <c r="B508" s="247"/>
      <c r="C508" s="55" t="s">
        <v>117</v>
      </c>
      <c r="D508" s="43">
        <f>SUM(D509:D513)</f>
        <v>1692438.49</v>
      </c>
      <c r="E508" s="43">
        <f t="shared" ref="E508:I508" si="207">SUM(E509:E513)</f>
        <v>0</v>
      </c>
      <c r="F508" s="58">
        <f t="shared" si="207"/>
        <v>1692438.49</v>
      </c>
      <c r="G508" s="173">
        <f t="shared" si="207"/>
        <v>1228902.04</v>
      </c>
      <c r="H508" s="89">
        <f t="shared" si="207"/>
        <v>0</v>
      </c>
      <c r="I508" s="56">
        <f t="shared" si="207"/>
        <v>1692438.49</v>
      </c>
      <c r="K508" s="89">
        <v>1692438.49</v>
      </c>
      <c r="L508" s="89">
        <v>1228902.04</v>
      </c>
      <c r="M508" s="134">
        <f t="shared" si="177"/>
        <v>0</v>
      </c>
      <c r="N508" s="134">
        <f t="shared" si="178"/>
        <v>0</v>
      </c>
      <c r="R508" s="53"/>
    </row>
    <row r="509" spans="1:18" s="26" customFormat="1">
      <c r="A509" s="21"/>
      <c r="B509" s="22">
        <v>311</v>
      </c>
      <c r="C509" s="23" t="s">
        <v>35</v>
      </c>
      <c r="D509" s="24">
        <f>SUM(ZBIRNA:NERASPOREĐENO!D509)</f>
        <v>1304710.6399999999</v>
      </c>
      <c r="E509" s="47">
        <f>SUM(ZBIRNA:NERASPOREĐENO!E509)</f>
        <v>0</v>
      </c>
      <c r="F509" s="84">
        <f t="shared" ref="F509:F513" si="208">SUM(D509:E509)</f>
        <v>1304710.6399999999</v>
      </c>
      <c r="G509" s="172">
        <f>SUM(ZBIRNA:NERASPOREĐENO!G509)</f>
        <v>1007694.5</v>
      </c>
      <c r="H509" s="94">
        <f>SUM(ZBIRNA:NERASPOREĐENO!H509)</f>
        <v>0</v>
      </c>
      <c r="I509" s="25">
        <f t="shared" ref="I509:I513" si="209">+F509+H509</f>
        <v>1304710.6399999999</v>
      </c>
      <c r="K509" s="94">
        <v>1304710.6399999999</v>
      </c>
      <c r="L509" s="94">
        <v>1007694.5</v>
      </c>
      <c r="M509" s="134">
        <f t="shared" si="177"/>
        <v>0</v>
      </c>
      <c r="N509" s="134">
        <f t="shared" si="178"/>
        <v>0</v>
      </c>
      <c r="R509" s="53"/>
    </row>
    <row r="510" spans="1:18" s="26" customFormat="1">
      <c r="A510" s="21"/>
      <c r="B510" s="22">
        <v>312</v>
      </c>
      <c r="C510" s="23" t="s">
        <v>44</v>
      </c>
      <c r="D510" s="24">
        <f>SUM(ZBIRNA:NERASPOREĐENO!D510)</f>
        <v>26945.340000000004</v>
      </c>
      <c r="E510" s="47">
        <f>SUM(ZBIRNA:NERASPOREĐENO!E510)</f>
        <v>0</v>
      </c>
      <c r="F510" s="84">
        <f t="shared" si="208"/>
        <v>26945.340000000004</v>
      </c>
      <c r="G510" s="172">
        <f>SUM(ZBIRNA:NERASPOREĐENO!G510)</f>
        <v>0</v>
      </c>
      <c r="H510" s="94">
        <f>SUM(ZBIRNA:NERASPOREĐENO!H510)</f>
        <v>0</v>
      </c>
      <c r="I510" s="25">
        <f t="shared" si="209"/>
        <v>26945.340000000004</v>
      </c>
      <c r="K510" s="94">
        <v>26945.340000000004</v>
      </c>
      <c r="L510" s="94">
        <v>0</v>
      </c>
      <c r="M510" s="134">
        <f t="shared" si="177"/>
        <v>0</v>
      </c>
      <c r="N510" s="134">
        <f t="shared" si="178"/>
        <v>0</v>
      </c>
      <c r="R510" s="53"/>
    </row>
    <row r="511" spans="1:18" s="26" customFormat="1">
      <c r="A511" s="21"/>
      <c r="B511" s="22">
        <v>313</v>
      </c>
      <c r="C511" s="23" t="s">
        <v>36</v>
      </c>
      <c r="D511" s="24">
        <f>SUM(ZBIRNA:NERASPOREĐENO!D511)</f>
        <v>215277.99</v>
      </c>
      <c r="E511" s="47">
        <f>SUM(ZBIRNA:NERASPOREĐENO!E511)</f>
        <v>0</v>
      </c>
      <c r="F511" s="84">
        <f t="shared" si="208"/>
        <v>215277.99</v>
      </c>
      <c r="G511" s="172">
        <f>SUM(ZBIRNA:NERASPOREĐENO!G511)</f>
        <v>166269.77000000002</v>
      </c>
      <c r="H511" s="94">
        <f>SUM(ZBIRNA:NERASPOREĐENO!H511)</f>
        <v>0</v>
      </c>
      <c r="I511" s="25">
        <f t="shared" si="209"/>
        <v>215277.99</v>
      </c>
      <c r="K511" s="94">
        <v>215277.99</v>
      </c>
      <c r="L511" s="94">
        <v>166269.77000000002</v>
      </c>
      <c r="M511" s="134">
        <f t="shared" si="177"/>
        <v>0</v>
      </c>
      <c r="N511" s="134">
        <f t="shared" si="178"/>
        <v>0</v>
      </c>
      <c r="R511" s="53"/>
    </row>
    <row r="512" spans="1:18" s="26" customFormat="1">
      <c r="A512" s="21"/>
      <c r="B512" s="22">
        <v>321</v>
      </c>
      <c r="C512" s="23" t="s">
        <v>33</v>
      </c>
      <c r="D512" s="24">
        <f>SUM(ZBIRNA:NERASPOREĐENO!D512)</f>
        <v>143399.42000000001</v>
      </c>
      <c r="E512" s="47">
        <f>SUM(ZBIRNA:NERASPOREĐENO!E512)</f>
        <v>0</v>
      </c>
      <c r="F512" s="84">
        <f t="shared" si="208"/>
        <v>143399.42000000001</v>
      </c>
      <c r="G512" s="172">
        <f>SUM(ZBIRNA:NERASPOREĐENO!G512)</f>
        <v>54937.77</v>
      </c>
      <c r="H512" s="94">
        <f>SUM(ZBIRNA:NERASPOREĐENO!H512)</f>
        <v>0</v>
      </c>
      <c r="I512" s="25">
        <f t="shared" si="209"/>
        <v>143399.42000000001</v>
      </c>
      <c r="K512" s="94">
        <v>143399.42000000001</v>
      </c>
      <c r="L512" s="94">
        <v>54937.77</v>
      </c>
      <c r="M512" s="134">
        <f t="shared" si="177"/>
        <v>0</v>
      </c>
      <c r="N512" s="134">
        <f t="shared" si="178"/>
        <v>0</v>
      </c>
      <c r="R512" s="53"/>
    </row>
    <row r="513" spans="1:18" s="26" customFormat="1">
      <c r="A513" s="21"/>
      <c r="B513" s="22">
        <v>323</v>
      </c>
      <c r="C513" s="23" t="s">
        <v>28</v>
      </c>
      <c r="D513" s="24">
        <f>SUM(ZBIRNA:NERASPOREĐENO!D513)</f>
        <v>2105.1</v>
      </c>
      <c r="E513" s="47">
        <f>SUM(ZBIRNA:NERASPOREĐENO!E513)</f>
        <v>0</v>
      </c>
      <c r="F513" s="84">
        <f t="shared" si="208"/>
        <v>2105.1</v>
      </c>
      <c r="G513" s="172">
        <f>SUM(ZBIRNA:NERASPOREĐENO!G513)</f>
        <v>0</v>
      </c>
      <c r="H513" s="94">
        <f>SUM(ZBIRNA:NERASPOREĐENO!H513)</f>
        <v>0</v>
      </c>
      <c r="I513" s="25">
        <f t="shared" si="209"/>
        <v>2105.1</v>
      </c>
      <c r="K513" s="94">
        <v>2105.1</v>
      </c>
      <c r="L513" s="94">
        <v>0</v>
      </c>
      <c r="M513" s="134">
        <f t="shared" si="177"/>
        <v>0</v>
      </c>
      <c r="N513" s="134">
        <f t="shared" si="178"/>
        <v>0</v>
      </c>
      <c r="R513" s="53"/>
    </row>
    <row r="514" spans="1:18">
      <c r="A514" s="246" t="s">
        <v>11</v>
      </c>
      <c r="B514" s="247"/>
      <c r="C514" s="55" t="s">
        <v>121</v>
      </c>
      <c r="D514" s="43">
        <f>SUM(D515:D519)</f>
        <v>719473.28</v>
      </c>
      <c r="E514" s="43">
        <f t="shared" ref="E514:I514" si="210">SUM(E515:E519)</f>
        <v>0</v>
      </c>
      <c r="F514" s="58">
        <f t="shared" si="210"/>
        <v>719473.28</v>
      </c>
      <c r="G514" s="173">
        <f t="shared" si="210"/>
        <v>522419.11000000004</v>
      </c>
      <c r="H514" s="89">
        <f t="shared" si="210"/>
        <v>0</v>
      </c>
      <c r="I514" s="56">
        <f t="shared" si="210"/>
        <v>719473.28</v>
      </c>
      <c r="K514" s="89">
        <v>719473.28</v>
      </c>
      <c r="L514" s="89">
        <v>522419.11000000004</v>
      </c>
      <c r="M514" s="134">
        <f t="shared" si="177"/>
        <v>0</v>
      </c>
      <c r="N514" s="134">
        <f t="shared" si="178"/>
        <v>0</v>
      </c>
      <c r="R514" s="53"/>
    </row>
    <row r="515" spans="1:18" s="26" customFormat="1">
      <c r="A515" s="21"/>
      <c r="B515" s="22">
        <v>311</v>
      </c>
      <c r="C515" s="23" t="s">
        <v>35</v>
      </c>
      <c r="D515" s="24">
        <f>SUM(ZBIRNA:NERASPOREĐENO!D515)</f>
        <v>554646.16</v>
      </c>
      <c r="E515" s="47">
        <f>SUM(ZBIRNA:NERASPOREĐENO!E515)</f>
        <v>0</v>
      </c>
      <c r="F515" s="84">
        <f t="shared" ref="F515:F519" si="211">SUM(D515:E515)</f>
        <v>554646.16</v>
      </c>
      <c r="G515" s="172">
        <f>SUM(ZBIRNA:NERASPOREĐENO!G515)</f>
        <v>428381.52</v>
      </c>
      <c r="H515" s="94">
        <f>SUM(ZBIRNA:NERASPOREĐENO!H515)</f>
        <v>0</v>
      </c>
      <c r="I515" s="25">
        <f t="shared" ref="I515:I519" si="212">+F515+H515</f>
        <v>554646.16</v>
      </c>
      <c r="K515" s="94">
        <v>554646.16</v>
      </c>
      <c r="L515" s="94">
        <v>428381.52</v>
      </c>
      <c r="M515" s="134">
        <f t="shared" si="177"/>
        <v>0</v>
      </c>
      <c r="N515" s="134">
        <f t="shared" si="178"/>
        <v>0</v>
      </c>
      <c r="R515" s="53"/>
    </row>
    <row r="516" spans="1:18" s="26" customFormat="1">
      <c r="A516" s="21"/>
      <c r="B516" s="22">
        <v>312</v>
      </c>
      <c r="C516" s="23" t="s">
        <v>44</v>
      </c>
      <c r="D516" s="24">
        <f>SUM(ZBIRNA:NERASPOREĐENO!D516)</f>
        <v>11454.73</v>
      </c>
      <c r="E516" s="47">
        <f>SUM(ZBIRNA:NERASPOREĐENO!E516)</f>
        <v>0</v>
      </c>
      <c r="F516" s="84">
        <f t="shared" si="211"/>
        <v>11454.73</v>
      </c>
      <c r="G516" s="172">
        <f>SUM(ZBIRNA:NERASPOREĐENO!G516)</f>
        <v>0</v>
      </c>
      <c r="H516" s="94">
        <f>SUM(ZBIRNA:NERASPOREĐENO!H516)</f>
        <v>0</v>
      </c>
      <c r="I516" s="25">
        <f t="shared" si="212"/>
        <v>11454.73</v>
      </c>
      <c r="K516" s="94">
        <v>11454.73</v>
      </c>
      <c r="L516" s="94">
        <v>0</v>
      </c>
      <c r="M516" s="134">
        <f t="shared" si="177"/>
        <v>0</v>
      </c>
      <c r="N516" s="134">
        <f t="shared" si="178"/>
        <v>0</v>
      </c>
      <c r="R516" s="53"/>
    </row>
    <row r="517" spans="1:18" s="26" customFormat="1">
      <c r="A517" s="21"/>
      <c r="B517" s="22">
        <v>313</v>
      </c>
      <c r="C517" s="23" t="s">
        <v>36</v>
      </c>
      <c r="D517" s="24">
        <f>SUM(ZBIRNA:NERASPOREĐENO!D517)</f>
        <v>91516.88999999997</v>
      </c>
      <c r="E517" s="47">
        <f>SUM(ZBIRNA:NERASPOREĐENO!E517)</f>
        <v>0</v>
      </c>
      <c r="F517" s="84">
        <f t="shared" si="211"/>
        <v>91516.88999999997</v>
      </c>
      <c r="G517" s="172">
        <f>SUM(ZBIRNA:NERASPOREĐENO!G517)</f>
        <v>70682.95</v>
      </c>
      <c r="H517" s="94">
        <f>SUM(ZBIRNA:NERASPOREĐENO!H517)</f>
        <v>0</v>
      </c>
      <c r="I517" s="25">
        <f t="shared" si="212"/>
        <v>91516.88999999997</v>
      </c>
      <c r="K517" s="94">
        <v>91516.88999999997</v>
      </c>
      <c r="L517" s="94">
        <v>70682.95</v>
      </c>
      <c r="M517" s="134">
        <f t="shared" si="177"/>
        <v>0</v>
      </c>
      <c r="N517" s="134">
        <f t="shared" si="178"/>
        <v>0</v>
      </c>
      <c r="R517" s="53"/>
    </row>
    <row r="518" spans="1:18" s="26" customFormat="1">
      <c r="A518" s="21"/>
      <c r="B518" s="22">
        <v>321</v>
      </c>
      <c r="C518" s="23" t="s">
        <v>33</v>
      </c>
      <c r="D518" s="24">
        <f>SUM(ZBIRNA:NERASPOREĐENO!D518)</f>
        <v>60960.6</v>
      </c>
      <c r="E518" s="47">
        <f>SUM(ZBIRNA:NERASPOREĐENO!E518)</f>
        <v>0</v>
      </c>
      <c r="F518" s="84">
        <f t="shared" si="211"/>
        <v>60960.6</v>
      </c>
      <c r="G518" s="172">
        <f>SUM(ZBIRNA:NERASPOREĐENO!G518)</f>
        <v>23354.640000000003</v>
      </c>
      <c r="H518" s="94">
        <f>SUM(ZBIRNA:NERASPOREĐENO!H518)</f>
        <v>0</v>
      </c>
      <c r="I518" s="25">
        <f t="shared" si="212"/>
        <v>60960.6</v>
      </c>
      <c r="K518" s="94">
        <v>60960.6</v>
      </c>
      <c r="L518" s="94">
        <v>23354.640000000003</v>
      </c>
      <c r="M518" s="134">
        <f t="shared" ref="M518:M594" si="213">+F518-K518</f>
        <v>0</v>
      </c>
      <c r="N518" s="134">
        <f t="shared" ref="N518:N594" si="214">+G518-L518</f>
        <v>0</v>
      </c>
      <c r="R518" s="53"/>
    </row>
    <row r="519" spans="1:18" s="26" customFormat="1">
      <c r="A519" s="21"/>
      <c r="B519" s="22">
        <v>323</v>
      </c>
      <c r="C519" s="23" t="s">
        <v>28</v>
      </c>
      <c r="D519" s="24">
        <f>SUM(ZBIRNA:NERASPOREĐENO!D519)</f>
        <v>894.9</v>
      </c>
      <c r="E519" s="47">
        <f>SUM(ZBIRNA:NERASPOREĐENO!E519)</f>
        <v>0</v>
      </c>
      <c r="F519" s="84">
        <f t="shared" si="211"/>
        <v>894.9</v>
      </c>
      <c r="G519" s="172">
        <f>SUM(ZBIRNA:NERASPOREĐENO!G519)</f>
        <v>0</v>
      </c>
      <c r="H519" s="94">
        <f>SUM(ZBIRNA:NERASPOREĐENO!H519)</f>
        <v>0</v>
      </c>
      <c r="I519" s="25">
        <f t="shared" si="212"/>
        <v>894.9</v>
      </c>
      <c r="K519" s="94">
        <v>894.9</v>
      </c>
      <c r="L519" s="94">
        <v>0</v>
      </c>
      <c r="M519" s="134">
        <f t="shared" si="213"/>
        <v>0</v>
      </c>
      <c r="N519" s="134">
        <f t="shared" si="214"/>
        <v>0</v>
      </c>
      <c r="R519" s="53"/>
    </row>
    <row r="520" spans="1:18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215">SUM(E521,E527)</f>
        <v>0</v>
      </c>
      <c r="F520" s="83">
        <f t="shared" ref="F520" si="216">SUM(F521,F527)</f>
        <v>0</v>
      </c>
      <c r="G520" s="171">
        <f t="shared" ref="G520" si="217">SUM(G521,G527)</f>
        <v>0</v>
      </c>
      <c r="H520" s="88">
        <f t="shared" ref="H520" si="218">SUM(H521,H527)</f>
        <v>0</v>
      </c>
      <c r="I520" s="41">
        <f t="shared" ref="I520" si="219">SUM(I521,I527)</f>
        <v>0</v>
      </c>
      <c r="K520" s="88"/>
      <c r="L520" s="88"/>
      <c r="M520" s="134">
        <f t="shared" si="213"/>
        <v>0</v>
      </c>
      <c r="N520" s="134">
        <f t="shared" si="214"/>
        <v>0</v>
      </c>
      <c r="R520" s="53"/>
    </row>
    <row r="521" spans="1:18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220">SUM(E522:E526)</f>
        <v>0</v>
      </c>
      <c r="F521" s="58">
        <f t="shared" ref="F521" si="221">SUM(F522:F526)</f>
        <v>0</v>
      </c>
      <c r="G521" s="173">
        <f t="shared" ref="G521" si="222">SUM(G522:G526)</f>
        <v>0</v>
      </c>
      <c r="H521" s="89">
        <f t="shared" ref="H521" si="223">SUM(H522:H526)</f>
        <v>0</v>
      </c>
      <c r="I521" s="56">
        <f t="shared" ref="I521" si="224">SUM(I522:I526)</f>
        <v>0</v>
      </c>
      <c r="K521" s="89"/>
      <c r="L521" s="89"/>
      <c r="M521" s="134">
        <f t="shared" si="213"/>
        <v>0</v>
      </c>
      <c r="N521" s="134">
        <f t="shared" si="214"/>
        <v>0</v>
      </c>
      <c r="R521" s="53"/>
    </row>
    <row r="522" spans="1:18" s="26" customFormat="1">
      <c r="A522" s="21"/>
      <c r="B522" s="22">
        <v>311</v>
      </c>
      <c r="C522" s="23" t="s">
        <v>35</v>
      </c>
      <c r="D522" s="24">
        <f>SUM(ZBIRNA:NERASPOREĐENO!D522)</f>
        <v>0</v>
      </c>
      <c r="E522" s="47">
        <f>SUM(ZBIRNA:NERASPOREĐENO!E522)</f>
        <v>0</v>
      </c>
      <c r="F522" s="84">
        <f t="shared" ref="F522:F526" si="225">SUM(D522:E522)</f>
        <v>0</v>
      </c>
      <c r="G522" s="172">
        <f>SUM(ZBIRNA:NERASPOREĐENO!G522)</f>
        <v>0</v>
      </c>
      <c r="H522" s="94">
        <f>SUM(ZBIRNA:NERASPOREĐENO!H522)</f>
        <v>0</v>
      </c>
      <c r="I522" s="25">
        <f t="shared" ref="I522:I526" si="226">+F522+H522</f>
        <v>0</v>
      </c>
      <c r="K522" s="94"/>
      <c r="L522" s="94"/>
      <c r="M522" s="134">
        <f t="shared" si="213"/>
        <v>0</v>
      </c>
      <c r="N522" s="134">
        <f t="shared" si="214"/>
        <v>0</v>
      </c>
      <c r="R522" s="53"/>
    </row>
    <row r="523" spans="1:18" s="26" customFormat="1">
      <c r="A523" s="21"/>
      <c r="B523" s="22">
        <v>312</v>
      </c>
      <c r="C523" s="23" t="s">
        <v>44</v>
      </c>
      <c r="D523" s="24">
        <f>SUM(ZBIRNA:NERASPOREĐENO!D523)</f>
        <v>0</v>
      </c>
      <c r="E523" s="47">
        <f>SUM(ZBIRNA:NERASPOREĐENO!E523)</f>
        <v>0</v>
      </c>
      <c r="F523" s="84">
        <f t="shared" si="225"/>
        <v>0</v>
      </c>
      <c r="G523" s="172">
        <f>SUM(ZBIRNA:NERASPOREĐENO!G523)</f>
        <v>0</v>
      </c>
      <c r="H523" s="94">
        <f>SUM(ZBIRNA:NERASPOREĐENO!H523)</f>
        <v>0</v>
      </c>
      <c r="I523" s="25">
        <f t="shared" si="226"/>
        <v>0</v>
      </c>
      <c r="K523" s="94"/>
      <c r="L523" s="94"/>
      <c r="M523" s="134">
        <f t="shared" si="213"/>
        <v>0</v>
      </c>
      <c r="N523" s="134">
        <f t="shared" si="214"/>
        <v>0</v>
      </c>
      <c r="R523" s="53"/>
    </row>
    <row r="524" spans="1:18" s="26" customFormat="1">
      <c r="A524" s="21"/>
      <c r="B524" s="22">
        <v>313</v>
      </c>
      <c r="C524" s="23" t="s">
        <v>36</v>
      </c>
      <c r="D524" s="24">
        <f>SUM(ZBIRNA:NERASPOREĐENO!D524)</f>
        <v>0</v>
      </c>
      <c r="E524" s="47">
        <f>SUM(ZBIRNA:NERASPOREĐENO!E524)</f>
        <v>0</v>
      </c>
      <c r="F524" s="84">
        <f t="shared" si="225"/>
        <v>0</v>
      </c>
      <c r="G524" s="172">
        <f>SUM(ZBIRNA:NERASPOREĐENO!G524)</f>
        <v>0</v>
      </c>
      <c r="H524" s="94">
        <f>SUM(ZBIRNA:NERASPOREĐENO!H524)</f>
        <v>0</v>
      </c>
      <c r="I524" s="25">
        <f t="shared" si="226"/>
        <v>0</v>
      </c>
      <c r="K524" s="94"/>
      <c r="L524" s="94"/>
      <c r="M524" s="134">
        <f t="shared" si="213"/>
        <v>0</v>
      </c>
      <c r="N524" s="134">
        <f t="shared" si="214"/>
        <v>0</v>
      </c>
      <c r="R524" s="53"/>
    </row>
    <row r="525" spans="1:18" s="26" customFormat="1">
      <c r="A525" s="21"/>
      <c r="B525" s="22">
        <v>321</v>
      </c>
      <c r="C525" s="23" t="s">
        <v>33</v>
      </c>
      <c r="D525" s="24">
        <f>SUM(ZBIRNA:NERASPOREĐENO!D525)</f>
        <v>0</v>
      </c>
      <c r="E525" s="47">
        <f>SUM(ZBIRNA:NERASPOREĐENO!E525)</f>
        <v>0</v>
      </c>
      <c r="F525" s="84">
        <f t="shared" si="225"/>
        <v>0</v>
      </c>
      <c r="G525" s="172">
        <f>SUM(ZBIRNA:NERASPOREĐENO!G525)</f>
        <v>0</v>
      </c>
      <c r="H525" s="94">
        <f>SUM(ZBIRNA:NERASPOREĐENO!H525)</f>
        <v>0</v>
      </c>
      <c r="I525" s="25">
        <f t="shared" si="226"/>
        <v>0</v>
      </c>
      <c r="K525" s="94"/>
      <c r="L525" s="94"/>
      <c r="M525" s="134">
        <f t="shared" si="213"/>
        <v>0</v>
      </c>
      <c r="N525" s="134">
        <f t="shared" si="214"/>
        <v>0</v>
      </c>
      <c r="R525" s="53"/>
    </row>
    <row r="526" spans="1:18" s="26" customFormat="1">
      <c r="A526" s="21"/>
      <c r="B526" s="22">
        <v>323</v>
      </c>
      <c r="C526" s="23" t="s">
        <v>28</v>
      </c>
      <c r="D526" s="24">
        <f>SUM(ZBIRNA:NERASPOREĐENO!D526)</f>
        <v>0</v>
      </c>
      <c r="E526" s="47">
        <f>SUM(ZBIRNA:NERASPOREĐENO!E526)</f>
        <v>0</v>
      </c>
      <c r="F526" s="84">
        <f t="shared" si="225"/>
        <v>0</v>
      </c>
      <c r="G526" s="172">
        <f>SUM(ZBIRNA:NERASPOREĐENO!G526)</f>
        <v>0</v>
      </c>
      <c r="H526" s="94">
        <f>SUM(ZBIRNA:NERASPOREĐENO!H526)</f>
        <v>0</v>
      </c>
      <c r="I526" s="25">
        <f t="shared" si="226"/>
        <v>0</v>
      </c>
      <c r="K526" s="94"/>
      <c r="L526" s="94"/>
      <c r="M526" s="134">
        <f t="shared" si="213"/>
        <v>0</v>
      </c>
      <c r="N526" s="134">
        <f t="shared" si="214"/>
        <v>0</v>
      </c>
      <c r="R526" s="53"/>
    </row>
    <row r="527" spans="1:18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227">SUM(E528:E532)</f>
        <v>0</v>
      </c>
      <c r="F527" s="58">
        <f t="shared" ref="F527" si="228">SUM(F528:F532)</f>
        <v>0</v>
      </c>
      <c r="G527" s="173">
        <f t="shared" ref="G527" si="229">SUM(G528:G532)</f>
        <v>0</v>
      </c>
      <c r="H527" s="89">
        <f t="shared" ref="H527" si="230">SUM(H528:H532)</f>
        <v>0</v>
      </c>
      <c r="I527" s="56">
        <f t="shared" ref="I527" si="231">SUM(I528:I532)</f>
        <v>0</v>
      </c>
      <c r="K527" s="89"/>
      <c r="L527" s="89"/>
      <c r="M527" s="134">
        <f t="shared" si="213"/>
        <v>0</v>
      </c>
      <c r="N527" s="134">
        <f t="shared" si="214"/>
        <v>0</v>
      </c>
      <c r="R527" s="53"/>
    </row>
    <row r="528" spans="1:18" s="26" customFormat="1">
      <c r="A528" s="21"/>
      <c r="B528" s="22">
        <v>311</v>
      </c>
      <c r="C528" s="23" t="s">
        <v>35</v>
      </c>
      <c r="D528" s="24">
        <f>SUM(ZBIRNA:NERASPOREĐENO!D528)</f>
        <v>0</v>
      </c>
      <c r="E528" s="47">
        <f>SUM(ZBIRNA:NERASPOREĐENO!E528)</f>
        <v>0</v>
      </c>
      <c r="F528" s="84">
        <f t="shared" ref="F528:F532" si="232">SUM(D528:E528)</f>
        <v>0</v>
      </c>
      <c r="G528" s="172">
        <f>SUM(ZBIRNA:NERASPOREĐENO!G528)</f>
        <v>0</v>
      </c>
      <c r="H528" s="94">
        <f>SUM(ZBIRNA:NERASPOREĐENO!H528)</f>
        <v>0</v>
      </c>
      <c r="I528" s="25">
        <f t="shared" ref="I528:I532" si="233">+F528+H528</f>
        <v>0</v>
      </c>
      <c r="K528" s="94"/>
      <c r="L528" s="94"/>
      <c r="M528" s="134">
        <f t="shared" si="213"/>
        <v>0</v>
      </c>
      <c r="N528" s="134">
        <f t="shared" si="214"/>
        <v>0</v>
      </c>
      <c r="R528" s="53"/>
    </row>
    <row r="529" spans="1:18" s="26" customFormat="1">
      <c r="A529" s="21"/>
      <c r="B529" s="22">
        <v>312</v>
      </c>
      <c r="C529" s="23" t="s">
        <v>44</v>
      </c>
      <c r="D529" s="24">
        <f>SUM(ZBIRNA:NERASPOREĐENO!D529)</f>
        <v>0</v>
      </c>
      <c r="E529" s="47">
        <f>SUM(ZBIRNA:NERASPOREĐENO!E529)</f>
        <v>0</v>
      </c>
      <c r="F529" s="84">
        <f t="shared" si="232"/>
        <v>0</v>
      </c>
      <c r="G529" s="172">
        <f>SUM(ZBIRNA:NERASPOREĐENO!G529)</f>
        <v>0</v>
      </c>
      <c r="H529" s="94">
        <f>SUM(ZBIRNA:NERASPOREĐENO!H529)</f>
        <v>0</v>
      </c>
      <c r="I529" s="25">
        <f t="shared" si="233"/>
        <v>0</v>
      </c>
      <c r="K529" s="94"/>
      <c r="L529" s="94"/>
      <c r="M529" s="134">
        <f t="shared" si="213"/>
        <v>0</v>
      </c>
      <c r="N529" s="134">
        <f t="shared" si="214"/>
        <v>0</v>
      </c>
      <c r="R529" s="53"/>
    </row>
    <row r="530" spans="1:18" s="26" customFormat="1">
      <c r="A530" s="21"/>
      <c r="B530" s="22">
        <v>313</v>
      </c>
      <c r="C530" s="23" t="s">
        <v>36</v>
      </c>
      <c r="D530" s="24">
        <f>SUM(ZBIRNA:NERASPOREĐENO!D530)</f>
        <v>0</v>
      </c>
      <c r="E530" s="47">
        <f>SUM(ZBIRNA:NERASPOREĐENO!E530)</f>
        <v>0</v>
      </c>
      <c r="F530" s="84">
        <f t="shared" si="232"/>
        <v>0</v>
      </c>
      <c r="G530" s="172">
        <f>SUM(ZBIRNA:NERASPOREĐENO!G530)</f>
        <v>0</v>
      </c>
      <c r="H530" s="94">
        <f>SUM(ZBIRNA:NERASPOREĐENO!H530)</f>
        <v>0</v>
      </c>
      <c r="I530" s="25">
        <f t="shared" si="233"/>
        <v>0</v>
      </c>
      <c r="K530" s="94"/>
      <c r="L530" s="94"/>
      <c r="M530" s="134">
        <f t="shared" si="213"/>
        <v>0</v>
      </c>
      <c r="N530" s="134">
        <f t="shared" si="214"/>
        <v>0</v>
      </c>
      <c r="R530" s="53"/>
    </row>
    <row r="531" spans="1:18" s="26" customFormat="1">
      <c r="A531" s="21"/>
      <c r="B531" s="22">
        <v>321</v>
      </c>
      <c r="C531" s="23" t="s">
        <v>33</v>
      </c>
      <c r="D531" s="24">
        <f>SUM(ZBIRNA:NERASPOREĐENO!D531)</f>
        <v>0</v>
      </c>
      <c r="E531" s="47">
        <f>SUM(ZBIRNA:NERASPOREĐENO!E531)</f>
        <v>0</v>
      </c>
      <c r="F531" s="84">
        <f t="shared" si="232"/>
        <v>0</v>
      </c>
      <c r="G531" s="172">
        <f>SUM(ZBIRNA:NERASPOREĐENO!G531)</f>
        <v>0</v>
      </c>
      <c r="H531" s="94">
        <f>SUM(ZBIRNA:NERASPOREĐENO!H531)</f>
        <v>0</v>
      </c>
      <c r="I531" s="25">
        <f t="shared" si="233"/>
        <v>0</v>
      </c>
      <c r="K531" s="94"/>
      <c r="L531" s="94"/>
      <c r="M531" s="134">
        <f t="shared" ref="M531:M532" si="234">+F531-K531</f>
        <v>0</v>
      </c>
      <c r="N531" s="134">
        <f t="shared" ref="N531:N532" si="235">+G531-L531</f>
        <v>0</v>
      </c>
      <c r="R531" s="53"/>
    </row>
    <row r="532" spans="1:18" s="26" customFormat="1">
      <c r="A532" s="21"/>
      <c r="B532" s="22">
        <v>323</v>
      </c>
      <c r="C532" s="23" t="s">
        <v>28</v>
      </c>
      <c r="D532" s="24">
        <f>SUM(ZBIRNA:NERASPOREĐENO!D532)</f>
        <v>0</v>
      </c>
      <c r="E532" s="47">
        <f>SUM(ZBIRNA:NERASPOREĐENO!E532)</f>
        <v>0</v>
      </c>
      <c r="F532" s="84">
        <f t="shared" si="232"/>
        <v>0</v>
      </c>
      <c r="G532" s="172">
        <f>SUM(ZBIRNA:NERASPOREĐENO!G532)</f>
        <v>0</v>
      </c>
      <c r="H532" s="94">
        <f>SUM(ZBIRNA:NERASPOREĐENO!H532)</f>
        <v>0</v>
      </c>
      <c r="I532" s="25">
        <f t="shared" si="233"/>
        <v>0</v>
      </c>
      <c r="K532" s="94"/>
      <c r="L532" s="94"/>
      <c r="M532" s="134">
        <f t="shared" si="234"/>
        <v>0</v>
      </c>
      <c r="N532" s="134">
        <f t="shared" si="235"/>
        <v>0</v>
      </c>
      <c r="R532" s="53"/>
    </row>
    <row r="533" spans="1:18" ht="22.5" customHeight="1">
      <c r="A533" s="238" t="s">
        <v>153</v>
      </c>
      <c r="B533" s="239"/>
      <c r="C533" s="39" t="s">
        <v>128</v>
      </c>
      <c r="D533" s="40">
        <f>SUM(D534,D538)</f>
        <v>265000</v>
      </c>
      <c r="E533" s="40">
        <f t="shared" ref="E533:I533" si="236">SUM(E534,E538)</f>
        <v>0</v>
      </c>
      <c r="F533" s="83">
        <f t="shared" si="236"/>
        <v>265000</v>
      </c>
      <c r="G533" s="171">
        <f t="shared" si="236"/>
        <v>107651.82999999999</v>
      </c>
      <c r="H533" s="88">
        <f t="shared" si="236"/>
        <v>587.5</v>
      </c>
      <c r="I533" s="41">
        <f t="shared" si="236"/>
        <v>265587.5</v>
      </c>
      <c r="K533" s="88">
        <v>265000</v>
      </c>
      <c r="L533" s="88">
        <v>107651.82999999999</v>
      </c>
      <c r="M533" s="134">
        <f t="shared" si="213"/>
        <v>0</v>
      </c>
      <c r="N533" s="134">
        <f t="shared" si="214"/>
        <v>0</v>
      </c>
      <c r="R533" s="53"/>
    </row>
    <row r="534" spans="1:18">
      <c r="A534" s="246" t="s">
        <v>11</v>
      </c>
      <c r="B534" s="247"/>
      <c r="C534" s="55" t="s">
        <v>117</v>
      </c>
      <c r="D534" s="43">
        <f>SUM(D535:D537)</f>
        <v>185000</v>
      </c>
      <c r="E534" s="43">
        <f t="shared" ref="E534:I534" si="237">SUM(E535:E537)</f>
        <v>0</v>
      </c>
      <c r="F534" s="58">
        <f t="shared" si="237"/>
        <v>185000</v>
      </c>
      <c r="G534" s="173">
        <f t="shared" si="237"/>
        <v>90387.059999999983</v>
      </c>
      <c r="H534" s="89">
        <f t="shared" si="237"/>
        <v>0</v>
      </c>
      <c r="I534" s="56">
        <f t="shared" si="237"/>
        <v>185000</v>
      </c>
      <c r="K534" s="89">
        <v>185000</v>
      </c>
      <c r="L534" s="89">
        <v>90387.059999999983</v>
      </c>
      <c r="M534" s="134">
        <f t="shared" si="213"/>
        <v>0</v>
      </c>
      <c r="N534" s="134">
        <f t="shared" si="214"/>
        <v>0</v>
      </c>
      <c r="R534" s="53"/>
    </row>
    <row r="535" spans="1:18">
      <c r="A535" s="21"/>
      <c r="B535" s="22">
        <v>311</v>
      </c>
      <c r="C535" s="23" t="s">
        <v>35</v>
      </c>
      <c r="D535" s="24">
        <f>SUM(ZBIRNA:NERASPOREĐENO!D535)</f>
        <v>159070</v>
      </c>
      <c r="E535" s="47">
        <f>SUM(ZBIRNA:NERASPOREĐENO!E535)</f>
        <v>0</v>
      </c>
      <c r="F535" s="84">
        <f t="shared" ref="F535:F537" si="238">SUM(D535:E535)</f>
        <v>159070</v>
      </c>
      <c r="G535" s="172">
        <f>SUM(ZBIRNA:NERASPOREĐENO!G535)</f>
        <v>77585.349999999991</v>
      </c>
      <c r="H535" s="94">
        <f>SUM(ZBIRNA:NERASPOREĐENO!H535)</f>
        <v>0</v>
      </c>
      <c r="I535" s="25">
        <f t="shared" ref="I535:I537" si="239">+F535+H535</f>
        <v>159070</v>
      </c>
      <c r="K535" s="94">
        <v>159070</v>
      </c>
      <c r="L535" s="94">
        <v>77585.349999999991</v>
      </c>
      <c r="M535" s="134">
        <f t="shared" si="213"/>
        <v>0</v>
      </c>
      <c r="N535" s="134">
        <f t="shared" si="214"/>
        <v>0</v>
      </c>
      <c r="R535" s="53"/>
    </row>
    <row r="536" spans="1:18">
      <c r="A536" s="21"/>
      <c r="B536" s="22">
        <v>313</v>
      </c>
      <c r="C536" s="23" t="s">
        <v>36</v>
      </c>
      <c r="D536" s="24">
        <f>SUM(ZBIRNA:NERASPOREĐENO!D536)</f>
        <v>25930</v>
      </c>
      <c r="E536" s="47">
        <f>SUM(ZBIRNA:NERASPOREĐENO!E536)</f>
        <v>0</v>
      </c>
      <c r="F536" s="84">
        <f t="shared" si="238"/>
        <v>25930</v>
      </c>
      <c r="G536" s="172">
        <f>SUM(ZBIRNA:NERASPOREĐENO!G536)</f>
        <v>12801.709999999995</v>
      </c>
      <c r="H536" s="94">
        <f>SUM(ZBIRNA:NERASPOREĐENO!H536)</f>
        <v>0</v>
      </c>
      <c r="I536" s="25">
        <f t="shared" si="239"/>
        <v>25930</v>
      </c>
      <c r="K536" s="94">
        <v>25930</v>
      </c>
      <c r="L536" s="94">
        <v>12801.709999999995</v>
      </c>
      <c r="M536" s="134">
        <f t="shared" si="213"/>
        <v>0</v>
      </c>
      <c r="N536" s="134">
        <f t="shared" si="214"/>
        <v>0</v>
      </c>
      <c r="R536" s="53"/>
    </row>
    <row r="537" spans="1:18">
      <c r="A537" s="21"/>
      <c r="B537" s="22">
        <v>323</v>
      </c>
      <c r="C537" s="23" t="s">
        <v>28</v>
      </c>
      <c r="D537" s="24">
        <f>SUM(ZBIRNA:NERASPOREĐENO!D537)</f>
        <v>0</v>
      </c>
      <c r="E537" s="47">
        <f>SUM(ZBIRNA:NERASPOREĐENO!E537)</f>
        <v>0</v>
      </c>
      <c r="F537" s="84">
        <f t="shared" si="238"/>
        <v>0</v>
      </c>
      <c r="G537" s="172">
        <f>SUM(ZBIRNA:NERASPOREĐENO!G537)</f>
        <v>0</v>
      </c>
      <c r="H537" s="94">
        <f>SUM(ZBIRNA:NERASPOREĐENO!H537)</f>
        <v>0</v>
      </c>
      <c r="I537" s="25">
        <f t="shared" si="239"/>
        <v>0</v>
      </c>
      <c r="K537" s="94">
        <v>0</v>
      </c>
      <c r="L537" s="94">
        <v>0</v>
      </c>
      <c r="M537" s="134">
        <f t="shared" si="213"/>
        <v>0</v>
      </c>
      <c r="N537" s="134">
        <f t="shared" si="214"/>
        <v>0</v>
      </c>
      <c r="R537" s="53"/>
    </row>
    <row r="538" spans="1:18" s="26" customFormat="1" ht="24.75">
      <c r="A538" s="246" t="s">
        <v>11</v>
      </c>
      <c r="B538" s="247"/>
      <c r="C538" s="55" t="s">
        <v>111</v>
      </c>
      <c r="D538" s="43">
        <f>SUM(D539:D539)</f>
        <v>80000</v>
      </c>
      <c r="E538" s="43">
        <f t="shared" ref="E538:I538" si="240">SUM(E539:E539)</f>
        <v>0</v>
      </c>
      <c r="F538" s="58">
        <f t="shared" si="240"/>
        <v>80000</v>
      </c>
      <c r="G538" s="173">
        <f t="shared" si="240"/>
        <v>17264.77</v>
      </c>
      <c r="H538" s="89">
        <f t="shared" si="240"/>
        <v>587.5</v>
      </c>
      <c r="I538" s="56">
        <f t="shared" si="240"/>
        <v>80587.5</v>
      </c>
      <c r="K538" s="89">
        <v>80000</v>
      </c>
      <c r="L538" s="89">
        <v>17264.77</v>
      </c>
      <c r="M538" s="134">
        <f t="shared" si="213"/>
        <v>0</v>
      </c>
      <c r="N538" s="134">
        <f t="shared" si="214"/>
        <v>0</v>
      </c>
      <c r="R538" s="53"/>
    </row>
    <row r="539" spans="1:18">
      <c r="A539" s="21"/>
      <c r="B539" s="22">
        <v>323</v>
      </c>
      <c r="C539" s="23" t="s">
        <v>28</v>
      </c>
      <c r="D539" s="24">
        <f>SUM(ZBIRNA:NERASPOREĐENO!D539)</f>
        <v>80000</v>
      </c>
      <c r="E539" s="47">
        <f>SUM(ZBIRNA:NERASPOREĐENO!E539)</f>
        <v>0</v>
      </c>
      <c r="F539" s="84">
        <f t="shared" ref="F539" si="241">SUM(D539:E539)</f>
        <v>80000</v>
      </c>
      <c r="G539" s="172">
        <f>SUM(ZBIRNA:NERASPOREĐENO!G539)</f>
        <v>17264.77</v>
      </c>
      <c r="H539" s="94">
        <f>SUM(ZBIRNA:NERASPOREĐENO!H539)</f>
        <v>587.5</v>
      </c>
      <c r="I539" s="25">
        <f t="shared" ref="I539" si="242">+F539+H539</f>
        <v>80587.5</v>
      </c>
      <c r="K539" s="94">
        <v>80000</v>
      </c>
      <c r="L539" s="94">
        <v>17264.77</v>
      </c>
      <c r="M539" s="134">
        <f t="shared" si="213"/>
        <v>0</v>
      </c>
      <c r="N539" s="134">
        <f t="shared" si="214"/>
        <v>0</v>
      </c>
      <c r="R539" s="53"/>
    </row>
    <row r="540" spans="1:18" ht="22.5" customHeight="1">
      <c r="A540" s="238" t="s">
        <v>123</v>
      </c>
      <c r="B540" s="239"/>
      <c r="C540" s="39" t="s">
        <v>32</v>
      </c>
      <c r="D540" s="40">
        <f>SUM(D541,D563,D552,D574)</f>
        <v>1265571.47</v>
      </c>
      <c r="E540" s="40">
        <f t="shared" ref="E540:I540" si="243">SUM(E541,E563,E552,E574)</f>
        <v>0</v>
      </c>
      <c r="F540" s="83">
        <f t="shared" si="243"/>
        <v>1265571.47</v>
      </c>
      <c r="G540" s="171">
        <f t="shared" si="243"/>
        <v>31448.05</v>
      </c>
      <c r="H540" s="88">
        <f t="shared" si="243"/>
        <v>-225000</v>
      </c>
      <c r="I540" s="41">
        <f t="shared" si="243"/>
        <v>1040571.47</v>
      </c>
      <c r="K540" s="88">
        <v>1265571.47</v>
      </c>
      <c r="L540" s="88">
        <v>31448.05</v>
      </c>
      <c r="M540" s="134">
        <f t="shared" si="213"/>
        <v>0</v>
      </c>
      <c r="N540" s="134">
        <f t="shared" si="214"/>
        <v>0</v>
      </c>
      <c r="R540" s="53"/>
    </row>
    <row r="541" spans="1:18" ht="24.75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244">SUM(E542:E551)</f>
        <v>0</v>
      </c>
      <c r="F541" s="59">
        <f t="shared" si="244"/>
        <v>0</v>
      </c>
      <c r="G541" s="174">
        <f t="shared" si="244"/>
        <v>0</v>
      </c>
      <c r="H541" s="79">
        <f t="shared" si="244"/>
        <v>0</v>
      </c>
      <c r="I541" s="20">
        <f t="shared" si="244"/>
        <v>0</v>
      </c>
      <c r="K541" s="79">
        <v>0</v>
      </c>
      <c r="L541" s="79">
        <v>0</v>
      </c>
      <c r="M541" s="134">
        <f t="shared" si="213"/>
        <v>0</v>
      </c>
      <c r="N541" s="134">
        <f t="shared" si="214"/>
        <v>0</v>
      </c>
      <c r="R541" s="53"/>
    </row>
    <row r="542" spans="1:18">
      <c r="A542" s="21"/>
      <c r="B542" s="22">
        <v>311</v>
      </c>
      <c r="C542" s="23" t="s">
        <v>35</v>
      </c>
      <c r="D542" s="24">
        <f>SUM(ZBIRNA:NERASPOREĐENO!D542)</f>
        <v>0</v>
      </c>
      <c r="E542" s="47">
        <f>SUM(ZBIRNA:NERASPOREĐENO!E542)</f>
        <v>0</v>
      </c>
      <c r="F542" s="84">
        <f t="shared" ref="F542:F551" si="245">SUM(D542:E542)</f>
        <v>0</v>
      </c>
      <c r="G542" s="172">
        <f>SUM(ZBIRNA:NERASPOREĐENO!G542)</f>
        <v>0</v>
      </c>
      <c r="H542" s="94">
        <f>SUM(ZBIRNA:NERASPOREĐENO!H542)</f>
        <v>0</v>
      </c>
      <c r="I542" s="25">
        <f t="shared" ref="I542:I551" si="246">+F542+H542</f>
        <v>0</v>
      </c>
      <c r="K542" s="94">
        <v>0</v>
      </c>
      <c r="L542" s="94">
        <v>0</v>
      </c>
      <c r="M542" s="134">
        <f t="shared" si="213"/>
        <v>0</v>
      </c>
      <c r="N542" s="134">
        <f t="shared" si="214"/>
        <v>0</v>
      </c>
      <c r="R542" s="53"/>
    </row>
    <row r="543" spans="1:18">
      <c r="A543" s="21"/>
      <c r="B543" s="22">
        <v>312</v>
      </c>
      <c r="C543" s="23" t="s">
        <v>44</v>
      </c>
      <c r="D543" s="24">
        <f>SUM(ZBIRNA:NERASPOREĐENO!D543)</f>
        <v>0</v>
      </c>
      <c r="E543" s="47">
        <f>SUM(ZBIRNA:NERASPOREĐENO!E543)</f>
        <v>0</v>
      </c>
      <c r="F543" s="84">
        <f t="shared" si="245"/>
        <v>0</v>
      </c>
      <c r="G543" s="172">
        <f>SUM(ZBIRNA:NERASPOREĐENO!G543)</f>
        <v>0</v>
      </c>
      <c r="H543" s="94">
        <f>SUM(ZBIRNA:NERASPOREĐENO!H543)</f>
        <v>0</v>
      </c>
      <c r="I543" s="25">
        <f t="shared" si="246"/>
        <v>0</v>
      </c>
      <c r="K543" s="94">
        <v>0</v>
      </c>
      <c r="L543" s="94">
        <v>0</v>
      </c>
      <c r="M543" s="134">
        <f t="shared" si="213"/>
        <v>0</v>
      </c>
      <c r="N543" s="134">
        <f t="shared" si="214"/>
        <v>0</v>
      </c>
      <c r="R543" s="53"/>
    </row>
    <row r="544" spans="1:18">
      <c r="A544" s="21"/>
      <c r="B544" s="22">
        <v>313</v>
      </c>
      <c r="C544" s="23" t="s">
        <v>36</v>
      </c>
      <c r="D544" s="24">
        <f>SUM(ZBIRNA:NERASPOREĐENO!D544)</f>
        <v>0</v>
      </c>
      <c r="E544" s="47">
        <f>SUM(ZBIRNA:NERASPOREĐENO!E544)</f>
        <v>0</v>
      </c>
      <c r="F544" s="84">
        <f t="shared" si="245"/>
        <v>0</v>
      </c>
      <c r="G544" s="172">
        <f>SUM(ZBIRNA:NERASPOREĐENO!G544)</f>
        <v>0</v>
      </c>
      <c r="H544" s="94">
        <f>SUM(ZBIRNA:NERASPOREĐENO!H544)</f>
        <v>0</v>
      </c>
      <c r="I544" s="25">
        <f t="shared" si="246"/>
        <v>0</v>
      </c>
      <c r="K544" s="94">
        <v>0</v>
      </c>
      <c r="L544" s="94">
        <v>0</v>
      </c>
      <c r="M544" s="134">
        <f t="shared" si="213"/>
        <v>0</v>
      </c>
      <c r="N544" s="134">
        <f t="shared" si="214"/>
        <v>0</v>
      </c>
      <c r="R544" s="53"/>
    </row>
    <row r="545" spans="1:18">
      <c r="A545" s="21"/>
      <c r="B545" s="22">
        <v>321</v>
      </c>
      <c r="C545" s="23" t="s">
        <v>33</v>
      </c>
      <c r="D545" s="24">
        <f>SUM(ZBIRNA:NERASPOREĐENO!D545)</f>
        <v>0</v>
      </c>
      <c r="E545" s="47">
        <f>SUM(ZBIRNA:NERASPOREĐENO!E545)</f>
        <v>0</v>
      </c>
      <c r="F545" s="84">
        <f t="shared" si="245"/>
        <v>0</v>
      </c>
      <c r="G545" s="172">
        <f>SUM(ZBIRNA:NERASPOREĐENO!G545)</f>
        <v>0</v>
      </c>
      <c r="H545" s="94">
        <f>SUM(ZBIRNA:NERASPOREĐENO!H545)</f>
        <v>0</v>
      </c>
      <c r="I545" s="25">
        <f t="shared" si="246"/>
        <v>0</v>
      </c>
      <c r="K545" s="94">
        <v>0</v>
      </c>
      <c r="L545" s="94">
        <v>0</v>
      </c>
      <c r="M545" s="134">
        <f t="shared" si="213"/>
        <v>0</v>
      </c>
      <c r="N545" s="134">
        <f t="shared" si="214"/>
        <v>0</v>
      </c>
      <c r="R545" s="53"/>
    </row>
    <row r="546" spans="1:18">
      <c r="A546" s="21"/>
      <c r="B546" s="22">
        <v>322</v>
      </c>
      <c r="C546" s="23" t="s">
        <v>34</v>
      </c>
      <c r="D546" s="24">
        <f>SUM(ZBIRNA:NERASPOREĐENO!D546)</f>
        <v>0</v>
      </c>
      <c r="E546" s="47">
        <f>SUM(ZBIRNA:NERASPOREĐENO!E546)</f>
        <v>0</v>
      </c>
      <c r="F546" s="84">
        <f t="shared" si="245"/>
        <v>0</v>
      </c>
      <c r="G546" s="172">
        <f>SUM(ZBIRNA:NERASPOREĐENO!G546)</f>
        <v>0</v>
      </c>
      <c r="H546" s="94">
        <f>SUM(ZBIRNA:NERASPOREĐENO!H546)</f>
        <v>0</v>
      </c>
      <c r="I546" s="25">
        <f t="shared" si="246"/>
        <v>0</v>
      </c>
      <c r="K546" s="94">
        <v>0</v>
      </c>
      <c r="L546" s="94">
        <v>0</v>
      </c>
      <c r="M546" s="134">
        <f t="shared" si="213"/>
        <v>0</v>
      </c>
      <c r="N546" s="134">
        <f t="shared" si="214"/>
        <v>0</v>
      </c>
      <c r="R546" s="53"/>
    </row>
    <row r="547" spans="1:18">
      <c r="A547" s="21"/>
      <c r="B547" s="22">
        <v>323</v>
      </c>
      <c r="C547" s="23" t="s">
        <v>28</v>
      </c>
      <c r="D547" s="24">
        <f>SUM(ZBIRNA:NERASPOREĐENO!D547)</f>
        <v>0</v>
      </c>
      <c r="E547" s="47">
        <f>SUM(ZBIRNA:NERASPOREĐENO!E547)</f>
        <v>0</v>
      </c>
      <c r="F547" s="84">
        <f t="shared" si="245"/>
        <v>0</v>
      </c>
      <c r="G547" s="172">
        <f>SUM(ZBIRNA:NERASPOREĐENO!G547)</f>
        <v>0</v>
      </c>
      <c r="H547" s="94">
        <f>SUM(ZBIRNA:NERASPOREĐENO!H547)</f>
        <v>0</v>
      </c>
      <c r="I547" s="25">
        <f t="shared" si="246"/>
        <v>0</v>
      </c>
      <c r="K547" s="94">
        <v>0</v>
      </c>
      <c r="L547" s="94">
        <v>0</v>
      </c>
      <c r="M547" s="134">
        <f t="shared" si="213"/>
        <v>0</v>
      </c>
      <c r="N547" s="134">
        <f t="shared" si="214"/>
        <v>0</v>
      </c>
      <c r="R547" s="53"/>
    </row>
    <row r="548" spans="1:18" ht="24.75">
      <c r="A548" s="21"/>
      <c r="B548" s="22">
        <v>324</v>
      </c>
      <c r="C548" s="23" t="s">
        <v>37</v>
      </c>
      <c r="D548" s="24">
        <f>SUM(ZBIRNA:NERASPOREĐENO!D548)</f>
        <v>0</v>
      </c>
      <c r="E548" s="47">
        <f>SUM(ZBIRNA:NERASPOREĐENO!E548)</f>
        <v>0</v>
      </c>
      <c r="F548" s="84">
        <f t="shared" si="245"/>
        <v>0</v>
      </c>
      <c r="G548" s="172">
        <f>SUM(ZBIRNA:NERASPOREĐENO!G548)</f>
        <v>0</v>
      </c>
      <c r="H548" s="94">
        <f>SUM(ZBIRNA:NERASPOREĐENO!H548)</f>
        <v>0</v>
      </c>
      <c r="I548" s="25">
        <f t="shared" si="246"/>
        <v>0</v>
      </c>
      <c r="K548" s="94">
        <v>0</v>
      </c>
      <c r="L548" s="94">
        <v>0</v>
      </c>
      <c r="M548" s="134">
        <f t="shared" si="213"/>
        <v>0</v>
      </c>
      <c r="N548" s="134">
        <f t="shared" si="214"/>
        <v>0</v>
      </c>
      <c r="R548" s="53"/>
    </row>
    <row r="549" spans="1:18" s="26" customFormat="1">
      <c r="A549" s="21"/>
      <c r="B549" s="22">
        <v>329</v>
      </c>
      <c r="C549" s="23" t="s">
        <v>38</v>
      </c>
      <c r="D549" s="24">
        <f>SUM(ZBIRNA:NERASPOREĐENO!D549)</f>
        <v>0</v>
      </c>
      <c r="E549" s="47">
        <f>SUM(ZBIRNA:NERASPOREĐENO!E549)</f>
        <v>0</v>
      </c>
      <c r="F549" s="84">
        <f t="shared" si="245"/>
        <v>0</v>
      </c>
      <c r="G549" s="172">
        <f>SUM(ZBIRNA:NERASPOREĐENO!G549)</f>
        <v>0</v>
      </c>
      <c r="H549" s="94">
        <f>SUM(ZBIRNA:NERASPOREĐENO!H549)</f>
        <v>0</v>
      </c>
      <c r="I549" s="25">
        <f t="shared" si="246"/>
        <v>0</v>
      </c>
      <c r="K549" s="94">
        <v>0</v>
      </c>
      <c r="L549" s="94">
        <v>0</v>
      </c>
      <c r="M549" s="134">
        <f t="shared" si="213"/>
        <v>0</v>
      </c>
      <c r="N549" s="134">
        <f t="shared" si="214"/>
        <v>0</v>
      </c>
      <c r="R549" s="53"/>
    </row>
    <row r="550" spans="1:18" s="26" customFormat="1">
      <c r="A550" s="21"/>
      <c r="B550" s="22">
        <v>343</v>
      </c>
      <c r="C550" s="23" t="s">
        <v>39</v>
      </c>
      <c r="D550" s="24">
        <f>SUM(ZBIRNA:NERASPOREĐENO!D550)</f>
        <v>0</v>
      </c>
      <c r="E550" s="47">
        <f>SUM(ZBIRNA:NERASPOREĐENO!E550)</f>
        <v>0</v>
      </c>
      <c r="F550" s="84">
        <f t="shared" si="245"/>
        <v>0</v>
      </c>
      <c r="G550" s="172">
        <f>SUM(ZBIRNA:NERASPOREĐENO!G550)</f>
        <v>0</v>
      </c>
      <c r="H550" s="94">
        <f>SUM(ZBIRNA:NERASPOREĐENO!H550)</f>
        <v>0</v>
      </c>
      <c r="I550" s="25">
        <f t="shared" si="246"/>
        <v>0</v>
      </c>
      <c r="K550" s="94">
        <v>0</v>
      </c>
      <c r="L550" s="94">
        <v>0</v>
      </c>
      <c r="M550" s="134">
        <f t="shared" si="213"/>
        <v>0</v>
      </c>
      <c r="N550" s="134">
        <f t="shared" si="214"/>
        <v>0</v>
      </c>
      <c r="R550" s="53"/>
    </row>
    <row r="551" spans="1:18" s="26" customFormat="1">
      <c r="A551" s="21"/>
      <c r="B551" s="22">
        <v>422</v>
      </c>
      <c r="C551" s="23" t="s">
        <v>29</v>
      </c>
      <c r="D551" s="24">
        <f>SUM(ZBIRNA:NERASPOREĐENO!D551)</f>
        <v>0</v>
      </c>
      <c r="E551" s="47">
        <f>SUM(ZBIRNA:NERASPOREĐENO!E551)</f>
        <v>0</v>
      </c>
      <c r="F551" s="84">
        <f t="shared" si="245"/>
        <v>0</v>
      </c>
      <c r="G551" s="172">
        <f>SUM(ZBIRNA:NERASPOREĐENO!G551)</f>
        <v>0</v>
      </c>
      <c r="H551" s="94">
        <f>SUM(ZBIRNA:NERASPOREĐENO!H551)</f>
        <v>0</v>
      </c>
      <c r="I551" s="25">
        <f t="shared" si="246"/>
        <v>0</v>
      </c>
      <c r="K551" s="94">
        <v>0</v>
      </c>
      <c r="L551" s="94">
        <v>0</v>
      </c>
      <c r="M551" s="134">
        <f t="shared" si="213"/>
        <v>0</v>
      </c>
      <c r="N551" s="134">
        <f t="shared" si="214"/>
        <v>0</v>
      </c>
      <c r="R551" s="53"/>
    </row>
    <row r="552" spans="1:18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47">SUM(E553:E562)</f>
        <v>0</v>
      </c>
      <c r="F552" s="19">
        <f t="shared" si="247"/>
        <v>0</v>
      </c>
      <c r="G552" s="19">
        <f t="shared" si="247"/>
        <v>25651.25</v>
      </c>
      <c r="H552" s="19">
        <f t="shared" si="247"/>
        <v>0</v>
      </c>
      <c r="I552" s="20">
        <f t="shared" si="247"/>
        <v>0</v>
      </c>
      <c r="K552" s="19">
        <v>0</v>
      </c>
      <c r="L552" s="19">
        <v>25651.25</v>
      </c>
      <c r="M552" s="134">
        <f t="shared" si="213"/>
        <v>0</v>
      </c>
      <c r="N552" s="134">
        <f t="shared" si="214"/>
        <v>0</v>
      </c>
      <c r="R552" s="53"/>
    </row>
    <row r="553" spans="1:18">
      <c r="A553" s="21"/>
      <c r="B553" s="22">
        <v>311</v>
      </c>
      <c r="C553" s="23" t="s">
        <v>35</v>
      </c>
      <c r="D553" s="24">
        <f>SUM(ZBIRNA:NERASPOREĐENO!D553)</f>
        <v>0</v>
      </c>
      <c r="E553" s="47">
        <f>SUM(ZBIRNA:NERASPOREĐENO!E553)</f>
        <v>0</v>
      </c>
      <c r="F553" s="84">
        <f t="shared" ref="F553:F562" si="248">SUM(D553:E553)</f>
        <v>0</v>
      </c>
      <c r="G553" s="172">
        <f>SUM(ZBIRNA:NERASPOREĐENO!G553)</f>
        <v>0</v>
      </c>
      <c r="H553" s="94">
        <f>SUM(ZBIRNA:NERASPOREĐENO!H553)</f>
        <v>0</v>
      </c>
      <c r="I553" s="25">
        <f t="shared" ref="I553:I562" si="249">+F553+H553</f>
        <v>0</v>
      </c>
      <c r="K553" s="94">
        <v>0</v>
      </c>
      <c r="L553" s="94">
        <v>0</v>
      </c>
      <c r="M553" s="134">
        <f t="shared" si="213"/>
        <v>0</v>
      </c>
      <c r="N553" s="134">
        <f t="shared" si="214"/>
        <v>0</v>
      </c>
      <c r="R553" s="53"/>
    </row>
    <row r="554" spans="1:18">
      <c r="A554" s="21"/>
      <c r="B554" s="22">
        <v>312</v>
      </c>
      <c r="C554" s="23" t="s">
        <v>44</v>
      </c>
      <c r="D554" s="24">
        <f>SUM(ZBIRNA:NERASPOREĐENO!D554)</f>
        <v>0</v>
      </c>
      <c r="E554" s="47">
        <f>SUM(ZBIRNA:NERASPOREĐENO!E554)</f>
        <v>0</v>
      </c>
      <c r="F554" s="84">
        <f t="shared" si="248"/>
        <v>0</v>
      </c>
      <c r="G554" s="172">
        <f>SUM(ZBIRNA:NERASPOREĐENO!G554)</f>
        <v>0</v>
      </c>
      <c r="H554" s="94">
        <f>SUM(ZBIRNA:NERASPOREĐENO!H554)</f>
        <v>0</v>
      </c>
      <c r="I554" s="25">
        <f t="shared" si="249"/>
        <v>0</v>
      </c>
      <c r="K554" s="94">
        <v>0</v>
      </c>
      <c r="L554" s="94">
        <v>0</v>
      </c>
      <c r="M554" s="134">
        <f t="shared" si="213"/>
        <v>0</v>
      </c>
      <c r="N554" s="134">
        <f t="shared" si="214"/>
        <v>0</v>
      </c>
      <c r="R554" s="53"/>
    </row>
    <row r="555" spans="1:18">
      <c r="A555" s="21"/>
      <c r="B555" s="22">
        <v>313</v>
      </c>
      <c r="C555" s="23" t="s">
        <v>36</v>
      </c>
      <c r="D555" s="24">
        <f>SUM(ZBIRNA:NERASPOREĐENO!D555)</f>
        <v>0</v>
      </c>
      <c r="E555" s="47">
        <f>SUM(ZBIRNA:NERASPOREĐENO!E555)</f>
        <v>0</v>
      </c>
      <c r="F555" s="84">
        <f t="shared" si="248"/>
        <v>0</v>
      </c>
      <c r="G555" s="172">
        <f>SUM(ZBIRNA:NERASPOREĐENO!G555)</f>
        <v>0</v>
      </c>
      <c r="H555" s="94">
        <f>SUM(ZBIRNA:NERASPOREĐENO!H555)</f>
        <v>0</v>
      </c>
      <c r="I555" s="25">
        <f t="shared" si="249"/>
        <v>0</v>
      </c>
      <c r="K555" s="94">
        <v>0</v>
      </c>
      <c r="L555" s="94">
        <v>0</v>
      </c>
      <c r="M555" s="134">
        <f t="shared" si="213"/>
        <v>0</v>
      </c>
      <c r="N555" s="134">
        <f t="shared" si="214"/>
        <v>0</v>
      </c>
      <c r="R555" s="53"/>
    </row>
    <row r="556" spans="1:18" s="26" customFormat="1">
      <c r="A556" s="21"/>
      <c r="B556" s="22">
        <v>321</v>
      </c>
      <c r="C556" s="23" t="s">
        <v>33</v>
      </c>
      <c r="D556" s="24">
        <f>SUM(ZBIRNA:NERASPOREĐENO!D556)</f>
        <v>0</v>
      </c>
      <c r="E556" s="47">
        <f>SUM(ZBIRNA:NERASPOREĐENO!E556)</f>
        <v>0</v>
      </c>
      <c r="F556" s="84">
        <f t="shared" si="248"/>
        <v>0</v>
      </c>
      <c r="G556" s="172">
        <f>SUM(ZBIRNA:NERASPOREĐENO!G556)</f>
        <v>0</v>
      </c>
      <c r="H556" s="94">
        <f>SUM(ZBIRNA:NERASPOREĐENO!H556)</f>
        <v>0</v>
      </c>
      <c r="I556" s="25">
        <f t="shared" si="249"/>
        <v>0</v>
      </c>
      <c r="K556" s="94">
        <v>0</v>
      </c>
      <c r="L556" s="94">
        <v>0</v>
      </c>
      <c r="M556" s="134">
        <f t="shared" si="213"/>
        <v>0</v>
      </c>
      <c r="N556" s="134">
        <f t="shared" si="214"/>
        <v>0</v>
      </c>
      <c r="R556" s="53"/>
    </row>
    <row r="557" spans="1:18" s="26" customFormat="1">
      <c r="A557" s="21"/>
      <c r="B557" s="22">
        <v>322</v>
      </c>
      <c r="C557" s="23" t="s">
        <v>34</v>
      </c>
      <c r="D557" s="24">
        <f>SUM(ZBIRNA:NERASPOREĐENO!D557)</f>
        <v>0</v>
      </c>
      <c r="E557" s="47">
        <f>SUM(ZBIRNA:NERASPOREĐENO!E557)</f>
        <v>0</v>
      </c>
      <c r="F557" s="84">
        <f t="shared" si="248"/>
        <v>0</v>
      </c>
      <c r="G557" s="172">
        <f>SUM(ZBIRNA:NERASPOREĐENO!G557)</f>
        <v>895</v>
      </c>
      <c r="H557" s="94">
        <f>SUM(ZBIRNA:NERASPOREĐENO!H557)</f>
        <v>0</v>
      </c>
      <c r="I557" s="25">
        <f t="shared" si="249"/>
        <v>0</v>
      </c>
      <c r="K557" s="94">
        <v>0</v>
      </c>
      <c r="L557" s="94">
        <v>895</v>
      </c>
      <c r="M557" s="134">
        <f t="shared" si="213"/>
        <v>0</v>
      </c>
      <c r="N557" s="134">
        <f t="shared" si="214"/>
        <v>0</v>
      </c>
      <c r="R557" s="53"/>
    </row>
    <row r="558" spans="1:18">
      <c r="A558" s="21"/>
      <c r="B558" s="22">
        <v>323</v>
      </c>
      <c r="C558" s="23" t="s">
        <v>28</v>
      </c>
      <c r="D558" s="24">
        <f>SUM(ZBIRNA:NERASPOREĐENO!D558)</f>
        <v>0</v>
      </c>
      <c r="E558" s="47">
        <f>SUM(ZBIRNA:NERASPOREĐENO!E558)</f>
        <v>0</v>
      </c>
      <c r="F558" s="84">
        <f t="shared" si="248"/>
        <v>0</v>
      </c>
      <c r="G558" s="172">
        <f>SUM(ZBIRNA:NERASPOREĐENO!G558)</f>
        <v>0</v>
      </c>
      <c r="H558" s="94">
        <f>SUM(ZBIRNA:NERASPOREĐENO!H558)</f>
        <v>0</v>
      </c>
      <c r="I558" s="25">
        <f t="shared" si="249"/>
        <v>0</v>
      </c>
      <c r="K558" s="94">
        <v>0</v>
      </c>
      <c r="L558" s="94">
        <v>0</v>
      </c>
      <c r="M558" s="134">
        <f t="shared" si="213"/>
        <v>0</v>
      </c>
      <c r="N558" s="134">
        <f t="shared" si="214"/>
        <v>0</v>
      </c>
      <c r="R558" s="53"/>
    </row>
    <row r="559" spans="1:18" ht="24.75">
      <c r="A559" s="21"/>
      <c r="B559" s="22">
        <v>324</v>
      </c>
      <c r="C559" s="23" t="s">
        <v>37</v>
      </c>
      <c r="D559" s="24">
        <f>SUM(ZBIRNA:NERASPOREĐENO!D559)</f>
        <v>0</v>
      </c>
      <c r="E559" s="47">
        <f>SUM(ZBIRNA:NERASPOREĐENO!E559)</f>
        <v>0</v>
      </c>
      <c r="F559" s="84">
        <f t="shared" si="248"/>
        <v>0</v>
      </c>
      <c r="G559" s="172">
        <f>SUM(ZBIRNA:NERASPOREĐENO!G559)</f>
        <v>0</v>
      </c>
      <c r="H559" s="94">
        <f>SUM(ZBIRNA:NERASPOREĐENO!H559)</f>
        <v>0</v>
      </c>
      <c r="I559" s="25">
        <f t="shared" si="249"/>
        <v>0</v>
      </c>
      <c r="K559" s="94">
        <v>0</v>
      </c>
      <c r="L559" s="94">
        <v>0</v>
      </c>
      <c r="M559" s="134">
        <f t="shared" si="213"/>
        <v>0</v>
      </c>
      <c r="N559" s="134">
        <f t="shared" si="214"/>
        <v>0</v>
      </c>
      <c r="R559" s="53"/>
    </row>
    <row r="560" spans="1:18" s="26" customFormat="1">
      <c r="A560" s="21"/>
      <c r="B560" s="22">
        <v>329</v>
      </c>
      <c r="C560" s="23" t="s">
        <v>38</v>
      </c>
      <c r="D560" s="24">
        <f>SUM(ZBIRNA:NERASPOREĐENO!D560)</f>
        <v>0</v>
      </c>
      <c r="E560" s="47">
        <f>SUM(ZBIRNA:NERASPOREĐENO!E560)</f>
        <v>0</v>
      </c>
      <c r="F560" s="84">
        <f t="shared" si="248"/>
        <v>0</v>
      </c>
      <c r="G560" s="172">
        <f>SUM(ZBIRNA:NERASPOREĐENO!G560)</f>
        <v>2500</v>
      </c>
      <c r="H560" s="94">
        <f>SUM(ZBIRNA:NERASPOREĐENO!H560)</f>
        <v>0</v>
      </c>
      <c r="I560" s="25">
        <f t="shared" si="249"/>
        <v>0</v>
      </c>
      <c r="K560" s="94">
        <v>0</v>
      </c>
      <c r="L560" s="94">
        <v>2500</v>
      </c>
      <c r="M560" s="134">
        <f t="shared" si="213"/>
        <v>0</v>
      </c>
      <c r="N560" s="134">
        <f t="shared" si="214"/>
        <v>0</v>
      </c>
      <c r="R560" s="53"/>
    </row>
    <row r="561" spans="1:18">
      <c r="A561" s="21"/>
      <c r="B561" s="22">
        <v>343</v>
      </c>
      <c r="C561" s="23" t="s">
        <v>39</v>
      </c>
      <c r="D561" s="24">
        <f>SUM(ZBIRNA:NERASPOREĐENO!D561)</f>
        <v>0</v>
      </c>
      <c r="E561" s="47">
        <f>SUM(ZBIRNA:NERASPOREĐENO!E561)</f>
        <v>0</v>
      </c>
      <c r="F561" s="84">
        <f t="shared" si="248"/>
        <v>0</v>
      </c>
      <c r="G561" s="172">
        <f>SUM(ZBIRNA:NERASPOREĐENO!G561)</f>
        <v>0</v>
      </c>
      <c r="H561" s="94">
        <f>SUM(ZBIRNA:NERASPOREĐENO!H561)</f>
        <v>0</v>
      </c>
      <c r="I561" s="25">
        <f t="shared" si="249"/>
        <v>0</v>
      </c>
      <c r="K561" s="94">
        <v>0</v>
      </c>
      <c r="L561" s="94">
        <v>0</v>
      </c>
      <c r="M561" s="134">
        <f t="shared" si="213"/>
        <v>0</v>
      </c>
      <c r="N561" s="134">
        <f t="shared" si="214"/>
        <v>0</v>
      </c>
      <c r="R561" s="53"/>
    </row>
    <row r="562" spans="1:18">
      <c r="A562" s="21"/>
      <c r="B562" s="22">
        <v>422</v>
      </c>
      <c r="C562" s="23" t="s">
        <v>29</v>
      </c>
      <c r="D562" s="24">
        <f>SUM(ZBIRNA:NERASPOREĐENO!D562)</f>
        <v>0</v>
      </c>
      <c r="E562" s="47">
        <f>SUM(ZBIRNA:NERASPOREĐENO!E562)</f>
        <v>0</v>
      </c>
      <c r="F562" s="84">
        <f t="shared" si="248"/>
        <v>0</v>
      </c>
      <c r="G562" s="172">
        <f>SUM(ZBIRNA:NERASPOREĐENO!G562)</f>
        <v>22256.25</v>
      </c>
      <c r="H562" s="94">
        <f>SUM(ZBIRNA:NERASPOREĐENO!H562)</f>
        <v>0</v>
      </c>
      <c r="I562" s="25">
        <f t="shared" si="249"/>
        <v>0</v>
      </c>
      <c r="K562" s="94">
        <v>0</v>
      </c>
      <c r="L562" s="94">
        <v>22256.25</v>
      </c>
      <c r="M562" s="134">
        <f t="shared" si="213"/>
        <v>0</v>
      </c>
      <c r="N562" s="134">
        <f t="shared" si="214"/>
        <v>0</v>
      </c>
      <c r="R562" s="53"/>
    </row>
    <row r="563" spans="1:18" ht="24.75">
      <c r="A563" s="236" t="s">
        <v>11</v>
      </c>
      <c r="B563" s="237"/>
      <c r="C563" s="18" t="s">
        <v>115</v>
      </c>
      <c r="D563" s="19">
        <f>SUM(D564:D573)</f>
        <v>1263591.47</v>
      </c>
      <c r="E563" s="19">
        <f t="shared" ref="E563:I563" si="250">SUM(E564:E573)</f>
        <v>0</v>
      </c>
      <c r="F563" s="59">
        <f t="shared" si="250"/>
        <v>1263591.47</v>
      </c>
      <c r="G563" s="174">
        <f t="shared" si="250"/>
        <v>5796.8</v>
      </c>
      <c r="H563" s="79">
        <f t="shared" si="250"/>
        <v>-225000</v>
      </c>
      <c r="I563" s="20">
        <f t="shared" si="250"/>
        <v>1038591.47</v>
      </c>
      <c r="K563" s="79">
        <v>1263591.47</v>
      </c>
      <c r="L563" s="79">
        <v>5796.8</v>
      </c>
      <c r="M563" s="134">
        <f t="shared" si="213"/>
        <v>0</v>
      </c>
      <c r="N563" s="134">
        <f t="shared" si="214"/>
        <v>0</v>
      </c>
      <c r="R563" s="53"/>
    </row>
    <row r="564" spans="1:18">
      <c r="A564" s="21"/>
      <c r="B564" s="22">
        <v>311</v>
      </c>
      <c r="C564" s="23" t="s">
        <v>35</v>
      </c>
      <c r="D564" s="24">
        <f>SUM(ZBIRNA:NERASPOREĐENO!D564)</f>
        <v>20000</v>
      </c>
      <c r="E564" s="47">
        <f>SUM(ZBIRNA:NERASPOREĐENO!E564)</f>
        <v>0</v>
      </c>
      <c r="F564" s="84">
        <f t="shared" ref="F564:F573" si="251">SUM(D564:E564)</f>
        <v>20000</v>
      </c>
      <c r="G564" s="172">
        <f>SUM(ZBIRNA:NERASPOREĐENO!G564)</f>
        <v>0</v>
      </c>
      <c r="H564" s="94">
        <f>SUM(ZBIRNA:NERASPOREĐENO!H564)</f>
        <v>0</v>
      </c>
      <c r="I564" s="25">
        <f t="shared" ref="I564:I573" si="252">+F564+H564</f>
        <v>20000</v>
      </c>
      <c r="K564" s="94">
        <v>20000</v>
      </c>
      <c r="L564" s="94">
        <v>0</v>
      </c>
      <c r="M564" s="134">
        <f t="shared" si="213"/>
        <v>0</v>
      </c>
      <c r="N564" s="134">
        <f t="shared" si="214"/>
        <v>0</v>
      </c>
      <c r="R564" s="53"/>
    </row>
    <row r="565" spans="1:18">
      <c r="A565" s="21"/>
      <c r="B565" s="22">
        <v>312</v>
      </c>
      <c r="C565" s="23" t="s">
        <v>44</v>
      </c>
      <c r="D565" s="24">
        <f>SUM(ZBIRNA:NERASPOREĐENO!D565)</f>
        <v>0</v>
      </c>
      <c r="E565" s="47">
        <f>SUM(ZBIRNA:NERASPOREĐENO!E565)</f>
        <v>0</v>
      </c>
      <c r="F565" s="84">
        <f t="shared" si="251"/>
        <v>0</v>
      </c>
      <c r="G565" s="172">
        <f>SUM(ZBIRNA:NERASPOREĐENO!G565)</f>
        <v>0</v>
      </c>
      <c r="H565" s="94">
        <f>SUM(ZBIRNA:NERASPOREĐENO!H565)</f>
        <v>0</v>
      </c>
      <c r="I565" s="25">
        <f t="shared" si="252"/>
        <v>0</v>
      </c>
      <c r="K565" s="94">
        <v>0</v>
      </c>
      <c r="L565" s="94">
        <v>0</v>
      </c>
      <c r="M565" s="134">
        <f t="shared" si="213"/>
        <v>0</v>
      </c>
      <c r="N565" s="134">
        <f t="shared" si="214"/>
        <v>0</v>
      </c>
      <c r="R565" s="53"/>
    </row>
    <row r="566" spans="1:18">
      <c r="A566" s="21"/>
      <c r="B566" s="22">
        <v>313</v>
      </c>
      <c r="C566" s="23" t="s">
        <v>36</v>
      </c>
      <c r="D566" s="24">
        <f>SUM(ZBIRNA:NERASPOREĐENO!D566)</f>
        <v>10000</v>
      </c>
      <c r="E566" s="47">
        <f>SUM(ZBIRNA:NERASPOREĐENO!E566)</f>
        <v>0</v>
      </c>
      <c r="F566" s="84">
        <f t="shared" si="251"/>
        <v>10000</v>
      </c>
      <c r="G566" s="172">
        <f>SUM(ZBIRNA:NERASPOREĐENO!G566)</f>
        <v>0</v>
      </c>
      <c r="H566" s="94">
        <f>SUM(ZBIRNA:NERASPOREĐENO!H566)</f>
        <v>0</v>
      </c>
      <c r="I566" s="25">
        <f t="shared" si="252"/>
        <v>10000</v>
      </c>
      <c r="K566" s="94">
        <v>10000</v>
      </c>
      <c r="L566" s="94">
        <v>0</v>
      </c>
      <c r="M566" s="134">
        <f t="shared" si="213"/>
        <v>0</v>
      </c>
      <c r="N566" s="134">
        <f t="shared" si="214"/>
        <v>0</v>
      </c>
      <c r="R566" s="53"/>
    </row>
    <row r="567" spans="1:18">
      <c r="A567" s="21"/>
      <c r="B567" s="22">
        <v>321</v>
      </c>
      <c r="C567" s="23" t="s">
        <v>33</v>
      </c>
      <c r="D567" s="24">
        <f>SUM(ZBIRNA:NERASPOREĐENO!D567)</f>
        <v>532950</v>
      </c>
      <c r="E567" s="47">
        <f>SUM(ZBIRNA:NERASPOREĐENO!E567)</f>
        <v>0</v>
      </c>
      <c r="F567" s="84">
        <f t="shared" si="251"/>
        <v>532950</v>
      </c>
      <c r="G567" s="172">
        <f>SUM(ZBIRNA:NERASPOREĐENO!G567)</f>
        <v>2632.13</v>
      </c>
      <c r="H567" s="94">
        <f>SUM(ZBIRNA:NERASPOREĐENO!H567)</f>
        <v>-15000</v>
      </c>
      <c r="I567" s="25">
        <f t="shared" si="252"/>
        <v>517950</v>
      </c>
      <c r="K567" s="94">
        <v>532950</v>
      </c>
      <c r="L567" s="94">
        <v>2632.13</v>
      </c>
      <c r="M567" s="134">
        <f t="shared" si="213"/>
        <v>0</v>
      </c>
      <c r="N567" s="134">
        <f t="shared" si="214"/>
        <v>0</v>
      </c>
      <c r="R567" s="53"/>
    </row>
    <row r="568" spans="1:18">
      <c r="A568" s="21"/>
      <c r="B568" s="22">
        <v>322</v>
      </c>
      <c r="C568" s="23" t="s">
        <v>34</v>
      </c>
      <c r="D568" s="24">
        <f>SUM(ZBIRNA:NERASPOREĐENO!D568)</f>
        <v>181000</v>
      </c>
      <c r="E568" s="47">
        <f>SUM(ZBIRNA:NERASPOREĐENO!E568)</f>
        <v>0</v>
      </c>
      <c r="F568" s="84">
        <f t="shared" si="251"/>
        <v>181000</v>
      </c>
      <c r="G568" s="172">
        <f>SUM(ZBIRNA:NERASPOREĐENO!G568)</f>
        <v>2562.67</v>
      </c>
      <c r="H568" s="94">
        <f>SUM(ZBIRNA:NERASPOREĐENO!H568)</f>
        <v>-80000</v>
      </c>
      <c r="I568" s="25">
        <f t="shared" si="252"/>
        <v>101000</v>
      </c>
      <c r="K568" s="94">
        <v>181000</v>
      </c>
      <c r="L568" s="94">
        <v>2562.67</v>
      </c>
      <c r="M568" s="134">
        <f t="shared" si="213"/>
        <v>0</v>
      </c>
      <c r="N568" s="134">
        <f t="shared" si="214"/>
        <v>0</v>
      </c>
      <c r="R568" s="53"/>
    </row>
    <row r="569" spans="1:18" s="26" customFormat="1">
      <c r="A569" s="21"/>
      <c r="B569" s="22">
        <v>323</v>
      </c>
      <c r="C569" s="23" t="s">
        <v>28</v>
      </c>
      <c r="D569" s="24">
        <f>SUM(ZBIRNA:NERASPOREĐENO!D569)</f>
        <v>245661</v>
      </c>
      <c r="E569" s="47">
        <f>SUM(ZBIRNA:NERASPOREĐENO!E569)</f>
        <v>0</v>
      </c>
      <c r="F569" s="84">
        <f t="shared" si="251"/>
        <v>245661</v>
      </c>
      <c r="G569" s="172">
        <f>SUM(ZBIRNA:NERASPOREĐENO!G569)</f>
        <v>0</v>
      </c>
      <c r="H569" s="94">
        <f>SUM(ZBIRNA:NERASPOREĐENO!H569)</f>
        <v>-130000</v>
      </c>
      <c r="I569" s="25">
        <f t="shared" si="252"/>
        <v>115661</v>
      </c>
      <c r="K569" s="94">
        <v>245661</v>
      </c>
      <c r="L569" s="94">
        <v>0</v>
      </c>
      <c r="M569" s="134">
        <f t="shared" si="213"/>
        <v>0</v>
      </c>
      <c r="N569" s="134">
        <f t="shared" si="214"/>
        <v>0</v>
      </c>
      <c r="R569" s="53"/>
    </row>
    <row r="570" spans="1:18" ht="16.5" customHeight="1">
      <c r="A570" s="21"/>
      <c r="B570" s="22">
        <v>324</v>
      </c>
      <c r="C570" s="23" t="s">
        <v>37</v>
      </c>
      <c r="D570" s="24">
        <f>SUM(ZBIRNA:NERASPOREĐENO!D570)</f>
        <v>40980.47</v>
      </c>
      <c r="E570" s="47">
        <f>SUM(ZBIRNA:NERASPOREĐENO!E570)</f>
        <v>0</v>
      </c>
      <c r="F570" s="84">
        <f t="shared" si="251"/>
        <v>40980.47</v>
      </c>
      <c r="G570" s="172">
        <f>SUM(ZBIRNA:NERASPOREĐENO!G570)</f>
        <v>0</v>
      </c>
      <c r="H570" s="94">
        <f>SUM(ZBIRNA:NERASPOREĐENO!H570)</f>
        <v>0</v>
      </c>
      <c r="I570" s="25">
        <f t="shared" si="252"/>
        <v>40980.47</v>
      </c>
      <c r="K570" s="94">
        <v>40980.47</v>
      </c>
      <c r="L570" s="94">
        <v>0</v>
      </c>
      <c r="M570" s="134">
        <f t="shared" si="213"/>
        <v>0</v>
      </c>
      <c r="N570" s="134">
        <f t="shared" si="214"/>
        <v>0</v>
      </c>
      <c r="R570" s="53"/>
    </row>
    <row r="571" spans="1:18" s="26" customFormat="1" ht="15" customHeight="1">
      <c r="A571" s="21"/>
      <c r="B571" s="22">
        <v>329</v>
      </c>
      <c r="C571" s="23" t="s">
        <v>38</v>
      </c>
      <c r="D571" s="24">
        <f>SUM(ZBIRNA:NERASPOREĐENO!D571)</f>
        <v>225000</v>
      </c>
      <c r="E571" s="47">
        <f>SUM(ZBIRNA:NERASPOREĐENO!E571)</f>
        <v>0</v>
      </c>
      <c r="F571" s="84">
        <f t="shared" si="251"/>
        <v>225000</v>
      </c>
      <c r="G571" s="172">
        <f>SUM(ZBIRNA:NERASPOREĐENO!G571)</f>
        <v>0</v>
      </c>
      <c r="H571" s="94">
        <f>SUM(ZBIRNA:NERASPOREĐENO!H571)</f>
        <v>0</v>
      </c>
      <c r="I571" s="25">
        <f t="shared" si="252"/>
        <v>225000</v>
      </c>
      <c r="K571" s="94">
        <v>225000</v>
      </c>
      <c r="L571" s="94">
        <v>0</v>
      </c>
      <c r="M571" s="134">
        <f t="shared" si="213"/>
        <v>0</v>
      </c>
      <c r="N571" s="134">
        <f t="shared" si="214"/>
        <v>0</v>
      </c>
      <c r="R571" s="53"/>
    </row>
    <row r="572" spans="1:18" s="26" customFormat="1">
      <c r="A572" s="21"/>
      <c r="B572" s="22">
        <v>343</v>
      </c>
      <c r="C572" s="23" t="s">
        <v>39</v>
      </c>
      <c r="D572" s="24">
        <f>SUM(ZBIRNA:NERASPOREĐENO!D572)</f>
        <v>8000</v>
      </c>
      <c r="E572" s="47">
        <f>SUM(ZBIRNA:NERASPOREĐENO!E572)</f>
        <v>0</v>
      </c>
      <c r="F572" s="84">
        <f t="shared" si="251"/>
        <v>8000</v>
      </c>
      <c r="G572" s="172">
        <f>SUM(ZBIRNA:NERASPOREĐENO!G572)</f>
        <v>602</v>
      </c>
      <c r="H572" s="94">
        <f>SUM(ZBIRNA:NERASPOREĐENO!H572)</f>
        <v>0</v>
      </c>
      <c r="I572" s="25">
        <f t="shared" si="252"/>
        <v>8000</v>
      </c>
      <c r="K572" s="94">
        <v>8000</v>
      </c>
      <c r="L572" s="94">
        <v>602</v>
      </c>
      <c r="M572" s="134">
        <f t="shared" si="213"/>
        <v>0</v>
      </c>
      <c r="N572" s="134">
        <f t="shared" si="214"/>
        <v>0</v>
      </c>
      <c r="R572" s="53"/>
    </row>
    <row r="573" spans="1:18">
      <c r="A573" s="21"/>
      <c r="B573" s="22">
        <v>422</v>
      </c>
      <c r="C573" s="23" t="s">
        <v>29</v>
      </c>
      <c r="D573" s="24">
        <f>SUM(ZBIRNA:NERASPOREĐENO!D573)</f>
        <v>0</v>
      </c>
      <c r="E573" s="47">
        <f>SUM(ZBIRNA:NERASPOREĐENO!E573)</f>
        <v>0</v>
      </c>
      <c r="F573" s="84">
        <f t="shared" si="251"/>
        <v>0</v>
      </c>
      <c r="G573" s="172">
        <f>SUM(ZBIRNA:NERASPOREĐENO!G573)</f>
        <v>0</v>
      </c>
      <c r="H573" s="94">
        <f>SUM(ZBIRNA:NERASPOREĐENO!H573)</f>
        <v>0</v>
      </c>
      <c r="I573" s="25">
        <f t="shared" si="252"/>
        <v>0</v>
      </c>
      <c r="K573" s="94">
        <v>0</v>
      </c>
      <c r="L573" s="94">
        <v>0</v>
      </c>
      <c r="M573" s="134">
        <f t="shared" si="213"/>
        <v>0</v>
      </c>
      <c r="N573" s="134">
        <f t="shared" si="214"/>
        <v>0</v>
      </c>
      <c r="R573" s="53"/>
    </row>
    <row r="574" spans="1:18">
      <c r="A574" s="236" t="s">
        <v>11</v>
      </c>
      <c r="B574" s="237"/>
      <c r="C574" s="18" t="s">
        <v>116</v>
      </c>
      <c r="D574" s="19">
        <f>SUM(D575:D583)</f>
        <v>1980</v>
      </c>
      <c r="E574" s="19">
        <f t="shared" ref="E574:I574" si="253">SUM(E575:E583)</f>
        <v>0</v>
      </c>
      <c r="F574" s="59">
        <f t="shared" si="253"/>
        <v>1980</v>
      </c>
      <c r="G574" s="174">
        <f t="shared" si="253"/>
        <v>0</v>
      </c>
      <c r="H574" s="79">
        <f t="shared" si="253"/>
        <v>0</v>
      </c>
      <c r="I574" s="20">
        <f t="shared" si="253"/>
        <v>1980</v>
      </c>
      <c r="K574" s="79">
        <v>1980</v>
      </c>
      <c r="L574" s="79">
        <v>0</v>
      </c>
      <c r="M574" s="134">
        <f t="shared" si="213"/>
        <v>0</v>
      </c>
      <c r="N574" s="134">
        <f t="shared" si="214"/>
        <v>0</v>
      </c>
      <c r="R574" s="53"/>
    </row>
    <row r="575" spans="1:18">
      <c r="A575" s="21"/>
      <c r="B575" s="22">
        <v>311</v>
      </c>
      <c r="C575" s="23" t="s">
        <v>35</v>
      </c>
      <c r="D575" s="24">
        <f>SUM(ZBIRNA:NERASPOREĐENO!D575)</f>
        <v>0</v>
      </c>
      <c r="E575" s="47">
        <f>SUM(ZBIRNA:NERASPOREĐENO!E575)</f>
        <v>0</v>
      </c>
      <c r="F575" s="84">
        <f t="shared" ref="F575:F583" si="254">SUM(D575:E575)</f>
        <v>0</v>
      </c>
      <c r="G575" s="172">
        <f>SUM(ZBIRNA:NERASPOREĐENO!G575)</f>
        <v>0</v>
      </c>
      <c r="H575" s="94">
        <f>SUM(ZBIRNA:NERASPOREĐENO!H575)</f>
        <v>0</v>
      </c>
      <c r="I575" s="25">
        <f t="shared" ref="I575:I583" si="255">+F575+H575</f>
        <v>0</v>
      </c>
      <c r="K575" s="94">
        <v>0</v>
      </c>
      <c r="L575" s="94">
        <v>0</v>
      </c>
      <c r="M575" s="134">
        <f t="shared" si="213"/>
        <v>0</v>
      </c>
      <c r="N575" s="134">
        <f t="shared" si="214"/>
        <v>0</v>
      </c>
      <c r="R575" s="53"/>
    </row>
    <row r="576" spans="1:18">
      <c r="A576" s="21"/>
      <c r="B576" s="22">
        <v>312</v>
      </c>
      <c r="C576" s="23" t="s">
        <v>44</v>
      </c>
      <c r="D576" s="24">
        <f>SUM(ZBIRNA:NERASPOREĐENO!D576)</f>
        <v>0</v>
      </c>
      <c r="E576" s="47">
        <f>SUM(ZBIRNA:NERASPOREĐENO!E576)</f>
        <v>0</v>
      </c>
      <c r="F576" s="84">
        <f t="shared" si="254"/>
        <v>0</v>
      </c>
      <c r="G576" s="172">
        <f>SUM(ZBIRNA:NERASPOREĐENO!G576)</f>
        <v>0</v>
      </c>
      <c r="H576" s="94">
        <f>SUM(ZBIRNA:NERASPOREĐENO!H576)</f>
        <v>0</v>
      </c>
      <c r="I576" s="25">
        <f t="shared" si="255"/>
        <v>0</v>
      </c>
      <c r="K576" s="94">
        <v>0</v>
      </c>
      <c r="L576" s="94">
        <v>0</v>
      </c>
      <c r="M576" s="134">
        <f t="shared" si="213"/>
        <v>0</v>
      </c>
      <c r="N576" s="134">
        <f t="shared" si="214"/>
        <v>0</v>
      </c>
      <c r="R576" s="53"/>
    </row>
    <row r="577" spans="1:18">
      <c r="A577" s="21"/>
      <c r="B577" s="22">
        <v>313</v>
      </c>
      <c r="C577" s="23" t="s">
        <v>36</v>
      </c>
      <c r="D577" s="24">
        <f>SUM(ZBIRNA:NERASPOREĐENO!D577)</f>
        <v>0</v>
      </c>
      <c r="E577" s="47">
        <f>SUM(ZBIRNA:NERASPOREĐENO!E577)</f>
        <v>0</v>
      </c>
      <c r="F577" s="84">
        <f t="shared" si="254"/>
        <v>0</v>
      </c>
      <c r="G577" s="172">
        <f>SUM(ZBIRNA:NERASPOREĐENO!G577)</f>
        <v>0</v>
      </c>
      <c r="H577" s="94">
        <f>SUM(ZBIRNA:NERASPOREĐENO!H577)</f>
        <v>0</v>
      </c>
      <c r="I577" s="25">
        <f t="shared" si="255"/>
        <v>0</v>
      </c>
      <c r="K577" s="94">
        <v>0</v>
      </c>
      <c r="L577" s="94">
        <v>0</v>
      </c>
      <c r="M577" s="134">
        <f t="shared" si="213"/>
        <v>0</v>
      </c>
      <c r="N577" s="134">
        <f t="shared" si="214"/>
        <v>0</v>
      </c>
      <c r="R577" s="53"/>
    </row>
    <row r="578" spans="1:18">
      <c r="A578" s="21"/>
      <c r="B578" s="22">
        <v>321</v>
      </c>
      <c r="C578" s="23" t="s">
        <v>33</v>
      </c>
      <c r="D578" s="24">
        <f>SUM(ZBIRNA:NERASPOREĐENO!D578)</f>
        <v>1980</v>
      </c>
      <c r="E578" s="47">
        <f>SUM(ZBIRNA:NERASPOREĐENO!E578)</f>
        <v>0</v>
      </c>
      <c r="F578" s="84">
        <f t="shared" si="254"/>
        <v>1980</v>
      </c>
      <c r="G578" s="172">
        <f>SUM(ZBIRNA:NERASPOREĐENO!G578)</f>
        <v>0</v>
      </c>
      <c r="H578" s="94">
        <f>SUM(ZBIRNA:NERASPOREĐENO!H578)</f>
        <v>0</v>
      </c>
      <c r="I578" s="25">
        <f t="shared" si="255"/>
        <v>1980</v>
      </c>
      <c r="K578" s="94">
        <v>1980</v>
      </c>
      <c r="L578" s="94">
        <v>0</v>
      </c>
      <c r="M578" s="134">
        <f t="shared" si="213"/>
        <v>0</v>
      </c>
      <c r="N578" s="134">
        <f t="shared" si="214"/>
        <v>0</v>
      </c>
      <c r="R578" s="53"/>
    </row>
    <row r="579" spans="1:18">
      <c r="A579" s="21"/>
      <c r="B579" s="22">
        <v>322</v>
      </c>
      <c r="C579" s="23" t="s">
        <v>34</v>
      </c>
      <c r="D579" s="24">
        <f>SUM(ZBIRNA:NERASPOREĐENO!D579)</f>
        <v>0</v>
      </c>
      <c r="E579" s="47">
        <f>SUM(ZBIRNA:NERASPOREĐENO!E579)</f>
        <v>0</v>
      </c>
      <c r="F579" s="84">
        <f t="shared" si="254"/>
        <v>0</v>
      </c>
      <c r="G579" s="172">
        <f>SUM(ZBIRNA:NERASPOREĐENO!G579)</f>
        <v>0</v>
      </c>
      <c r="H579" s="94">
        <f>SUM(ZBIRNA:NERASPOREĐENO!H579)</f>
        <v>0</v>
      </c>
      <c r="I579" s="25">
        <f t="shared" si="255"/>
        <v>0</v>
      </c>
      <c r="K579" s="94">
        <v>0</v>
      </c>
      <c r="L579" s="94">
        <v>0</v>
      </c>
      <c r="M579" s="134">
        <f t="shared" si="213"/>
        <v>0</v>
      </c>
      <c r="N579" s="134">
        <f t="shared" si="214"/>
        <v>0</v>
      </c>
      <c r="R579" s="53"/>
    </row>
    <row r="580" spans="1:18" s="26" customFormat="1">
      <c r="A580" s="21"/>
      <c r="B580" s="22">
        <v>323</v>
      </c>
      <c r="C580" s="23" t="s">
        <v>28</v>
      </c>
      <c r="D580" s="24">
        <f>SUM(ZBIRNA:NERASPOREĐENO!D580)</f>
        <v>0</v>
      </c>
      <c r="E580" s="47">
        <f>SUM(ZBIRNA:NERASPOREĐENO!E580)</f>
        <v>0</v>
      </c>
      <c r="F580" s="84">
        <f t="shared" si="254"/>
        <v>0</v>
      </c>
      <c r="G580" s="172">
        <f>SUM(ZBIRNA:NERASPOREĐENO!G580)</f>
        <v>0</v>
      </c>
      <c r="H580" s="94">
        <f>SUM(ZBIRNA:NERASPOREĐENO!H580)</f>
        <v>0</v>
      </c>
      <c r="I580" s="25">
        <f t="shared" si="255"/>
        <v>0</v>
      </c>
      <c r="K580" s="94">
        <v>0</v>
      </c>
      <c r="L580" s="94">
        <v>0</v>
      </c>
      <c r="M580" s="134">
        <f t="shared" si="213"/>
        <v>0</v>
      </c>
      <c r="N580" s="134">
        <f t="shared" si="214"/>
        <v>0</v>
      </c>
      <c r="R580" s="53"/>
    </row>
    <row r="581" spans="1:18" ht="16.5" customHeight="1">
      <c r="A581" s="21"/>
      <c r="B581" s="22">
        <v>324</v>
      </c>
      <c r="C581" s="23" t="s">
        <v>37</v>
      </c>
      <c r="D581" s="24">
        <f>SUM(ZBIRNA:NERASPOREĐENO!D581)</f>
        <v>0</v>
      </c>
      <c r="E581" s="47">
        <f>SUM(ZBIRNA:NERASPOREĐENO!E581)</f>
        <v>0</v>
      </c>
      <c r="F581" s="84">
        <f t="shared" si="254"/>
        <v>0</v>
      </c>
      <c r="G581" s="172">
        <f>SUM(ZBIRNA:NERASPOREĐENO!G581)</f>
        <v>0</v>
      </c>
      <c r="H581" s="94">
        <f>SUM(ZBIRNA:NERASPOREĐENO!H581)</f>
        <v>0</v>
      </c>
      <c r="I581" s="25">
        <f t="shared" si="255"/>
        <v>0</v>
      </c>
      <c r="K581" s="94">
        <v>0</v>
      </c>
      <c r="L581" s="94">
        <v>0</v>
      </c>
      <c r="M581" s="134">
        <f t="shared" si="213"/>
        <v>0</v>
      </c>
      <c r="N581" s="134">
        <f t="shared" si="214"/>
        <v>0</v>
      </c>
      <c r="R581" s="53"/>
    </row>
    <row r="582" spans="1:18" s="26" customFormat="1" ht="15" customHeight="1">
      <c r="A582" s="21"/>
      <c r="B582" s="22">
        <v>329</v>
      </c>
      <c r="C582" s="23" t="s">
        <v>38</v>
      </c>
      <c r="D582" s="24">
        <f>SUM(ZBIRNA:NERASPOREĐENO!D582)</f>
        <v>0</v>
      </c>
      <c r="E582" s="47">
        <f>SUM(ZBIRNA:NERASPOREĐENO!E582)</f>
        <v>0</v>
      </c>
      <c r="F582" s="84">
        <f t="shared" si="254"/>
        <v>0</v>
      </c>
      <c r="G582" s="172">
        <f>SUM(ZBIRNA:NERASPOREĐENO!G582)</f>
        <v>0</v>
      </c>
      <c r="H582" s="94">
        <f>SUM(ZBIRNA:NERASPOREĐENO!H582)</f>
        <v>0</v>
      </c>
      <c r="I582" s="25">
        <f t="shared" si="255"/>
        <v>0</v>
      </c>
      <c r="K582" s="94">
        <v>0</v>
      </c>
      <c r="L582" s="94">
        <v>0</v>
      </c>
      <c r="M582" s="134">
        <f t="shared" si="213"/>
        <v>0</v>
      </c>
      <c r="N582" s="134">
        <f t="shared" si="214"/>
        <v>0</v>
      </c>
      <c r="R582" s="53"/>
    </row>
    <row r="583" spans="1:18" s="26" customFormat="1">
      <c r="A583" s="21"/>
      <c r="B583" s="22">
        <v>343</v>
      </c>
      <c r="C583" s="23" t="s">
        <v>39</v>
      </c>
      <c r="D583" s="24">
        <f>SUM(ZBIRNA:NERASPOREĐENO!D583)</f>
        <v>0</v>
      </c>
      <c r="E583" s="47">
        <f>SUM(ZBIRNA:NERASPOREĐENO!E583)</f>
        <v>0</v>
      </c>
      <c r="F583" s="84">
        <f t="shared" si="254"/>
        <v>0</v>
      </c>
      <c r="G583" s="172">
        <f>SUM(ZBIRNA:NERASPOREĐENO!G583)</f>
        <v>0</v>
      </c>
      <c r="H583" s="94">
        <f>SUM(ZBIRNA:NERASPOREĐENO!H583)</f>
        <v>0</v>
      </c>
      <c r="I583" s="25">
        <f t="shared" si="255"/>
        <v>0</v>
      </c>
      <c r="K583" s="94">
        <v>0</v>
      </c>
      <c r="L583" s="94">
        <v>0</v>
      </c>
      <c r="M583" s="134">
        <f t="shared" si="213"/>
        <v>0</v>
      </c>
      <c r="N583" s="134">
        <f t="shared" si="214"/>
        <v>0</v>
      </c>
      <c r="R583" s="53"/>
    </row>
    <row r="584" spans="1:18" ht="25.5" customHeight="1">
      <c r="A584" s="238" t="s">
        <v>156</v>
      </c>
      <c r="B584" s="239"/>
      <c r="C584" s="39" t="s">
        <v>134</v>
      </c>
      <c r="D584" s="40">
        <f>SUM(D585,D587,D589,D591,D593)</f>
        <v>41877.800000000003</v>
      </c>
      <c r="E584" s="40">
        <f t="shared" ref="E584:I584" si="256">SUM(E585,E587,E589,E591,E593)</f>
        <v>0</v>
      </c>
      <c r="F584" s="40">
        <f t="shared" si="256"/>
        <v>41877.800000000003</v>
      </c>
      <c r="G584" s="40">
        <f t="shared" si="256"/>
        <v>24458.7</v>
      </c>
      <c r="H584" s="40">
        <f t="shared" si="256"/>
        <v>0</v>
      </c>
      <c r="I584" s="41">
        <f t="shared" si="256"/>
        <v>41877.800000000003</v>
      </c>
      <c r="K584" s="40">
        <v>41877.800000000003</v>
      </c>
      <c r="L584" s="40">
        <v>24458.7</v>
      </c>
      <c r="M584" s="134">
        <f t="shared" si="213"/>
        <v>0</v>
      </c>
      <c r="N584" s="134">
        <f t="shared" si="214"/>
        <v>0</v>
      </c>
      <c r="O584" s="121"/>
      <c r="P584" s="121"/>
      <c r="Q584" s="123"/>
      <c r="R584" s="122"/>
    </row>
    <row r="585" spans="1:18">
      <c r="A585" s="246" t="s">
        <v>11</v>
      </c>
      <c r="B585" s="247"/>
      <c r="C585" s="55" t="s">
        <v>120</v>
      </c>
      <c r="D585" s="43">
        <f>SUM(D586:D586)</f>
        <v>4817.7999999999993</v>
      </c>
      <c r="E585" s="43">
        <f t="shared" ref="E585:I585" si="257">SUM(E586:E586)</f>
        <v>0</v>
      </c>
      <c r="F585" s="58">
        <f t="shared" si="257"/>
        <v>4817.7999999999993</v>
      </c>
      <c r="G585" s="173">
        <f t="shared" si="257"/>
        <v>2813.88</v>
      </c>
      <c r="H585" s="89">
        <f t="shared" si="257"/>
        <v>0</v>
      </c>
      <c r="I585" s="56">
        <f t="shared" si="257"/>
        <v>4817.7999999999993</v>
      </c>
      <c r="K585" s="89">
        <v>4817.7999999999993</v>
      </c>
      <c r="L585" s="89">
        <v>2813.88</v>
      </c>
      <c r="M585" s="134">
        <f t="shared" si="213"/>
        <v>0</v>
      </c>
      <c r="N585" s="134">
        <f t="shared" si="214"/>
        <v>0</v>
      </c>
      <c r="O585" s="121"/>
      <c r="P585" s="121"/>
      <c r="Q585" s="124"/>
      <c r="R585" s="122"/>
    </row>
    <row r="586" spans="1:18">
      <c r="A586" s="21"/>
      <c r="B586" s="22">
        <v>322</v>
      </c>
      <c r="C586" s="23" t="s">
        <v>34</v>
      </c>
      <c r="D586" s="24">
        <f>SUM(ZBIRNA:NERASPOREĐENO!D586)</f>
        <v>4817.7999999999993</v>
      </c>
      <c r="E586" s="24">
        <f>SUM(ZBIRNA:NERASPOREĐENO!E586)</f>
        <v>0</v>
      </c>
      <c r="F586" s="24">
        <f t="shared" ref="F586" si="258">SUM(D586:E586)</f>
        <v>4817.7999999999993</v>
      </c>
      <c r="G586" s="24">
        <f>SUM(ZBIRNA:NERASPOREĐENO!G586)</f>
        <v>2813.88</v>
      </c>
      <c r="H586" s="24">
        <f>SUM(ZBIRNA:NERASPOREĐENO!H586)</f>
        <v>0</v>
      </c>
      <c r="I586" s="25">
        <f t="shared" ref="I586" si="259">+F586+H586</f>
        <v>4817.7999999999993</v>
      </c>
      <c r="K586" s="24">
        <v>4817.7999999999993</v>
      </c>
      <c r="L586" s="24">
        <v>2813.88</v>
      </c>
      <c r="M586" s="134">
        <f t="shared" si="213"/>
        <v>0</v>
      </c>
      <c r="N586" s="134">
        <f t="shared" si="214"/>
        <v>0</v>
      </c>
      <c r="O586" s="121"/>
      <c r="P586" s="121"/>
      <c r="Q586" s="120"/>
      <c r="R586" s="122"/>
    </row>
    <row r="587" spans="1:18">
      <c r="A587" s="246" t="s">
        <v>11</v>
      </c>
      <c r="B587" s="247"/>
      <c r="C587" s="55" t="s">
        <v>121</v>
      </c>
      <c r="D587" s="43">
        <f>SUM(D588:D588)</f>
        <v>37060</v>
      </c>
      <c r="E587" s="43">
        <f t="shared" ref="E587:I587" si="260">SUM(E588:E588)</f>
        <v>0</v>
      </c>
      <c r="F587" s="58">
        <f t="shared" si="260"/>
        <v>37060</v>
      </c>
      <c r="G587" s="173">
        <f t="shared" si="260"/>
        <v>21644.82</v>
      </c>
      <c r="H587" s="89">
        <f t="shared" si="260"/>
        <v>0</v>
      </c>
      <c r="I587" s="56">
        <f t="shared" si="260"/>
        <v>37060</v>
      </c>
      <c r="K587" s="89">
        <v>37060</v>
      </c>
      <c r="L587" s="89">
        <v>21644.82</v>
      </c>
      <c r="M587" s="134">
        <f t="shared" si="213"/>
        <v>0</v>
      </c>
      <c r="N587" s="134">
        <f t="shared" si="214"/>
        <v>0</v>
      </c>
      <c r="O587" s="121"/>
      <c r="P587" s="121"/>
      <c r="Q587" s="121"/>
      <c r="R587" s="122"/>
    </row>
    <row r="588" spans="1:18">
      <c r="A588" s="21"/>
      <c r="B588" s="22">
        <v>322</v>
      </c>
      <c r="C588" s="23" t="s">
        <v>34</v>
      </c>
      <c r="D588" s="24">
        <f>SUM(ZBIRNA:NERASPOREĐENO!D588)</f>
        <v>37060</v>
      </c>
      <c r="E588" s="24">
        <f>SUM(ZBIRNA:NERASPOREĐENO!E588)</f>
        <v>0</v>
      </c>
      <c r="F588" s="24">
        <f t="shared" ref="F588" si="261">SUM(D588:E588)</f>
        <v>37060</v>
      </c>
      <c r="G588" s="24">
        <f>SUM(ZBIRNA:NERASPOREĐENO!G588)</f>
        <v>21644.82</v>
      </c>
      <c r="H588" s="24">
        <f>SUM(ZBIRNA:NERASPOREĐENO!H588)</f>
        <v>0</v>
      </c>
      <c r="I588" s="25">
        <f t="shared" ref="I588" si="262">+F588+H588</f>
        <v>37060</v>
      </c>
      <c r="K588" s="24">
        <v>37060</v>
      </c>
      <c r="L588" s="24">
        <v>21644.82</v>
      </c>
      <c r="M588" s="134">
        <f t="shared" si="213"/>
        <v>0</v>
      </c>
      <c r="N588" s="134">
        <f t="shared" si="214"/>
        <v>0</v>
      </c>
      <c r="O588" s="121"/>
      <c r="P588" s="121"/>
      <c r="Q588" s="120"/>
      <c r="R588" s="122"/>
    </row>
    <row r="589" spans="1:18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63">SUM(E590)</f>
        <v>0</v>
      </c>
      <c r="F589" s="19">
        <f t="shared" si="263"/>
        <v>0</v>
      </c>
      <c r="G589" s="19">
        <f t="shared" si="263"/>
        <v>0</v>
      </c>
      <c r="H589" s="19">
        <f t="shared" si="263"/>
        <v>0</v>
      </c>
      <c r="I589" s="20">
        <f t="shared" si="263"/>
        <v>0</v>
      </c>
      <c r="K589" s="19">
        <v>0</v>
      </c>
      <c r="L589" s="19">
        <v>0</v>
      </c>
      <c r="M589" s="134">
        <f t="shared" si="213"/>
        <v>0</v>
      </c>
      <c r="N589" s="134">
        <f t="shared" si="214"/>
        <v>0</v>
      </c>
      <c r="O589" s="121"/>
      <c r="P589" s="121"/>
      <c r="Q589" s="124"/>
      <c r="R589" s="122"/>
    </row>
    <row r="590" spans="1:18">
      <c r="A590" s="21"/>
      <c r="B590" s="22">
        <v>322</v>
      </c>
      <c r="C590" s="23" t="s">
        <v>34</v>
      </c>
      <c r="D590" s="24">
        <f>SUM(ZBIRNA:NERASPOREĐENO!D590)</f>
        <v>0</v>
      </c>
      <c r="E590" s="24">
        <f>SUM(ZBIRNA:NERASPOREĐENO!E590)</f>
        <v>0</v>
      </c>
      <c r="F590" s="24">
        <f t="shared" ref="F590" si="264">SUM(D590:E590)</f>
        <v>0</v>
      </c>
      <c r="G590" s="24">
        <f>SUM(ZBIRNA:NERASPOREĐENO!G590)</f>
        <v>0</v>
      </c>
      <c r="H590" s="24">
        <f>SUM(ZBIRNA:NERASPOREĐENO!H590)</f>
        <v>0</v>
      </c>
      <c r="I590" s="25">
        <f t="shared" ref="I590" si="265">+F590+H590</f>
        <v>0</v>
      </c>
      <c r="K590" s="24">
        <v>0</v>
      </c>
      <c r="L590" s="24">
        <v>0</v>
      </c>
      <c r="M590" s="134">
        <f t="shared" si="213"/>
        <v>0</v>
      </c>
      <c r="N590" s="134">
        <f t="shared" si="214"/>
        <v>0</v>
      </c>
      <c r="O590" s="121"/>
      <c r="P590" s="121"/>
      <c r="Q590" s="120"/>
      <c r="R590" s="122"/>
    </row>
    <row r="591" spans="1:18" s="26" customFormat="1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66">SUM(E592)</f>
        <v>0</v>
      </c>
      <c r="F591" s="19">
        <f t="shared" si="266"/>
        <v>0</v>
      </c>
      <c r="G591" s="19">
        <f t="shared" si="266"/>
        <v>0</v>
      </c>
      <c r="H591" s="19">
        <f t="shared" si="266"/>
        <v>0</v>
      </c>
      <c r="I591" s="20">
        <f t="shared" si="266"/>
        <v>0</v>
      </c>
      <c r="K591" s="19">
        <v>0</v>
      </c>
      <c r="L591" s="19">
        <v>0</v>
      </c>
      <c r="M591" s="134">
        <f t="shared" si="213"/>
        <v>0</v>
      </c>
      <c r="N591" s="134">
        <f t="shared" si="214"/>
        <v>0</v>
      </c>
      <c r="O591" s="125"/>
      <c r="P591" s="125"/>
      <c r="Q591" s="124"/>
      <c r="R591" s="122"/>
    </row>
    <row r="592" spans="1:18">
      <c r="A592" s="21"/>
      <c r="B592" s="22">
        <v>322</v>
      </c>
      <c r="C592" s="23" t="s">
        <v>34</v>
      </c>
      <c r="D592" s="24">
        <f>SUM(ZBIRNA:NERASPOREĐENO!D592)</f>
        <v>0</v>
      </c>
      <c r="E592" s="24">
        <f>SUM(ZBIRNA:NERASPOREĐENO!E592)</f>
        <v>0</v>
      </c>
      <c r="F592" s="24">
        <f t="shared" ref="F592" si="267">SUM(D592:E592)</f>
        <v>0</v>
      </c>
      <c r="G592" s="24">
        <f>SUM(ZBIRNA:NERASPOREĐENO!G592)</f>
        <v>0</v>
      </c>
      <c r="H592" s="24">
        <f>SUM(ZBIRNA:NERASPOREĐENO!H592)</f>
        <v>0</v>
      </c>
      <c r="I592" s="25">
        <f t="shared" ref="I592" si="268">+F592+H592</f>
        <v>0</v>
      </c>
      <c r="K592" s="24">
        <v>0</v>
      </c>
      <c r="L592" s="24">
        <v>0</v>
      </c>
      <c r="M592" s="134">
        <f t="shared" si="213"/>
        <v>0</v>
      </c>
      <c r="N592" s="134">
        <f t="shared" si="214"/>
        <v>0</v>
      </c>
      <c r="O592" s="121"/>
      <c r="P592" s="121"/>
      <c r="Q592" s="120"/>
      <c r="R592" s="122"/>
    </row>
    <row r="593" spans="1:18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69">SUM(E594)</f>
        <v>0</v>
      </c>
      <c r="F593" s="19">
        <f t="shared" si="269"/>
        <v>0</v>
      </c>
      <c r="G593" s="19">
        <f t="shared" si="269"/>
        <v>0</v>
      </c>
      <c r="H593" s="19">
        <f t="shared" si="269"/>
        <v>0</v>
      </c>
      <c r="I593" s="20">
        <f t="shared" si="269"/>
        <v>0</v>
      </c>
      <c r="K593" s="19">
        <v>0</v>
      </c>
      <c r="L593" s="19">
        <v>0</v>
      </c>
      <c r="M593" s="134">
        <f t="shared" si="213"/>
        <v>0</v>
      </c>
      <c r="N593" s="134">
        <f t="shared" si="214"/>
        <v>0</v>
      </c>
      <c r="O593" s="121"/>
      <c r="P593" s="121"/>
      <c r="Q593" s="124"/>
      <c r="R593" s="122"/>
    </row>
    <row r="594" spans="1:18">
      <c r="A594" s="21"/>
      <c r="B594" s="22">
        <v>322</v>
      </c>
      <c r="C594" s="23" t="s">
        <v>34</v>
      </c>
      <c r="D594" s="24">
        <f>SUM(ZBIRNA:NERASPOREĐENO!D594)</f>
        <v>0</v>
      </c>
      <c r="E594" s="47">
        <f>SUM(ZBIRNA:NERASPOREĐENO!E594)</f>
        <v>0</v>
      </c>
      <c r="F594" s="84">
        <f t="shared" ref="F594" si="270">SUM(D594:E594)</f>
        <v>0</v>
      </c>
      <c r="G594" s="172">
        <f>SUM(ZBIRNA:NERASPOREĐENO!G594)</f>
        <v>0</v>
      </c>
      <c r="H594" s="94">
        <f>SUM(ZBIRNA:NERASPOREĐENO!H594)</f>
        <v>0</v>
      </c>
      <c r="I594" s="25">
        <f t="shared" ref="I594" si="271">+F594+H594</f>
        <v>0</v>
      </c>
      <c r="K594" s="94">
        <v>0</v>
      </c>
      <c r="L594" s="94">
        <v>0</v>
      </c>
      <c r="M594" s="134">
        <f t="shared" si="213"/>
        <v>0</v>
      </c>
      <c r="N594" s="134">
        <f t="shared" si="214"/>
        <v>0</v>
      </c>
      <c r="O594" s="121"/>
      <c r="P594" s="121"/>
      <c r="Q594" s="121"/>
      <c r="R594" s="122"/>
    </row>
    <row r="595" spans="1:18" ht="25.5" customHeight="1">
      <c r="A595" s="238" t="s">
        <v>157</v>
      </c>
      <c r="B595" s="239"/>
      <c r="C595" s="39" t="s">
        <v>129</v>
      </c>
      <c r="D595" s="40">
        <f>SUM(D596,D606)</f>
        <v>635000</v>
      </c>
      <c r="E595" s="40">
        <f t="shared" ref="E595:I595" si="272">SUM(E596,E606)</f>
        <v>0</v>
      </c>
      <c r="F595" s="83">
        <f t="shared" si="272"/>
        <v>635000</v>
      </c>
      <c r="G595" s="171">
        <f t="shared" si="272"/>
        <v>40462.36</v>
      </c>
      <c r="H595" s="88">
        <f t="shared" si="272"/>
        <v>0</v>
      </c>
      <c r="I595" s="41">
        <f t="shared" si="272"/>
        <v>635000</v>
      </c>
      <c r="K595" s="88">
        <v>635000</v>
      </c>
      <c r="L595" s="88">
        <v>40462.36</v>
      </c>
      <c r="M595" s="134">
        <f t="shared" ref="M595:M658" si="273">+F595-K595</f>
        <v>0</v>
      </c>
      <c r="N595" s="134">
        <f t="shared" ref="N595:N658" si="274">+G595-L595</f>
        <v>0</v>
      </c>
      <c r="R595" s="53"/>
    </row>
    <row r="596" spans="1:18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75">SUM(E597:E605)</f>
        <v>0</v>
      </c>
      <c r="F596" s="59">
        <f t="shared" si="275"/>
        <v>0</v>
      </c>
      <c r="G596" s="174">
        <f t="shared" si="275"/>
        <v>0</v>
      </c>
      <c r="H596" s="79">
        <f t="shared" si="275"/>
        <v>0</v>
      </c>
      <c r="I596" s="20">
        <f t="shared" si="275"/>
        <v>0</v>
      </c>
      <c r="K596" s="79">
        <v>0</v>
      </c>
      <c r="L596" s="79">
        <v>0</v>
      </c>
      <c r="M596" s="134">
        <f t="shared" si="273"/>
        <v>0</v>
      </c>
      <c r="N596" s="134">
        <f t="shared" si="274"/>
        <v>0</v>
      </c>
      <c r="R596" s="53"/>
    </row>
    <row r="597" spans="1:18">
      <c r="A597" s="21"/>
      <c r="B597" s="22">
        <v>311</v>
      </c>
      <c r="C597" s="23" t="s">
        <v>35</v>
      </c>
      <c r="D597" s="24">
        <f>SUM(ZBIRNA:NERASPOREĐENO!D597)</f>
        <v>0</v>
      </c>
      <c r="E597" s="47">
        <f>SUM(ZBIRNA:NERASPOREĐENO!E597)</f>
        <v>0</v>
      </c>
      <c r="F597" s="84">
        <f t="shared" ref="F597:F605" si="276">SUM(D597:E597)</f>
        <v>0</v>
      </c>
      <c r="G597" s="172">
        <f>SUM(ZBIRNA:NERASPOREĐENO!G597)</f>
        <v>0</v>
      </c>
      <c r="H597" s="94">
        <f>SUM(ZBIRNA:NERASPOREĐENO!H597)</f>
        <v>0</v>
      </c>
      <c r="I597" s="25">
        <f t="shared" ref="I597:I605" si="277">+F597+H597</f>
        <v>0</v>
      </c>
      <c r="K597" s="94">
        <v>0</v>
      </c>
      <c r="L597" s="94">
        <v>0</v>
      </c>
      <c r="M597" s="134">
        <f t="shared" si="273"/>
        <v>0</v>
      </c>
      <c r="N597" s="134">
        <f t="shared" si="274"/>
        <v>0</v>
      </c>
      <c r="R597" s="53"/>
    </row>
    <row r="598" spans="1:18">
      <c r="A598" s="21"/>
      <c r="B598" s="22">
        <v>313</v>
      </c>
      <c r="C598" s="23" t="s">
        <v>36</v>
      </c>
      <c r="D598" s="24">
        <f>SUM(ZBIRNA:NERASPOREĐENO!D598)</f>
        <v>0</v>
      </c>
      <c r="E598" s="47">
        <f>SUM(ZBIRNA:NERASPOREĐENO!E598)</f>
        <v>0</v>
      </c>
      <c r="F598" s="84">
        <f t="shared" si="276"/>
        <v>0</v>
      </c>
      <c r="G598" s="172">
        <f>SUM(ZBIRNA:NERASPOREĐENO!G598)</f>
        <v>0</v>
      </c>
      <c r="H598" s="94">
        <f>SUM(ZBIRNA:NERASPOREĐENO!H598)</f>
        <v>0</v>
      </c>
      <c r="I598" s="25">
        <f t="shared" si="277"/>
        <v>0</v>
      </c>
      <c r="K598" s="94">
        <v>0</v>
      </c>
      <c r="L598" s="94">
        <v>0</v>
      </c>
      <c r="M598" s="134">
        <f t="shared" si="273"/>
        <v>0</v>
      </c>
      <c r="N598" s="134">
        <f t="shared" si="274"/>
        <v>0</v>
      </c>
      <c r="R598" s="53"/>
    </row>
    <row r="599" spans="1:18" s="26" customFormat="1">
      <c r="A599" s="21"/>
      <c r="B599" s="22">
        <v>321</v>
      </c>
      <c r="C599" s="23" t="s">
        <v>33</v>
      </c>
      <c r="D599" s="24">
        <f>SUM(ZBIRNA:NERASPOREĐENO!D599)</f>
        <v>0</v>
      </c>
      <c r="E599" s="47">
        <f>SUM(ZBIRNA:NERASPOREĐENO!E599)</f>
        <v>0</v>
      </c>
      <c r="F599" s="84">
        <f t="shared" si="276"/>
        <v>0</v>
      </c>
      <c r="G599" s="172">
        <f>SUM(ZBIRNA:NERASPOREĐENO!G599)</f>
        <v>0</v>
      </c>
      <c r="H599" s="94">
        <f>SUM(ZBIRNA:NERASPOREĐENO!H599)</f>
        <v>0</v>
      </c>
      <c r="I599" s="25">
        <f t="shared" si="277"/>
        <v>0</v>
      </c>
      <c r="K599" s="94">
        <v>0</v>
      </c>
      <c r="L599" s="94">
        <v>0</v>
      </c>
      <c r="M599" s="134">
        <f t="shared" si="273"/>
        <v>0</v>
      </c>
      <c r="N599" s="134">
        <f t="shared" si="274"/>
        <v>0</v>
      </c>
      <c r="R599" s="53"/>
    </row>
    <row r="600" spans="1:18" s="26" customFormat="1">
      <c r="A600" s="21"/>
      <c r="B600" s="22">
        <v>322</v>
      </c>
      <c r="C600" s="23" t="s">
        <v>34</v>
      </c>
      <c r="D600" s="24">
        <f>SUM(ZBIRNA:NERASPOREĐENO!D600)</f>
        <v>0</v>
      </c>
      <c r="E600" s="47">
        <f>SUM(ZBIRNA:NERASPOREĐENO!E600)</f>
        <v>0</v>
      </c>
      <c r="F600" s="84">
        <f t="shared" si="276"/>
        <v>0</v>
      </c>
      <c r="G600" s="172">
        <f>SUM(ZBIRNA:NERASPOREĐENO!G600)</f>
        <v>0</v>
      </c>
      <c r="H600" s="94">
        <f>SUM(ZBIRNA:NERASPOREĐENO!H600)</f>
        <v>0</v>
      </c>
      <c r="I600" s="25">
        <f t="shared" si="277"/>
        <v>0</v>
      </c>
      <c r="K600" s="94">
        <v>0</v>
      </c>
      <c r="L600" s="94">
        <v>0</v>
      </c>
      <c r="M600" s="134">
        <f t="shared" si="273"/>
        <v>0</v>
      </c>
      <c r="N600" s="134">
        <f t="shared" si="274"/>
        <v>0</v>
      </c>
      <c r="R600" s="53"/>
    </row>
    <row r="601" spans="1:18">
      <c r="A601" s="21"/>
      <c r="B601" s="22">
        <v>323</v>
      </c>
      <c r="C601" s="23" t="s">
        <v>28</v>
      </c>
      <c r="D601" s="24">
        <f>SUM(ZBIRNA:NERASPOREĐENO!D601)</f>
        <v>0</v>
      </c>
      <c r="E601" s="47">
        <f>SUM(ZBIRNA:NERASPOREĐENO!E601)</f>
        <v>0</v>
      </c>
      <c r="F601" s="84">
        <f t="shared" si="276"/>
        <v>0</v>
      </c>
      <c r="G601" s="172">
        <f>SUM(ZBIRNA:NERASPOREĐENO!G601)</f>
        <v>0</v>
      </c>
      <c r="H601" s="94">
        <f>SUM(ZBIRNA:NERASPOREĐENO!H601)</f>
        <v>0</v>
      </c>
      <c r="I601" s="25">
        <f t="shared" si="277"/>
        <v>0</v>
      </c>
      <c r="K601" s="94">
        <v>0</v>
      </c>
      <c r="L601" s="94">
        <v>0</v>
      </c>
      <c r="M601" s="134">
        <f t="shared" si="273"/>
        <v>0</v>
      </c>
      <c r="N601" s="134">
        <f t="shared" si="274"/>
        <v>0</v>
      </c>
      <c r="R601" s="53"/>
    </row>
    <row r="602" spans="1:18" ht="24.75">
      <c r="A602" s="21"/>
      <c r="B602" s="22">
        <v>324</v>
      </c>
      <c r="C602" s="23" t="s">
        <v>37</v>
      </c>
      <c r="D602" s="24">
        <f>SUM(ZBIRNA:NERASPOREĐENO!D602)</f>
        <v>0</v>
      </c>
      <c r="E602" s="47">
        <f>SUM(ZBIRNA:NERASPOREĐENO!E602)</f>
        <v>0</v>
      </c>
      <c r="F602" s="84">
        <f t="shared" si="276"/>
        <v>0</v>
      </c>
      <c r="G602" s="172">
        <f>SUM(ZBIRNA:NERASPOREĐENO!G602)</f>
        <v>0</v>
      </c>
      <c r="H602" s="94">
        <f>SUM(ZBIRNA:NERASPOREĐENO!H602)</f>
        <v>0</v>
      </c>
      <c r="I602" s="25">
        <f t="shared" si="277"/>
        <v>0</v>
      </c>
      <c r="K602" s="94">
        <v>0</v>
      </c>
      <c r="L602" s="94">
        <v>0</v>
      </c>
      <c r="M602" s="134">
        <f t="shared" si="273"/>
        <v>0</v>
      </c>
      <c r="N602" s="134">
        <f t="shared" si="274"/>
        <v>0</v>
      </c>
      <c r="R602" s="53"/>
    </row>
    <row r="603" spans="1:18" s="26" customFormat="1">
      <c r="A603" s="21"/>
      <c r="B603" s="22">
        <v>329</v>
      </c>
      <c r="C603" s="23" t="s">
        <v>38</v>
      </c>
      <c r="D603" s="24">
        <f>SUM(ZBIRNA:NERASPOREĐENO!D603)</f>
        <v>0</v>
      </c>
      <c r="E603" s="47">
        <f>SUM(ZBIRNA:NERASPOREĐENO!E603)</f>
        <v>0</v>
      </c>
      <c r="F603" s="84">
        <f t="shared" si="276"/>
        <v>0</v>
      </c>
      <c r="G603" s="172">
        <f>SUM(ZBIRNA:NERASPOREĐENO!G603)</f>
        <v>0</v>
      </c>
      <c r="H603" s="94">
        <f>SUM(ZBIRNA:NERASPOREĐENO!H603)</f>
        <v>0</v>
      </c>
      <c r="I603" s="25">
        <f t="shared" si="277"/>
        <v>0</v>
      </c>
      <c r="K603" s="94">
        <v>0</v>
      </c>
      <c r="L603" s="94">
        <v>0</v>
      </c>
      <c r="M603" s="134">
        <f t="shared" si="273"/>
        <v>0</v>
      </c>
      <c r="N603" s="134">
        <f t="shared" si="274"/>
        <v>0</v>
      </c>
      <c r="R603" s="53"/>
    </row>
    <row r="604" spans="1:18">
      <c r="A604" s="21"/>
      <c r="B604" s="22">
        <v>343</v>
      </c>
      <c r="C604" s="23" t="s">
        <v>39</v>
      </c>
      <c r="D604" s="24">
        <f>SUM(ZBIRNA:NERASPOREĐENO!D604)</f>
        <v>0</v>
      </c>
      <c r="E604" s="47">
        <f>SUM(ZBIRNA:NERASPOREĐENO!E604)</f>
        <v>0</v>
      </c>
      <c r="F604" s="84">
        <f t="shared" si="276"/>
        <v>0</v>
      </c>
      <c r="G604" s="172">
        <f>SUM(ZBIRNA:NERASPOREĐENO!G604)</f>
        <v>0</v>
      </c>
      <c r="H604" s="94">
        <f>SUM(ZBIRNA:NERASPOREĐENO!H604)</f>
        <v>0</v>
      </c>
      <c r="I604" s="25">
        <f t="shared" si="277"/>
        <v>0</v>
      </c>
      <c r="K604" s="94">
        <v>0</v>
      </c>
      <c r="L604" s="94">
        <v>0</v>
      </c>
      <c r="M604" s="134">
        <f t="shared" si="273"/>
        <v>0</v>
      </c>
      <c r="N604" s="134">
        <f t="shared" si="274"/>
        <v>0</v>
      </c>
      <c r="R604" s="53"/>
    </row>
    <row r="605" spans="1:18" ht="21" customHeight="1">
      <c r="A605" s="21"/>
      <c r="B605" s="22">
        <v>422</v>
      </c>
      <c r="C605" s="23" t="s">
        <v>29</v>
      </c>
      <c r="D605" s="24">
        <f>SUM(ZBIRNA:NERASPOREĐENO!D605)</f>
        <v>0</v>
      </c>
      <c r="E605" s="47">
        <f>SUM(ZBIRNA:NERASPOREĐENO!E605)</f>
        <v>0</v>
      </c>
      <c r="F605" s="84">
        <f t="shared" si="276"/>
        <v>0</v>
      </c>
      <c r="G605" s="172">
        <f>SUM(ZBIRNA:NERASPOREĐENO!G605)</f>
        <v>0</v>
      </c>
      <c r="H605" s="94">
        <f>SUM(ZBIRNA:NERASPOREĐENO!H605)</f>
        <v>0</v>
      </c>
      <c r="I605" s="25">
        <f t="shared" si="277"/>
        <v>0</v>
      </c>
      <c r="K605" s="94">
        <v>0</v>
      </c>
      <c r="L605" s="94">
        <v>0</v>
      </c>
      <c r="M605" s="134">
        <f t="shared" si="273"/>
        <v>0</v>
      </c>
      <c r="N605" s="134">
        <f t="shared" si="274"/>
        <v>0</v>
      </c>
      <c r="O605" s="121"/>
      <c r="P605" s="121"/>
      <c r="Q605" s="121"/>
      <c r="R605" s="122"/>
    </row>
    <row r="606" spans="1:18" ht="24.75">
      <c r="A606" s="236" t="s">
        <v>11</v>
      </c>
      <c r="B606" s="237"/>
      <c r="C606" s="18" t="s">
        <v>115</v>
      </c>
      <c r="D606" s="19">
        <f>SUM(D607:D615)</f>
        <v>635000</v>
      </c>
      <c r="E606" s="19">
        <f t="shared" ref="E606:I606" si="278">SUM(E607:E615)</f>
        <v>0</v>
      </c>
      <c r="F606" s="59">
        <f t="shared" si="278"/>
        <v>635000</v>
      </c>
      <c r="G606" s="174">
        <f t="shared" si="278"/>
        <v>40462.36</v>
      </c>
      <c r="H606" s="79">
        <f t="shared" si="278"/>
        <v>0</v>
      </c>
      <c r="I606" s="20">
        <f t="shared" si="278"/>
        <v>635000</v>
      </c>
      <c r="K606" s="79">
        <v>635000</v>
      </c>
      <c r="L606" s="79">
        <v>40462.36</v>
      </c>
      <c r="M606" s="134">
        <f t="shared" si="273"/>
        <v>0</v>
      </c>
      <c r="N606" s="134">
        <f t="shared" si="274"/>
        <v>0</v>
      </c>
      <c r="R606" s="53"/>
    </row>
    <row r="607" spans="1:18">
      <c r="A607" s="21"/>
      <c r="B607" s="22">
        <v>311</v>
      </c>
      <c r="C607" s="23" t="s">
        <v>35</v>
      </c>
      <c r="D607" s="24">
        <f>SUM(ZBIRNA:NERASPOREĐENO!D607)</f>
        <v>0</v>
      </c>
      <c r="E607" s="47">
        <f>SUM(ZBIRNA:NERASPOREĐENO!E607)</f>
        <v>0</v>
      </c>
      <c r="F607" s="84">
        <f t="shared" ref="F607:F615" si="279">SUM(D607:E607)</f>
        <v>0</v>
      </c>
      <c r="G607" s="172">
        <f>SUM(ZBIRNA:NERASPOREĐENO!G607)</f>
        <v>0</v>
      </c>
      <c r="H607" s="94">
        <f>SUM(ZBIRNA:NERASPOREĐENO!H607)</f>
        <v>0</v>
      </c>
      <c r="I607" s="25">
        <f t="shared" ref="I607:I615" si="280">+F607+H607</f>
        <v>0</v>
      </c>
      <c r="K607" s="94">
        <v>0</v>
      </c>
      <c r="L607" s="94">
        <v>0</v>
      </c>
      <c r="M607" s="134">
        <f t="shared" si="273"/>
        <v>0</v>
      </c>
      <c r="N607" s="134">
        <f t="shared" si="274"/>
        <v>0</v>
      </c>
      <c r="R607" s="53"/>
    </row>
    <row r="608" spans="1:18">
      <c r="A608" s="21"/>
      <c r="B608" s="22">
        <v>313</v>
      </c>
      <c r="C608" s="23" t="s">
        <v>36</v>
      </c>
      <c r="D608" s="24">
        <f>SUM(ZBIRNA:NERASPOREĐENO!D608)</f>
        <v>0</v>
      </c>
      <c r="E608" s="47">
        <f>SUM(ZBIRNA:NERASPOREĐENO!E608)</f>
        <v>0</v>
      </c>
      <c r="F608" s="84">
        <f t="shared" si="279"/>
        <v>0</v>
      </c>
      <c r="G608" s="172">
        <f>SUM(ZBIRNA:NERASPOREĐENO!G608)</f>
        <v>0</v>
      </c>
      <c r="H608" s="94">
        <f>SUM(ZBIRNA:NERASPOREĐENO!H608)</f>
        <v>0</v>
      </c>
      <c r="I608" s="25">
        <f t="shared" si="280"/>
        <v>0</v>
      </c>
      <c r="K608" s="94">
        <v>0</v>
      </c>
      <c r="L608" s="94">
        <v>0</v>
      </c>
      <c r="M608" s="134">
        <f t="shared" si="273"/>
        <v>0</v>
      </c>
      <c r="N608" s="134">
        <f t="shared" si="274"/>
        <v>0</v>
      </c>
      <c r="R608" s="53"/>
    </row>
    <row r="609" spans="1:18">
      <c r="A609" s="21"/>
      <c r="B609" s="22">
        <v>321</v>
      </c>
      <c r="C609" s="23" t="s">
        <v>33</v>
      </c>
      <c r="D609" s="24">
        <f>SUM(ZBIRNA:NERASPOREĐENO!D609)</f>
        <v>0</v>
      </c>
      <c r="E609" s="47">
        <f>SUM(ZBIRNA:NERASPOREĐENO!E609)</f>
        <v>0</v>
      </c>
      <c r="F609" s="84">
        <f t="shared" si="279"/>
        <v>0</v>
      </c>
      <c r="G609" s="172">
        <f>SUM(ZBIRNA:NERASPOREĐENO!G609)</f>
        <v>9946.11</v>
      </c>
      <c r="H609" s="94">
        <f>SUM(ZBIRNA:NERASPOREĐENO!H609)</f>
        <v>0</v>
      </c>
      <c r="I609" s="25">
        <f t="shared" si="280"/>
        <v>0</v>
      </c>
      <c r="K609" s="94">
        <v>0</v>
      </c>
      <c r="L609" s="94">
        <v>9946.11</v>
      </c>
      <c r="M609" s="134">
        <f t="shared" si="273"/>
        <v>0</v>
      </c>
      <c r="N609" s="134">
        <f t="shared" si="274"/>
        <v>0</v>
      </c>
      <c r="R609" s="53"/>
    </row>
    <row r="610" spans="1:18">
      <c r="A610" s="21"/>
      <c r="B610" s="22">
        <v>322</v>
      </c>
      <c r="C610" s="23" t="s">
        <v>34</v>
      </c>
      <c r="D610" s="24">
        <f>SUM(ZBIRNA:NERASPOREĐENO!D610)</f>
        <v>635000</v>
      </c>
      <c r="E610" s="47">
        <f>SUM(ZBIRNA:NERASPOREĐENO!E610)</f>
        <v>0</v>
      </c>
      <c r="F610" s="84">
        <f t="shared" si="279"/>
        <v>635000</v>
      </c>
      <c r="G610" s="172">
        <f>SUM(ZBIRNA:NERASPOREĐENO!G610)</f>
        <v>30516.25</v>
      </c>
      <c r="H610" s="94">
        <f>SUM(ZBIRNA:NERASPOREĐENO!H610)</f>
        <v>0</v>
      </c>
      <c r="I610" s="25">
        <f t="shared" si="280"/>
        <v>635000</v>
      </c>
      <c r="K610" s="94">
        <v>635000</v>
      </c>
      <c r="L610" s="94">
        <v>30516.25</v>
      </c>
      <c r="M610" s="134">
        <f t="shared" si="273"/>
        <v>0</v>
      </c>
      <c r="N610" s="134">
        <f t="shared" si="274"/>
        <v>0</v>
      </c>
      <c r="R610" s="53"/>
    </row>
    <row r="611" spans="1:18">
      <c r="A611" s="21"/>
      <c r="B611" s="22">
        <v>323</v>
      </c>
      <c r="C611" s="23" t="s">
        <v>28</v>
      </c>
      <c r="D611" s="24">
        <f>SUM(ZBIRNA:NERASPOREĐENO!D611)</f>
        <v>0</v>
      </c>
      <c r="E611" s="47">
        <f>SUM(ZBIRNA:NERASPOREĐENO!E611)</f>
        <v>0</v>
      </c>
      <c r="F611" s="84">
        <f t="shared" si="279"/>
        <v>0</v>
      </c>
      <c r="G611" s="172">
        <f>SUM(ZBIRNA:NERASPOREĐENO!G611)</f>
        <v>0</v>
      </c>
      <c r="H611" s="94">
        <f>SUM(ZBIRNA:NERASPOREĐENO!H611)</f>
        <v>0</v>
      </c>
      <c r="I611" s="25">
        <f t="shared" si="280"/>
        <v>0</v>
      </c>
      <c r="K611" s="94">
        <v>0</v>
      </c>
      <c r="L611" s="94">
        <v>0</v>
      </c>
      <c r="M611" s="134">
        <f t="shared" si="273"/>
        <v>0</v>
      </c>
      <c r="N611" s="134">
        <f t="shared" si="274"/>
        <v>0</v>
      </c>
      <c r="R611" s="53"/>
    </row>
    <row r="612" spans="1:18" ht="24.75">
      <c r="A612" s="21"/>
      <c r="B612" s="22">
        <v>324</v>
      </c>
      <c r="C612" s="23" t="s">
        <v>37</v>
      </c>
      <c r="D612" s="24">
        <f>SUM(ZBIRNA:NERASPOREĐENO!D612)</f>
        <v>0</v>
      </c>
      <c r="E612" s="47">
        <f>SUM(ZBIRNA:NERASPOREĐENO!E612)</f>
        <v>0</v>
      </c>
      <c r="F612" s="84">
        <f t="shared" si="279"/>
        <v>0</v>
      </c>
      <c r="G612" s="172">
        <f>SUM(ZBIRNA:NERASPOREĐENO!G612)</f>
        <v>0</v>
      </c>
      <c r="H612" s="94">
        <f>SUM(ZBIRNA:NERASPOREĐENO!H612)</f>
        <v>0</v>
      </c>
      <c r="I612" s="25">
        <f t="shared" si="280"/>
        <v>0</v>
      </c>
      <c r="K612" s="94">
        <v>0</v>
      </c>
      <c r="L612" s="94">
        <v>0</v>
      </c>
      <c r="M612" s="134">
        <f t="shared" si="273"/>
        <v>0</v>
      </c>
      <c r="N612" s="134">
        <f t="shared" si="274"/>
        <v>0</v>
      </c>
      <c r="R612" s="53"/>
    </row>
    <row r="613" spans="1:18">
      <c r="A613" s="21"/>
      <c r="B613" s="22">
        <v>329</v>
      </c>
      <c r="C613" s="23" t="s">
        <v>38</v>
      </c>
      <c r="D613" s="24">
        <f>SUM(ZBIRNA:NERASPOREĐENO!D613)</f>
        <v>0</v>
      </c>
      <c r="E613" s="47">
        <f>SUM(ZBIRNA:NERASPOREĐENO!E613)</f>
        <v>0</v>
      </c>
      <c r="F613" s="84">
        <f t="shared" si="279"/>
        <v>0</v>
      </c>
      <c r="G613" s="172">
        <f>SUM(ZBIRNA:NERASPOREĐENO!G613)</f>
        <v>0</v>
      </c>
      <c r="H613" s="94">
        <f>SUM(ZBIRNA:NERASPOREĐENO!H613)</f>
        <v>0</v>
      </c>
      <c r="I613" s="25">
        <f t="shared" si="280"/>
        <v>0</v>
      </c>
      <c r="K613" s="94">
        <v>0</v>
      </c>
      <c r="L613" s="94">
        <v>0</v>
      </c>
      <c r="M613" s="134">
        <f t="shared" si="273"/>
        <v>0</v>
      </c>
      <c r="N613" s="134">
        <f t="shared" si="274"/>
        <v>0</v>
      </c>
      <c r="R613" s="53"/>
    </row>
    <row r="614" spans="1:18">
      <c r="A614" s="21"/>
      <c r="B614" s="22">
        <v>343</v>
      </c>
      <c r="C614" s="23" t="s">
        <v>39</v>
      </c>
      <c r="D614" s="24">
        <f>SUM(ZBIRNA:NERASPOREĐENO!D614)</f>
        <v>0</v>
      </c>
      <c r="E614" s="47">
        <f>SUM(ZBIRNA:NERASPOREĐENO!E614)</f>
        <v>0</v>
      </c>
      <c r="F614" s="84">
        <f t="shared" si="279"/>
        <v>0</v>
      </c>
      <c r="G614" s="172">
        <f>SUM(ZBIRNA:NERASPOREĐENO!G614)</f>
        <v>0</v>
      </c>
      <c r="H614" s="94">
        <f>SUM(ZBIRNA:NERASPOREĐENO!H614)</f>
        <v>0</v>
      </c>
      <c r="I614" s="25">
        <f t="shared" si="280"/>
        <v>0</v>
      </c>
      <c r="K614" s="94">
        <v>0</v>
      </c>
      <c r="L614" s="94">
        <v>0</v>
      </c>
      <c r="M614" s="134">
        <f t="shared" si="273"/>
        <v>0</v>
      </c>
      <c r="N614" s="134">
        <f t="shared" si="274"/>
        <v>0</v>
      </c>
      <c r="R614" s="53"/>
    </row>
    <row r="615" spans="1:18" ht="21" customHeight="1">
      <c r="A615" s="21"/>
      <c r="B615" s="22">
        <v>422</v>
      </c>
      <c r="C615" s="23" t="s">
        <v>29</v>
      </c>
      <c r="D615" s="24">
        <f>SUM(ZBIRNA:NERASPOREĐENO!D615)</f>
        <v>0</v>
      </c>
      <c r="E615" s="47">
        <f>SUM(ZBIRNA:NERASPOREĐENO!E615)</f>
        <v>0</v>
      </c>
      <c r="F615" s="84">
        <f t="shared" si="279"/>
        <v>0</v>
      </c>
      <c r="G615" s="172">
        <f>SUM(ZBIRNA:NERASPOREĐENO!G615)</f>
        <v>0</v>
      </c>
      <c r="H615" s="94">
        <f>SUM(ZBIRNA:NERASPOREĐENO!H615)</f>
        <v>0</v>
      </c>
      <c r="I615" s="25">
        <f t="shared" si="280"/>
        <v>0</v>
      </c>
      <c r="K615" s="94">
        <v>0</v>
      </c>
      <c r="L615" s="94">
        <v>0</v>
      </c>
      <c r="M615" s="134">
        <f t="shared" si="273"/>
        <v>0</v>
      </c>
      <c r="N615" s="134">
        <f t="shared" si="274"/>
        <v>0</v>
      </c>
      <c r="O615" s="121"/>
      <c r="P615" s="121"/>
      <c r="Q615" s="121"/>
      <c r="R615" s="122"/>
    </row>
    <row r="616" spans="1:18" ht="25.5" customHeight="1">
      <c r="A616" s="238" t="s">
        <v>158</v>
      </c>
      <c r="B616" s="239"/>
      <c r="C616" s="39" t="s">
        <v>136</v>
      </c>
      <c r="D616" s="40">
        <f>SUM(D617,D626)</f>
        <v>46126</v>
      </c>
      <c r="E616" s="40">
        <f t="shared" ref="E616:I616" si="281">SUM(E617,E626)</f>
        <v>0</v>
      </c>
      <c r="F616" s="83">
        <f t="shared" si="281"/>
        <v>46126</v>
      </c>
      <c r="G616" s="171">
        <f t="shared" si="281"/>
        <v>0</v>
      </c>
      <c r="H616" s="88">
        <f t="shared" si="281"/>
        <v>0</v>
      </c>
      <c r="I616" s="41">
        <f t="shared" si="281"/>
        <v>46126</v>
      </c>
      <c r="K616" s="88">
        <v>46126</v>
      </c>
      <c r="L616" s="88">
        <v>0</v>
      </c>
      <c r="M616" s="134">
        <f t="shared" si="273"/>
        <v>0</v>
      </c>
      <c r="N616" s="134">
        <f t="shared" si="274"/>
        <v>0</v>
      </c>
      <c r="R616" s="53"/>
    </row>
    <row r="617" spans="1:18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82">SUM(E618:E625)</f>
        <v>0</v>
      </c>
      <c r="F617" s="59">
        <f t="shared" si="282"/>
        <v>0</v>
      </c>
      <c r="G617" s="174">
        <f t="shared" si="282"/>
        <v>0</v>
      </c>
      <c r="H617" s="79">
        <f t="shared" si="282"/>
        <v>0</v>
      </c>
      <c r="I617" s="20">
        <f t="shared" si="282"/>
        <v>0</v>
      </c>
      <c r="K617" s="79">
        <v>0</v>
      </c>
      <c r="L617" s="79">
        <v>0</v>
      </c>
      <c r="M617" s="134">
        <f t="shared" si="273"/>
        <v>0</v>
      </c>
      <c r="N617" s="134">
        <f t="shared" si="274"/>
        <v>0</v>
      </c>
      <c r="R617" s="53"/>
    </row>
    <row r="618" spans="1:18">
      <c r="A618" s="21"/>
      <c r="B618" s="22">
        <v>311</v>
      </c>
      <c r="C618" s="23" t="s">
        <v>35</v>
      </c>
      <c r="D618" s="24">
        <f>SUM(ZBIRNA:NERASPOREĐENO!D618)</f>
        <v>0</v>
      </c>
      <c r="E618" s="47">
        <f>SUM(ZBIRNA:NERASPOREĐENO!E618)</f>
        <v>0</v>
      </c>
      <c r="F618" s="84">
        <f t="shared" ref="F618:F625" si="283">SUM(D618:E618)</f>
        <v>0</v>
      </c>
      <c r="G618" s="172">
        <f>SUM(ZBIRNA:NERASPOREĐENO!G618)</f>
        <v>0</v>
      </c>
      <c r="H618" s="94">
        <f>SUM(ZBIRNA:NERASPOREĐENO!H618)</f>
        <v>0</v>
      </c>
      <c r="I618" s="25">
        <f t="shared" ref="I618:I625" si="284">+F618+H618</f>
        <v>0</v>
      </c>
      <c r="K618" s="94">
        <v>0</v>
      </c>
      <c r="L618" s="94">
        <v>0</v>
      </c>
      <c r="M618" s="134">
        <f t="shared" si="273"/>
        <v>0</v>
      </c>
      <c r="N618" s="134">
        <f t="shared" si="274"/>
        <v>0</v>
      </c>
      <c r="R618" s="53"/>
    </row>
    <row r="619" spans="1:18">
      <c r="A619" s="21"/>
      <c r="B619" s="22">
        <v>313</v>
      </c>
      <c r="C619" s="23" t="s">
        <v>36</v>
      </c>
      <c r="D619" s="24">
        <f>SUM(ZBIRNA:NERASPOREĐENO!D619)</f>
        <v>0</v>
      </c>
      <c r="E619" s="47">
        <f>SUM(ZBIRNA:NERASPOREĐENO!E619)</f>
        <v>0</v>
      </c>
      <c r="F619" s="84">
        <f t="shared" si="283"/>
        <v>0</v>
      </c>
      <c r="G619" s="172">
        <f>SUM(ZBIRNA:NERASPOREĐENO!G619)</f>
        <v>0</v>
      </c>
      <c r="H619" s="94">
        <f>SUM(ZBIRNA:NERASPOREĐENO!H619)</f>
        <v>0</v>
      </c>
      <c r="I619" s="25">
        <f t="shared" si="284"/>
        <v>0</v>
      </c>
      <c r="K619" s="94">
        <v>0</v>
      </c>
      <c r="L619" s="94">
        <v>0</v>
      </c>
      <c r="M619" s="134">
        <f t="shared" si="273"/>
        <v>0</v>
      </c>
      <c r="N619" s="134">
        <f t="shared" si="274"/>
        <v>0</v>
      </c>
      <c r="R619" s="53"/>
    </row>
    <row r="620" spans="1:18" s="26" customFormat="1">
      <c r="A620" s="21"/>
      <c r="B620" s="22">
        <v>321</v>
      </c>
      <c r="C620" s="23" t="s">
        <v>33</v>
      </c>
      <c r="D620" s="24">
        <f>SUM(ZBIRNA:NERASPOREĐENO!D620)</f>
        <v>0</v>
      </c>
      <c r="E620" s="47">
        <f>SUM(ZBIRNA:NERASPOREĐENO!E620)</f>
        <v>0</v>
      </c>
      <c r="F620" s="84">
        <f t="shared" si="283"/>
        <v>0</v>
      </c>
      <c r="G620" s="172">
        <f>SUM(ZBIRNA:NERASPOREĐENO!G620)</f>
        <v>0</v>
      </c>
      <c r="H620" s="94">
        <f>SUM(ZBIRNA:NERASPOREĐENO!H620)</f>
        <v>0</v>
      </c>
      <c r="I620" s="25">
        <f t="shared" si="284"/>
        <v>0</v>
      </c>
      <c r="K620" s="94">
        <v>0</v>
      </c>
      <c r="L620" s="94">
        <v>0</v>
      </c>
      <c r="M620" s="134">
        <f t="shared" si="273"/>
        <v>0</v>
      </c>
      <c r="N620" s="134">
        <f t="shared" si="274"/>
        <v>0</v>
      </c>
      <c r="R620" s="53"/>
    </row>
    <row r="621" spans="1:18" s="26" customFormat="1">
      <c r="A621" s="21"/>
      <c r="B621" s="22">
        <v>322</v>
      </c>
      <c r="C621" s="23" t="s">
        <v>34</v>
      </c>
      <c r="D621" s="24">
        <f>SUM(ZBIRNA:NERASPOREĐENO!D621)</f>
        <v>0</v>
      </c>
      <c r="E621" s="47">
        <f>SUM(ZBIRNA:NERASPOREĐENO!E621)</f>
        <v>0</v>
      </c>
      <c r="F621" s="84">
        <f t="shared" si="283"/>
        <v>0</v>
      </c>
      <c r="G621" s="172">
        <f>SUM(ZBIRNA:NERASPOREĐENO!G621)</f>
        <v>0</v>
      </c>
      <c r="H621" s="94">
        <f>SUM(ZBIRNA:NERASPOREĐENO!H621)</f>
        <v>0</v>
      </c>
      <c r="I621" s="25">
        <f t="shared" si="284"/>
        <v>0</v>
      </c>
      <c r="K621" s="94">
        <v>0</v>
      </c>
      <c r="L621" s="94">
        <v>0</v>
      </c>
      <c r="M621" s="134">
        <f t="shared" si="273"/>
        <v>0</v>
      </c>
      <c r="N621" s="134">
        <f t="shared" si="274"/>
        <v>0</v>
      </c>
      <c r="R621" s="53"/>
    </row>
    <row r="622" spans="1:18">
      <c r="A622" s="21"/>
      <c r="B622" s="22">
        <v>323</v>
      </c>
      <c r="C622" s="23" t="s">
        <v>28</v>
      </c>
      <c r="D622" s="24">
        <f>SUM(ZBIRNA:NERASPOREĐENO!D622)</f>
        <v>0</v>
      </c>
      <c r="E622" s="47">
        <f>SUM(ZBIRNA:NERASPOREĐENO!E622)</f>
        <v>0</v>
      </c>
      <c r="F622" s="84">
        <f t="shared" si="283"/>
        <v>0</v>
      </c>
      <c r="G622" s="172">
        <f>SUM(ZBIRNA:NERASPOREĐENO!G622)</f>
        <v>0</v>
      </c>
      <c r="H622" s="94">
        <f>SUM(ZBIRNA:NERASPOREĐENO!H622)</f>
        <v>0</v>
      </c>
      <c r="I622" s="25">
        <f t="shared" si="284"/>
        <v>0</v>
      </c>
      <c r="K622" s="94">
        <v>0</v>
      </c>
      <c r="L622" s="94">
        <v>0</v>
      </c>
      <c r="M622" s="134">
        <f t="shared" si="273"/>
        <v>0</v>
      </c>
      <c r="N622" s="134">
        <f t="shared" si="274"/>
        <v>0</v>
      </c>
      <c r="R622" s="53"/>
    </row>
    <row r="623" spans="1:18" ht="24.75">
      <c r="A623" s="21"/>
      <c r="B623" s="22">
        <v>324</v>
      </c>
      <c r="C623" s="23" t="s">
        <v>37</v>
      </c>
      <c r="D623" s="24">
        <f>SUM(ZBIRNA:NERASPOREĐENO!D623)</f>
        <v>0</v>
      </c>
      <c r="E623" s="47">
        <f>SUM(ZBIRNA:NERASPOREĐENO!E623)</f>
        <v>0</v>
      </c>
      <c r="F623" s="84">
        <f t="shared" si="283"/>
        <v>0</v>
      </c>
      <c r="G623" s="172">
        <f>SUM(ZBIRNA:NERASPOREĐENO!G623)</f>
        <v>0</v>
      </c>
      <c r="H623" s="94">
        <f>SUM(ZBIRNA:NERASPOREĐENO!H623)</f>
        <v>0</v>
      </c>
      <c r="I623" s="25">
        <f t="shared" si="284"/>
        <v>0</v>
      </c>
      <c r="K623" s="94">
        <v>0</v>
      </c>
      <c r="L623" s="94">
        <v>0</v>
      </c>
      <c r="M623" s="134">
        <f t="shared" si="273"/>
        <v>0</v>
      </c>
      <c r="N623" s="134">
        <f t="shared" si="274"/>
        <v>0</v>
      </c>
      <c r="R623" s="53"/>
    </row>
    <row r="624" spans="1:18" s="26" customFormat="1">
      <c r="A624" s="21"/>
      <c r="B624" s="22">
        <v>329</v>
      </c>
      <c r="C624" s="23" t="s">
        <v>38</v>
      </c>
      <c r="D624" s="24">
        <f>SUM(ZBIRNA:NERASPOREĐENO!D624)</f>
        <v>0</v>
      </c>
      <c r="E624" s="47">
        <f>SUM(ZBIRNA:NERASPOREĐENO!E624)</f>
        <v>0</v>
      </c>
      <c r="F624" s="84">
        <f t="shared" si="283"/>
        <v>0</v>
      </c>
      <c r="G624" s="172">
        <f>SUM(ZBIRNA:NERASPOREĐENO!G624)</f>
        <v>0</v>
      </c>
      <c r="H624" s="94">
        <f>SUM(ZBIRNA:NERASPOREĐENO!H624)</f>
        <v>0</v>
      </c>
      <c r="I624" s="25">
        <f t="shared" si="284"/>
        <v>0</v>
      </c>
      <c r="K624" s="94">
        <v>0</v>
      </c>
      <c r="L624" s="94">
        <v>0</v>
      </c>
      <c r="M624" s="134">
        <f t="shared" si="273"/>
        <v>0</v>
      </c>
      <c r="N624" s="134">
        <f t="shared" si="274"/>
        <v>0</v>
      </c>
      <c r="R624" s="53"/>
    </row>
    <row r="625" spans="1:18">
      <c r="A625" s="21"/>
      <c r="B625" s="22">
        <v>343</v>
      </c>
      <c r="C625" s="23" t="s">
        <v>39</v>
      </c>
      <c r="D625" s="24">
        <f>SUM(ZBIRNA:NERASPOREĐENO!D625)</f>
        <v>0</v>
      </c>
      <c r="E625" s="47">
        <f>SUM(ZBIRNA:NERASPOREĐENO!E625)</f>
        <v>0</v>
      </c>
      <c r="F625" s="84">
        <f t="shared" si="283"/>
        <v>0</v>
      </c>
      <c r="G625" s="172">
        <f>SUM(ZBIRNA:NERASPOREĐENO!G625)</f>
        <v>0</v>
      </c>
      <c r="H625" s="94">
        <f>SUM(ZBIRNA:NERASPOREĐENO!H625)</f>
        <v>0</v>
      </c>
      <c r="I625" s="25">
        <f t="shared" si="284"/>
        <v>0</v>
      </c>
      <c r="K625" s="94">
        <v>0</v>
      </c>
      <c r="L625" s="94">
        <v>0</v>
      </c>
      <c r="M625" s="134">
        <f t="shared" si="273"/>
        <v>0</v>
      </c>
      <c r="N625" s="134">
        <f t="shared" si="274"/>
        <v>0</v>
      </c>
      <c r="R625" s="53"/>
    </row>
    <row r="626" spans="1:18" ht="24.75">
      <c r="A626" s="236" t="s">
        <v>11</v>
      </c>
      <c r="B626" s="237"/>
      <c r="C626" s="18" t="s">
        <v>115</v>
      </c>
      <c r="D626" s="19">
        <f>SUM(D627:D635)</f>
        <v>46126</v>
      </c>
      <c r="E626" s="19">
        <f t="shared" ref="E626:I626" si="285">SUM(E627:E635)</f>
        <v>0</v>
      </c>
      <c r="F626" s="59">
        <f t="shared" si="285"/>
        <v>46126</v>
      </c>
      <c r="G626" s="174">
        <f t="shared" si="285"/>
        <v>0</v>
      </c>
      <c r="H626" s="79">
        <f t="shared" si="285"/>
        <v>0</v>
      </c>
      <c r="I626" s="20">
        <f t="shared" si="285"/>
        <v>46126</v>
      </c>
      <c r="K626" s="79">
        <v>46126</v>
      </c>
      <c r="L626" s="79">
        <v>0</v>
      </c>
      <c r="M626" s="134">
        <f t="shared" si="273"/>
        <v>0</v>
      </c>
      <c r="N626" s="134">
        <f t="shared" si="274"/>
        <v>0</v>
      </c>
      <c r="R626" s="53"/>
    </row>
    <row r="627" spans="1:18">
      <c r="A627" s="21"/>
      <c r="B627" s="22">
        <v>311</v>
      </c>
      <c r="C627" s="23" t="s">
        <v>35</v>
      </c>
      <c r="D627" s="24">
        <f>SUM(ZBIRNA:NERASPOREĐENO!D627)</f>
        <v>0</v>
      </c>
      <c r="E627" s="47">
        <f>SUM(ZBIRNA:NERASPOREĐENO!E627)</f>
        <v>0</v>
      </c>
      <c r="F627" s="84">
        <f t="shared" ref="F627:F635" si="286">SUM(D627:E627)</f>
        <v>0</v>
      </c>
      <c r="G627" s="172">
        <f>SUM(ZBIRNA:NERASPOREĐENO!G627)</f>
        <v>0</v>
      </c>
      <c r="H627" s="94">
        <f>SUM(ZBIRNA:NERASPOREĐENO!H627)</f>
        <v>0</v>
      </c>
      <c r="I627" s="25">
        <f t="shared" ref="I627:I635" si="287">+F627+H627</f>
        <v>0</v>
      </c>
      <c r="K627" s="94">
        <v>0</v>
      </c>
      <c r="L627" s="94">
        <v>0</v>
      </c>
      <c r="M627" s="134">
        <f t="shared" si="273"/>
        <v>0</v>
      </c>
      <c r="N627" s="134">
        <f t="shared" si="274"/>
        <v>0</v>
      </c>
      <c r="R627" s="53"/>
    </row>
    <row r="628" spans="1:18">
      <c r="A628" s="21"/>
      <c r="B628" s="22">
        <v>313</v>
      </c>
      <c r="C628" s="23" t="s">
        <v>36</v>
      </c>
      <c r="D628" s="24">
        <f>SUM(ZBIRNA:NERASPOREĐENO!D628)</f>
        <v>0</v>
      </c>
      <c r="E628" s="47">
        <f>SUM(ZBIRNA:NERASPOREĐENO!E628)</f>
        <v>0</v>
      </c>
      <c r="F628" s="84">
        <f t="shared" si="286"/>
        <v>0</v>
      </c>
      <c r="G628" s="172">
        <f>SUM(ZBIRNA:NERASPOREĐENO!G628)</f>
        <v>0</v>
      </c>
      <c r="H628" s="94">
        <f>SUM(ZBIRNA:NERASPOREĐENO!H628)</f>
        <v>0</v>
      </c>
      <c r="I628" s="25">
        <f t="shared" si="287"/>
        <v>0</v>
      </c>
      <c r="K628" s="94">
        <v>0</v>
      </c>
      <c r="L628" s="94">
        <v>0</v>
      </c>
      <c r="M628" s="134">
        <f t="shared" si="273"/>
        <v>0</v>
      </c>
      <c r="N628" s="134">
        <f t="shared" si="274"/>
        <v>0</v>
      </c>
      <c r="R628" s="53"/>
    </row>
    <row r="629" spans="1:18">
      <c r="A629" s="21"/>
      <c r="B629" s="22">
        <v>321</v>
      </c>
      <c r="C629" s="23" t="s">
        <v>33</v>
      </c>
      <c r="D629" s="24">
        <f>SUM(ZBIRNA:NERASPOREĐENO!D629)</f>
        <v>41513</v>
      </c>
      <c r="E629" s="47">
        <f>SUM(ZBIRNA:NERASPOREĐENO!E629)</f>
        <v>0</v>
      </c>
      <c r="F629" s="84">
        <f t="shared" si="286"/>
        <v>41513</v>
      </c>
      <c r="G629" s="172">
        <f>SUM(ZBIRNA:NERASPOREĐENO!G629)</f>
        <v>0</v>
      </c>
      <c r="H629" s="94">
        <f>SUM(ZBIRNA:NERASPOREĐENO!H629)</f>
        <v>0</v>
      </c>
      <c r="I629" s="25">
        <f t="shared" si="287"/>
        <v>41513</v>
      </c>
      <c r="K629" s="94">
        <v>41513</v>
      </c>
      <c r="L629" s="94">
        <v>0</v>
      </c>
      <c r="M629" s="134">
        <f t="shared" si="273"/>
        <v>0</v>
      </c>
      <c r="N629" s="134">
        <f t="shared" si="274"/>
        <v>0</v>
      </c>
      <c r="R629" s="53"/>
    </row>
    <row r="630" spans="1:18">
      <c r="A630" s="21"/>
      <c r="B630" s="22">
        <v>322</v>
      </c>
      <c r="C630" s="23" t="s">
        <v>34</v>
      </c>
      <c r="D630" s="24">
        <f>SUM(ZBIRNA:NERASPOREĐENO!D630)</f>
        <v>0</v>
      </c>
      <c r="E630" s="47">
        <f>SUM(ZBIRNA:NERASPOREĐENO!E630)</f>
        <v>0</v>
      </c>
      <c r="F630" s="84">
        <f t="shared" si="286"/>
        <v>0</v>
      </c>
      <c r="G630" s="172">
        <f>SUM(ZBIRNA:NERASPOREĐENO!G630)</f>
        <v>0</v>
      </c>
      <c r="H630" s="94">
        <f>SUM(ZBIRNA:NERASPOREĐENO!H630)</f>
        <v>0</v>
      </c>
      <c r="I630" s="25">
        <f t="shared" si="287"/>
        <v>0</v>
      </c>
      <c r="K630" s="94">
        <v>0</v>
      </c>
      <c r="L630" s="94">
        <v>0</v>
      </c>
      <c r="M630" s="134">
        <f t="shared" si="273"/>
        <v>0</v>
      </c>
      <c r="N630" s="134">
        <f t="shared" si="274"/>
        <v>0</v>
      </c>
      <c r="R630" s="53"/>
    </row>
    <row r="631" spans="1:18">
      <c r="A631" s="21"/>
      <c r="B631" s="22">
        <v>323</v>
      </c>
      <c r="C631" s="23" t="s">
        <v>28</v>
      </c>
      <c r="D631" s="24">
        <f>SUM(ZBIRNA:NERASPOREĐENO!D631)</f>
        <v>4613</v>
      </c>
      <c r="E631" s="47">
        <f>SUM(ZBIRNA:NERASPOREĐENO!E631)</f>
        <v>0</v>
      </c>
      <c r="F631" s="84">
        <f t="shared" si="286"/>
        <v>4613</v>
      </c>
      <c r="G631" s="172">
        <f>SUM(ZBIRNA:NERASPOREĐENO!G631)</f>
        <v>0</v>
      </c>
      <c r="H631" s="94">
        <f>SUM(ZBIRNA:NERASPOREĐENO!H631)</f>
        <v>0</v>
      </c>
      <c r="I631" s="25">
        <f t="shared" si="287"/>
        <v>4613</v>
      </c>
      <c r="K631" s="94">
        <v>4613</v>
      </c>
      <c r="L631" s="94">
        <v>0</v>
      </c>
      <c r="M631" s="134">
        <f t="shared" si="273"/>
        <v>0</v>
      </c>
      <c r="N631" s="134">
        <f t="shared" si="274"/>
        <v>0</v>
      </c>
      <c r="R631" s="53"/>
    </row>
    <row r="632" spans="1:18" ht="24.75">
      <c r="A632" s="21"/>
      <c r="B632" s="22">
        <v>324</v>
      </c>
      <c r="C632" s="23" t="s">
        <v>37</v>
      </c>
      <c r="D632" s="24">
        <f>SUM(ZBIRNA:NERASPOREĐENO!D632)</f>
        <v>0</v>
      </c>
      <c r="E632" s="47">
        <f>SUM(ZBIRNA:NERASPOREĐENO!E632)</f>
        <v>0</v>
      </c>
      <c r="F632" s="84">
        <f t="shared" si="286"/>
        <v>0</v>
      </c>
      <c r="G632" s="172">
        <f>SUM(ZBIRNA:NERASPOREĐENO!G632)</f>
        <v>0</v>
      </c>
      <c r="H632" s="94">
        <f>SUM(ZBIRNA:NERASPOREĐENO!H632)</f>
        <v>0</v>
      </c>
      <c r="I632" s="25">
        <f t="shared" si="287"/>
        <v>0</v>
      </c>
      <c r="K632" s="94">
        <v>0</v>
      </c>
      <c r="L632" s="94">
        <v>0</v>
      </c>
      <c r="M632" s="134">
        <f t="shared" si="273"/>
        <v>0</v>
      </c>
      <c r="N632" s="134">
        <f t="shared" si="274"/>
        <v>0</v>
      </c>
      <c r="R632" s="53"/>
    </row>
    <row r="633" spans="1:18">
      <c r="A633" s="21"/>
      <c r="B633" s="22">
        <v>329</v>
      </c>
      <c r="C633" s="23" t="s">
        <v>38</v>
      </c>
      <c r="D633" s="24">
        <f>SUM(ZBIRNA:NERASPOREĐENO!D633)</f>
        <v>0</v>
      </c>
      <c r="E633" s="47">
        <f>SUM(ZBIRNA:NERASPOREĐENO!E633)</f>
        <v>0</v>
      </c>
      <c r="F633" s="84">
        <f t="shared" si="286"/>
        <v>0</v>
      </c>
      <c r="G633" s="172">
        <f>SUM(ZBIRNA:NERASPOREĐENO!G633)</f>
        <v>0</v>
      </c>
      <c r="H633" s="94">
        <f>SUM(ZBIRNA:NERASPOREĐENO!H633)</f>
        <v>0</v>
      </c>
      <c r="I633" s="25">
        <f t="shared" si="287"/>
        <v>0</v>
      </c>
      <c r="K633" s="94">
        <v>0</v>
      </c>
      <c r="L633" s="94">
        <v>0</v>
      </c>
      <c r="M633" s="134">
        <f t="shared" si="273"/>
        <v>0</v>
      </c>
      <c r="N633" s="134">
        <f t="shared" si="274"/>
        <v>0</v>
      </c>
      <c r="R633" s="53"/>
    </row>
    <row r="634" spans="1:18">
      <c r="A634" s="21"/>
      <c r="B634" s="22">
        <v>343</v>
      </c>
      <c r="C634" s="23" t="s">
        <v>39</v>
      </c>
      <c r="D634" s="24">
        <f>SUM(ZBIRNA:NERASPOREĐENO!D634)</f>
        <v>0</v>
      </c>
      <c r="E634" s="47">
        <f>SUM(ZBIRNA:NERASPOREĐENO!E634)</f>
        <v>0</v>
      </c>
      <c r="F634" s="84">
        <f t="shared" si="286"/>
        <v>0</v>
      </c>
      <c r="G634" s="172">
        <f>SUM(ZBIRNA:NERASPOREĐENO!G634)</f>
        <v>0</v>
      </c>
      <c r="H634" s="94">
        <f>SUM(ZBIRNA:NERASPOREĐENO!H634)</f>
        <v>0</v>
      </c>
      <c r="I634" s="25">
        <f t="shared" si="287"/>
        <v>0</v>
      </c>
      <c r="K634" s="94">
        <v>0</v>
      </c>
      <c r="L634" s="94">
        <v>0</v>
      </c>
      <c r="M634" s="134">
        <f t="shared" si="273"/>
        <v>0</v>
      </c>
      <c r="N634" s="134">
        <f t="shared" si="274"/>
        <v>0</v>
      </c>
      <c r="R634" s="53"/>
    </row>
    <row r="635" spans="1:18" ht="21" customHeight="1">
      <c r="A635" s="21"/>
      <c r="B635" s="22">
        <v>422</v>
      </c>
      <c r="C635" s="23" t="s">
        <v>29</v>
      </c>
      <c r="D635" s="24">
        <f>SUM(ZBIRNA:NERASPOREĐENO!D635)</f>
        <v>0</v>
      </c>
      <c r="E635" s="47">
        <f>SUM(ZBIRNA:NERASPOREĐENO!E635)</f>
        <v>0</v>
      </c>
      <c r="F635" s="84">
        <f t="shared" si="286"/>
        <v>0</v>
      </c>
      <c r="G635" s="172">
        <f>SUM(ZBIRNA:NERASPOREĐENO!G635)</f>
        <v>0</v>
      </c>
      <c r="H635" s="94">
        <f>SUM(ZBIRNA:NERASPOREĐENO!H635)</f>
        <v>0</v>
      </c>
      <c r="I635" s="25">
        <f t="shared" si="287"/>
        <v>0</v>
      </c>
      <c r="K635" s="94">
        <v>0</v>
      </c>
      <c r="L635" s="94">
        <v>0</v>
      </c>
      <c r="M635" s="134">
        <f t="shared" si="273"/>
        <v>0</v>
      </c>
      <c r="N635" s="134">
        <f t="shared" si="274"/>
        <v>0</v>
      </c>
      <c r="R635" s="53"/>
    </row>
    <row r="636" spans="1:18" ht="25.5" customHeight="1">
      <c r="A636" s="238" t="s">
        <v>159</v>
      </c>
      <c r="B636" s="239"/>
      <c r="C636" s="39" t="s">
        <v>137</v>
      </c>
      <c r="D636" s="40">
        <f>SUM(D637,D646)</f>
        <v>42303</v>
      </c>
      <c r="E636" s="40">
        <f t="shared" ref="E636:I636" si="288">SUM(E637,E646)</f>
        <v>0</v>
      </c>
      <c r="F636" s="83">
        <f t="shared" si="288"/>
        <v>42303</v>
      </c>
      <c r="G636" s="171">
        <f t="shared" si="288"/>
        <v>0</v>
      </c>
      <c r="H636" s="88">
        <f t="shared" si="288"/>
        <v>0</v>
      </c>
      <c r="I636" s="41">
        <f t="shared" si="288"/>
        <v>42303</v>
      </c>
      <c r="K636" s="88">
        <v>42303</v>
      </c>
      <c r="L636" s="88">
        <v>0</v>
      </c>
      <c r="M636" s="134">
        <f t="shared" si="273"/>
        <v>0</v>
      </c>
      <c r="N636" s="134">
        <f t="shared" si="274"/>
        <v>0</v>
      </c>
      <c r="R636" s="53"/>
    </row>
    <row r="637" spans="1:18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89">SUM(E638:E645)</f>
        <v>0</v>
      </c>
      <c r="F637" s="59">
        <f t="shared" si="289"/>
        <v>0</v>
      </c>
      <c r="G637" s="174">
        <f t="shared" si="289"/>
        <v>0</v>
      </c>
      <c r="H637" s="79">
        <f t="shared" si="289"/>
        <v>0</v>
      </c>
      <c r="I637" s="20">
        <f t="shared" si="289"/>
        <v>0</v>
      </c>
      <c r="K637" s="79">
        <v>0</v>
      </c>
      <c r="L637" s="79">
        <v>0</v>
      </c>
      <c r="M637" s="134">
        <f t="shared" si="273"/>
        <v>0</v>
      </c>
      <c r="N637" s="134">
        <f t="shared" si="274"/>
        <v>0</v>
      </c>
      <c r="R637" s="53"/>
    </row>
    <row r="638" spans="1:18">
      <c r="A638" s="21"/>
      <c r="B638" s="22">
        <v>311</v>
      </c>
      <c r="C638" s="23" t="s">
        <v>35</v>
      </c>
      <c r="D638" s="24">
        <f>SUM(ZBIRNA:NERASPOREĐENO!D638)</f>
        <v>0</v>
      </c>
      <c r="E638" s="47">
        <f>SUM(ZBIRNA:NERASPOREĐENO!E638)</f>
        <v>0</v>
      </c>
      <c r="F638" s="84">
        <f t="shared" ref="F638:F645" si="290">SUM(D638:E638)</f>
        <v>0</v>
      </c>
      <c r="G638" s="172">
        <f>SUM(ZBIRNA:NERASPOREĐENO!G638)</f>
        <v>0</v>
      </c>
      <c r="H638" s="94">
        <f>SUM(ZBIRNA:NERASPOREĐENO!H638)</f>
        <v>0</v>
      </c>
      <c r="I638" s="25">
        <f t="shared" ref="I638:I645" si="291">+F638+H638</f>
        <v>0</v>
      </c>
      <c r="K638" s="94">
        <v>0</v>
      </c>
      <c r="L638" s="94">
        <v>0</v>
      </c>
      <c r="M638" s="134">
        <f t="shared" si="273"/>
        <v>0</v>
      </c>
      <c r="N638" s="134">
        <f t="shared" si="274"/>
        <v>0</v>
      </c>
      <c r="R638" s="53"/>
    </row>
    <row r="639" spans="1:18">
      <c r="A639" s="21"/>
      <c r="B639" s="22">
        <v>313</v>
      </c>
      <c r="C639" s="23" t="s">
        <v>36</v>
      </c>
      <c r="D639" s="24">
        <f>SUM(ZBIRNA:NERASPOREĐENO!D639)</f>
        <v>0</v>
      </c>
      <c r="E639" s="47">
        <f>SUM(ZBIRNA:NERASPOREĐENO!E639)</f>
        <v>0</v>
      </c>
      <c r="F639" s="84">
        <f t="shared" si="290"/>
        <v>0</v>
      </c>
      <c r="G639" s="172">
        <f>SUM(ZBIRNA:NERASPOREĐENO!G639)</f>
        <v>0</v>
      </c>
      <c r="H639" s="94">
        <f>SUM(ZBIRNA:NERASPOREĐENO!H639)</f>
        <v>0</v>
      </c>
      <c r="I639" s="25">
        <f t="shared" si="291"/>
        <v>0</v>
      </c>
      <c r="K639" s="94">
        <v>0</v>
      </c>
      <c r="L639" s="94">
        <v>0</v>
      </c>
      <c r="M639" s="134">
        <f t="shared" si="273"/>
        <v>0</v>
      </c>
      <c r="N639" s="134">
        <f t="shared" si="274"/>
        <v>0</v>
      </c>
      <c r="R639" s="53"/>
    </row>
    <row r="640" spans="1:18" s="26" customFormat="1">
      <c r="A640" s="21"/>
      <c r="B640" s="22">
        <v>321</v>
      </c>
      <c r="C640" s="23" t="s">
        <v>33</v>
      </c>
      <c r="D640" s="24">
        <f>SUM(ZBIRNA:NERASPOREĐENO!D640)</f>
        <v>0</v>
      </c>
      <c r="E640" s="47">
        <f>SUM(ZBIRNA:NERASPOREĐENO!E640)</f>
        <v>0</v>
      </c>
      <c r="F640" s="84">
        <f t="shared" si="290"/>
        <v>0</v>
      </c>
      <c r="G640" s="172">
        <f>SUM(ZBIRNA:NERASPOREĐENO!G640)</f>
        <v>0</v>
      </c>
      <c r="H640" s="94">
        <f>SUM(ZBIRNA:NERASPOREĐENO!H640)</f>
        <v>0</v>
      </c>
      <c r="I640" s="25">
        <f t="shared" si="291"/>
        <v>0</v>
      </c>
      <c r="K640" s="94">
        <v>0</v>
      </c>
      <c r="L640" s="94">
        <v>0</v>
      </c>
      <c r="M640" s="134">
        <f t="shared" si="273"/>
        <v>0</v>
      </c>
      <c r="N640" s="134">
        <f t="shared" si="274"/>
        <v>0</v>
      </c>
      <c r="R640" s="53"/>
    </row>
    <row r="641" spans="1:18" s="26" customFormat="1">
      <c r="A641" s="21"/>
      <c r="B641" s="22">
        <v>322</v>
      </c>
      <c r="C641" s="23" t="s">
        <v>34</v>
      </c>
      <c r="D641" s="24">
        <f>SUM(ZBIRNA:NERASPOREĐENO!D641)</f>
        <v>0</v>
      </c>
      <c r="E641" s="47">
        <f>SUM(ZBIRNA:NERASPOREĐENO!E641)</f>
        <v>0</v>
      </c>
      <c r="F641" s="84">
        <f t="shared" si="290"/>
        <v>0</v>
      </c>
      <c r="G641" s="172">
        <f>SUM(ZBIRNA:NERASPOREĐENO!G641)</f>
        <v>0</v>
      </c>
      <c r="H641" s="94">
        <f>SUM(ZBIRNA:NERASPOREĐENO!H641)</f>
        <v>0</v>
      </c>
      <c r="I641" s="25">
        <f t="shared" si="291"/>
        <v>0</v>
      </c>
      <c r="K641" s="94">
        <v>0</v>
      </c>
      <c r="L641" s="94">
        <v>0</v>
      </c>
      <c r="M641" s="134">
        <f t="shared" si="273"/>
        <v>0</v>
      </c>
      <c r="N641" s="134">
        <f t="shared" si="274"/>
        <v>0</v>
      </c>
      <c r="R641" s="53"/>
    </row>
    <row r="642" spans="1:18">
      <c r="A642" s="21"/>
      <c r="B642" s="22">
        <v>323</v>
      </c>
      <c r="C642" s="23" t="s">
        <v>28</v>
      </c>
      <c r="D642" s="24">
        <f>SUM(ZBIRNA:NERASPOREĐENO!D642)</f>
        <v>0</v>
      </c>
      <c r="E642" s="47">
        <f>SUM(ZBIRNA:NERASPOREĐENO!E642)</f>
        <v>0</v>
      </c>
      <c r="F642" s="84">
        <f t="shared" si="290"/>
        <v>0</v>
      </c>
      <c r="G642" s="172">
        <f>SUM(ZBIRNA:NERASPOREĐENO!G642)</f>
        <v>0</v>
      </c>
      <c r="H642" s="94">
        <f>SUM(ZBIRNA:NERASPOREĐENO!H642)</f>
        <v>0</v>
      </c>
      <c r="I642" s="25">
        <f t="shared" si="291"/>
        <v>0</v>
      </c>
      <c r="K642" s="94">
        <v>0</v>
      </c>
      <c r="L642" s="94">
        <v>0</v>
      </c>
      <c r="M642" s="134">
        <f t="shared" si="273"/>
        <v>0</v>
      </c>
      <c r="N642" s="134">
        <f t="shared" si="274"/>
        <v>0</v>
      </c>
      <c r="R642" s="53"/>
    </row>
    <row r="643" spans="1:18" ht="24.75">
      <c r="A643" s="21"/>
      <c r="B643" s="22">
        <v>324</v>
      </c>
      <c r="C643" s="23" t="s">
        <v>37</v>
      </c>
      <c r="D643" s="24">
        <f>SUM(ZBIRNA:NERASPOREĐENO!D643)</f>
        <v>0</v>
      </c>
      <c r="E643" s="47">
        <f>SUM(ZBIRNA:NERASPOREĐENO!E643)</f>
        <v>0</v>
      </c>
      <c r="F643" s="84">
        <f t="shared" si="290"/>
        <v>0</v>
      </c>
      <c r="G643" s="172">
        <f>SUM(ZBIRNA:NERASPOREĐENO!G643)</f>
        <v>0</v>
      </c>
      <c r="H643" s="94">
        <f>SUM(ZBIRNA:NERASPOREĐENO!H643)</f>
        <v>0</v>
      </c>
      <c r="I643" s="25">
        <f t="shared" si="291"/>
        <v>0</v>
      </c>
      <c r="K643" s="94">
        <v>0</v>
      </c>
      <c r="L643" s="94">
        <v>0</v>
      </c>
      <c r="M643" s="134">
        <f t="shared" si="273"/>
        <v>0</v>
      </c>
      <c r="N643" s="134">
        <f t="shared" si="274"/>
        <v>0</v>
      </c>
      <c r="R643" s="53"/>
    </row>
    <row r="644" spans="1:18" s="26" customFormat="1">
      <c r="A644" s="21"/>
      <c r="B644" s="22">
        <v>329</v>
      </c>
      <c r="C644" s="23" t="s">
        <v>38</v>
      </c>
      <c r="D644" s="24">
        <f>SUM(ZBIRNA:NERASPOREĐENO!D644)</f>
        <v>0</v>
      </c>
      <c r="E644" s="47">
        <f>SUM(ZBIRNA:NERASPOREĐENO!E644)</f>
        <v>0</v>
      </c>
      <c r="F644" s="84">
        <f t="shared" si="290"/>
        <v>0</v>
      </c>
      <c r="G644" s="172">
        <f>SUM(ZBIRNA:NERASPOREĐENO!G644)</f>
        <v>0</v>
      </c>
      <c r="H644" s="94">
        <f>SUM(ZBIRNA:NERASPOREĐENO!H644)</f>
        <v>0</v>
      </c>
      <c r="I644" s="25">
        <f t="shared" si="291"/>
        <v>0</v>
      </c>
      <c r="K644" s="94">
        <v>0</v>
      </c>
      <c r="L644" s="94">
        <v>0</v>
      </c>
      <c r="M644" s="134">
        <f t="shared" si="273"/>
        <v>0</v>
      </c>
      <c r="N644" s="134">
        <f t="shared" si="274"/>
        <v>0</v>
      </c>
      <c r="R644" s="53"/>
    </row>
    <row r="645" spans="1:18">
      <c r="A645" s="21"/>
      <c r="B645" s="22">
        <v>343</v>
      </c>
      <c r="C645" s="23" t="s">
        <v>39</v>
      </c>
      <c r="D645" s="24">
        <f>SUM(ZBIRNA:NERASPOREĐENO!D645)</f>
        <v>0</v>
      </c>
      <c r="E645" s="47">
        <f>SUM(ZBIRNA:NERASPOREĐENO!E645)</f>
        <v>0</v>
      </c>
      <c r="F645" s="84">
        <f t="shared" si="290"/>
        <v>0</v>
      </c>
      <c r="G645" s="172">
        <f>SUM(ZBIRNA:NERASPOREĐENO!G645)</f>
        <v>0</v>
      </c>
      <c r="H645" s="94">
        <f>SUM(ZBIRNA:NERASPOREĐENO!H645)</f>
        <v>0</v>
      </c>
      <c r="I645" s="25">
        <f t="shared" si="291"/>
        <v>0</v>
      </c>
      <c r="K645" s="94">
        <v>0</v>
      </c>
      <c r="L645" s="94">
        <v>0</v>
      </c>
      <c r="M645" s="134">
        <f t="shared" si="273"/>
        <v>0</v>
      </c>
      <c r="N645" s="134">
        <f t="shared" si="274"/>
        <v>0</v>
      </c>
      <c r="R645" s="53"/>
    </row>
    <row r="646" spans="1:18" ht="24.75">
      <c r="A646" s="236" t="s">
        <v>11</v>
      </c>
      <c r="B646" s="237"/>
      <c r="C646" s="18" t="s">
        <v>115</v>
      </c>
      <c r="D646" s="19">
        <f>SUM(D647:D655)</f>
        <v>42303</v>
      </c>
      <c r="E646" s="19">
        <f t="shared" ref="E646:I646" si="292">SUM(E647:E655)</f>
        <v>0</v>
      </c>
      <c r="F646" s="59">
        <f t="shared" si="292"/>
        <v>42303</v>
      </c>
      <c r="G646" s="174">
        <f t="shared" si="292"/>
        <v>0</v>
      </c>
      <c r="H646" s="79">
        <f t="shared" si="292"/>
        <v>0</v>
      </c>
      <c r="I646" s="20">
        <f t="shared" si="292"/>
        <v>42303</v>
      </c>
      <c r="K646" s="79">
        <v>42303</v>
      </c>
      <c r="L646" s="79">
        <v>0</v>
      </c>
      <c r="M646" s="134">
        <f t="shared" si="273"/>
        <v>0</v>
      </c>
      <c r="N646" s="134">
        <f t="shared" si="274"/>
        <v>0</v>
      </c>
      <c r="R646" s="53"/>
    </row>
    <row r="647" spans="1:18">
      <c r="A647" s="21"/>
      <c r="B647" s="22">
        <v>311</v>
      </c>
      <c r="C647" s="23" t="s">
        <v>35</v>
      </c>
      <c r="D647" s="24">
        <f>SUM(ZBIRNA:NERASPOREĐENO!D647)</f>
        <v>0</v>
      </c>
      <c r="E647" s="47">
        <f>SUM(ZBIRNA:NERASPOREĐENO!E647)</f>
        <v>0</v>
      </c>
      <c r="F647" s="84">
        <f t="shared" ref="F647:F655" si="293">SUM(D647:E647)</f>
        <v>0</v>
      </c>
      <c r="G647" s="172">
        <f>SUM(ZBIRNA:NERASPOREĐENO!G647)</f>
        <v>0</v>
      </c>
      <c r="H647" s="94">
        <f>SUM(ZBIRNA:NERASPOREĐENO!H647)</f>
        <v>0</v>
      </c>
      <c r="I647" s="25">
        <f t="shared" ref="I647:I655" si="294">+F647+H647</f>
        <v>0</v>
      </c>
      <c r="K647" s="94">
        <v>0</v>
      </c>
      <c r="L647" s="94">
        <v>0</v>
      </c>
      <c r="M647" s="134">
        <f t="shared" si="273"/>
        <v>0</v>
      </c>
      <c r="N647" s="134">
        <f t="shared" si="274"/>
        <v>0</v>
      </c>
      <c r="R647" s="53"/>
    </row>
    <row r="648" spans="1:18">
      <c r="A648" s="21"/>
      <c r="B648" s="22">
        <v>313</v>
      </c>
      <c r="C648" s="23" t="s">
        <v>36</v>
      </c>
      <c r="D648" s="24">
        <f>SUM(ZBIRNA:NERASPOREĐENO!D648)</f>
        <v>0</v>
      </c>
      <c r="E648" s="47">
        <f>SUM(ZBIRNA:NERASPOREĐENO!E648)</f>
        <v>0</v>
      </c>
      <c r="F648" s="84">
        <f t="shared" si="293"/>
        <v>0</v>
      </c>
      <c r="G648" s="172">
        <f>SUM(ZBIRNA:NERASPOREĐENO!G648)</f>
        <v>0</v>
      </c>
      <c r="H648" s="94">
        <f>SUM(ZBIRNA:NERASPOREĐENO!H648)</f>
        <v>0</v>
      </c>
      <c r="I648" s="25">
        <f t="shared" si="294"/>
        <v>0</v>
      </c>
      <c r="K648" s="94">
        <v>0</v>
      </c>
      <c r="L648" s="94">
        <v>0</v>
      </c>
      <c r="M648" s="134">
        <f t="shared" si="273"/>
        <v>0</v>
      </c>
      <c r="N648" s="134">
        <f t="shared" si="274"/>
        <v>0</v>
      </c>
      <c r="R648" s="53"/>
    </row>
    <row r="649" spans="1:18">
      <c r="A649" s="21"/>
      <c r="B649" s="22">
        <v>321</v>
      </c>
      <c r="C649" s="23" t="s">
        <v>33</v>
      </c>
      <c r="D649" s="24">
        <f>SUM(ZBIRNA:NERASPOREĐENO!D649)</f>
        <v>38073</v>
      </c>
      <c r="E649" s="47">
        <f>SUM(ZBIRNA:NERASPOREĐENO!E649)</f>
        <v>0</v>
      </c>
      <c r="F649" s="84">
        <f t="shared" si="293"/>
        <v>38073</v>
      </c>
      <c r="G649" s="172">
        <f>SUM(ZBIRNA:NERASPOREĐENO!G649)</f>
        <v>0</v>
      </c>
      <c r="H649" s="94">
        <f>SUM(ZBIRNA:NERASPOREĐENO!H649)</f>
        <v>0</v>
      </c>
      <c r="I649" s="25">
        <f t="shared" si="294"/>
        <v>38073</v>
      </c>
      <c r="K649" s="94">
        <v>38073</v>
      </c>
      <c r="L649" s="94">
        <v>0</v>
      </c>
      <c r="M649" s="134">
        <f t="shared" si="273"/>
        <v>0</v>
      </c>
      <c r="N649" s="134">
        <f t="shared" si="274"/>
        <v>0</v>
      </c>
      <c r="R649" s="53"/>
    </row>
    <row r="650" spans="1:18">
      <c r="A650" s="21"/>
      <c r="B650" s="22">
        <v>322</v>
      </c>
      <c r="C650" s="23" t="s">
        <v>34</v>
      </c>
      <c r="D650" s="24">
        <f>SUM(ZBIRNA:NERASPOREĐENO!D650)</f>
        <v>0</v>
      </c>
      <c r="E650" s="47">
        <f>SUM(ZBIRNA:NERASPOREĐENO!E650)</f>
        <v>0</v>
      </c>
      <c r="F650" s="84">
        <f t="shared" si="293"/>
        <v>0</v>
      </c>
      <c r="G650" s="172">
        <f>SUM(ZBIRNA:NERASPOREĐENO!G650)</f>
        <v>0</v>
      </c>
      <c r="H650" s="94">
        <f>SUM(ZBIRNA:NERASPOREĐENO!H650)</f>
        <v>0</v>
      </c>
      <c r="I650" s="25">
        <f t="shared" si="294"/>
        <v>0</v>
      </c>
      <c r="K650" s="94">
        <v>0</v>
      </c>
      <c r="L650" s="94">
        <v>0</v>
      </c>
      <c r="M650" s="134">
        <f t="shared" si="273"/>
        <v>0</v>
      </c>
      <c r="N650" s="134">
        <f t="shared" si="274"/>
        <v>0</v>
      </c>
      <c r="R650" s="53"/>
    </row>
    <row r="651" spans="1:18">
      <c r="A651" s="21"/>
      <c r="B651" s="22">
        <v>323</v>
      </c>
      <c r="C651" s="23" t="s">
        <v>28</v>
      </c>
      <c r="D651" s="24">
        <f>SUM(ZBIRNA:NERASPOREĐENO!D651)</f>
        <v>4230</v>
      </c>
      <c r="E651" s="47">
        <f>SUM(ZBIRNA:NERASPOREĐENO!E651)</f>
        <v>0</v>
      </c>
      <c r="F651" s="84">
        <f t="shared" si="293"/>
        <v>4230</v>
      </c>
      <c r="G651" s="172">
        <f>SUM(ZBIRNA:NERASPOREĐENO!G651)</f>
        <v>0</v>
      </c>
      <c r="H651" s="94">
        <f>SUM(ZBIRNA:NERASPOREĐENO!H651)</f>
        <v>0</v>
      </c>
      <c r="I651" s="25">
        <f t="shared" si="294"/>
        <v>4230</v>
      </c>
      <c r="K651" s="94">
        <v>4230</v>
      </c>
      <c r="L651" s="94">
        <v>0</v>
      </c>
      <c r="M651" s="134">
        <f t="shared" si="273"/>
        <v>0</v>
      </c>
      <c r="N651" s="134">
        <f t="shared" si="274"/>
        <v>0</v>
      </c>
      <c r="R651" s="53"/>
    </row>
    <row r="652" spans="1:18" ht="24.75">
      <c r="A652" s="21"/>
      <c r="B652" s="22">
        <v>324</v>
      </c>
      <c r="C652" s="23" t="s">
        <v>37</v>
      </c>
      <c r="D652" s="24">
        <f>SUM(ZBIRNA:NERASPOREĐENO!D652)</f>
        <v>0</v>
      </c>
      <c r="E652" s="47">
        <f>SUM(ZBIRNA:NERASPOREĐENO!E652)</f>
        <v>0</v>
      </c>
      <c r="F652" s="84">
        <f t="shared" si="293"/>
        <v>0</v>
      </c>
      <c r="G652" s="172">
        <f>SUM(ZBIRNA:NERASPOREĐENO!G652)</f>
        <v>0</v>
      </c>
      <c r="H652" s="94">
        <f>SUM(ZBIRNA:NERASPOREĐENO!H652)</f>
        <v>0</v>
      </c>
      <c r="I652" s="25">
        <f t="shared" si="294"/>
        <v>0</v>
      </c>
      <c r="K652" s="94">
        <v>0</v>
      </c>
      <c r="L652" s="94">
        <v>0</v>
      </c>
      <c r="M652" s="134">
        <f t="shared" si="273"/>
        <v>0</v>
      </c>
      <c r="N652" s="134">
        <f t="shared" si="274"/>
        <v>0</v>
      </c>
      <c r="R652" s="53"/>
    </row>
    <row r="653" spans="1:18">
      <c r="A653" s="21"/>
      <c r="B653" s="22">
        <v>329</v>
      </c>
      <c r="C653" s="23" t="s">
        <v>38</v>
      </c>
      <c r="D653" s="24">
        <f>SUM(ZBIRNA:NERASPOREĐENO!D653)</f>
        <v>0</v>
      </c>
      <c r="E653" s="47">
        <f>SUM(ZBIRNA:NERASPOREĐENO!E653)</f>
        <v>0</v>
      </c>
      <c r="F653" s="84">
        <f t="shared" si="293"/>
        <v>0</v>
      </c>
      <c r="G653" s="172">
        <f>SUM(ZBIRNA:NERASPOREĐENO!G653)</f>
        <v>0</v>
      </c>
      <c r="H653" s="94">
        <f>SUM(ZBIRNA:NERASPOREĐENO!H653)</f>
        <v>0</v>
      </c>
      <c r="I653" s="25">
        <f t="shared" si="294"/>
        <v>0</v>
      </c>
      <c r="K653" s="94">
        <v>0</v>
      </c>
      <c r="L653" s="94">
        <v>0</v>
      </c>
      <c r="M653" s="134">
        <f t="shared" si="273"/>
        <v>0</v>
      </c>
      <c r="N653" s="134">
        <f t="shared" si="274"/>
        <v>0</v>
      </c>
      <c r="R653" s="53"/>
    </row>
    <row r="654" spans="1:18">
      <c r="A654" s="21"/>
      <c r="B654" s="22">
        <v>343</v>
      </c>
      <c r="C654" s="23" t="s">
        <v>39</v>
      </c>
      <c r="D654" s="24">
        <f>SUM(ZBIRNA:NERASPOREĐENO!D654)</f>
        <v>0</v>
      </c>
      <c r="E654" s="47">
        <f>SUM(ZBIRNA:NERASPOREĐENO!E654)</f>
        <v>0</v>
      </c>
      <c r="F654" s="84">
        <f t="shared" si="293"/>
        <v>0</v>
      </c>
      <c r="G654" s="172">
        <f>SUM(ZBIRNA:NERASPOREĐENO!G654)</f>
        <v>0</v>
      </c>
      <c r="H654" s="94">
        <f>SUM(ZBIRNA:NERASPOREĐENO!H654)</f>
        <v>0</v>
      </c>
      <c r="I654" s="25">
        <f t="shared" si="294"/>
        <v>0</v>
      </c>
      <c r="K654" s="94">
        <v>0</v>
      </c>
      <c r="L654" s="94">
        <v>0</v>
      </c>
      <c r="M654" s="134">
        <f t="shared" si="273"/>
        <v>0</v>
      </c>
      <c r="N654" s="134">
        <f t="shared" si="274"/>
        <v>0</v>
      </c>
      <c r="R654" s="53"/>
    </row>
    <row r="655" spans="1:18" ht="21" customHeight="1">
      <c r="A655" s="21"/>
      <c r="B655" s="22">
        <v>422</v>
      </c>
      <c r="C655" s="23" t="s">
        <v>29</v>
      </c>
      <c r="D655" s="24">
        <f>SUM(ZBIRNA:NERASPOREĐENO!D655)</f>
        <v>0</v>
      </c>
      <c r="E655" s="47">
        <f>SUM(ZBIRNA:NERASPOREĐENO!E655)</f>
        <v>0</v>
      </c>
      <c r="F655" s="84">
        <f t="shared" si="293"/>
        <v>0</v>
      </c>
      <c r="G655" s="172">
        <f>SUM(ZBIRNA:NERASPOREĐENO!G655)</f>
        <v>0</v>
      </c>
      <c r="H655" s="94">
        <f>SUM(ZBIRNA:NERASPOREĐENO!H655)</f>
        <v>0</v>
      </c>
      <c r="I655" s="25">
        <f t="shared" si="294"/>
        <v>0</v>
      </c>
      <c r="K655" s="94">
        <v>0</v>
      </c>
      <c r="L655" s="94">
        <v>0</v>
      </c>
      <c r="M655" s="134">
        <f t="shared" si="273"/>
        <v>0</v>
      </c>
      <c r="N655" s="134">
        <f t="shared" si="274"/>
        <v>0</v>
      </c>
      <c r="R655" s="53"/>
    </row>
    <row r="656" spans="1:18" ht="25.5" customHeight="1">
      <c r="A656" s="238" t="s">
        <v>160</v>
      </c>
      <c r="B656" s="239"/>
      <c r="C656" s="39" t="s">
        <v>135</v>
      </c>
      <c r="D656" s="40">
        <f>SUM(D657,D668)</f>
        <v>45000</v>
      </c>
      <c r="E656" s="40">
        <f t="shared" ref="E656:I656" si="295">SUM(E657,E668)</f>
        <v>0</v>
      </c>
      <c r="F656" s="83">
        <f t="shared" si="295"/>
        <v>45000</v>
      </c>
      <c r="G656" s="171">
        <f t="shared" si="295"/>
        <v>86288.5</v>
      </c>
      <c r="H656" s="88">
        <f t="shared" si="295"/>
        <v>0</v>
      </c>
      <c r="I656" s="41">
        <f t="shared" si="295"/>
        <v>45000</v>
      </c>
      <c r="K656" s="88">
        <v>45000</v>
      </c>
      <c r="L656" s="88">
        <v>86288.5</v>
      </c>
      <c r="M656" s="134">
        <f t="shared" si="273"/>
        <v>0</v>
      </c>
      <c r="N656" s="134">
        <f t="shared" si="274"/>
        <v>0</v>
      </c>
      <c r="R656" s="53"/>
    </row>
    <row r="657" spans="1:18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96">SUM(E658:E667)</f>
        <v>0</v>
      </c>
      <c r="F657" s="59">
        <f t="shared" si="296"/>
        <v>0</v>
      </c>
      <c r="G657" s="174">
        <f t="shared" si="296"/>
        <v>0</v>
      </c>
      <c r="H657" s="79">
        <f t="shared" si="296"/>
        <v>0</v>
      </c>
      <c r="I657" s="20">
        <f t="shared" si="296"/>
        <v>0</v>
      </c>
      <c r="K657" s="79">
        <v>0</v>
      </c>
      <c r="L657" s="79">
        <v>0</v>
      </c>
      <c r="M657" s="134">
        <f t="shared" si="273"/>
        <v>0</v>
      </c>
      <c r="N657" s="134">
        <f t="shared" si="274"/>
        <v>0</v>
      </c>
      <c r="R657" s="53"/>
    </row>
    <row r="658" spans="1:18">
      <c r="A658" s="21"/>
      <c r="B658" s="22">
        <v>311</v>
      </c>
      <c r="C658" s="23" t="s">
        <v>35</v>
      </c>
      <c r="D658" s="24">
        <f>SUM(ZBIRNA:NERASPOREĐENO!D658)</f>
        <v>0</v>
      </c>
      <c r="E658" s="47">
        <f>SUM(ZBIRNA:NERASPOREĐENO!E658)</f>
        <v>0</v>
      </c>
      <c r="F658" s="84">
        <f t="shared" ref="F658:F667" si="297">SUM(D658:E658)</f>
        <v>0</v>
      </c>
      <c r="G658" s="172">
        <f>SUM(ZBIRNA:NERASPOREĐENO!G658)</f>
        <v>0</v>
      </c>
      <c r="H658" s="94">
        <f>SUM(ZBIRNA:NERASPOREĐENO!H658)</f>
        <v>0</v>
      </c>
      <c r="I658" s="25">
        <f t="shared" ref="I658:I667" si="298">+F658+H658</f>
        <v>0</v>
      </c>
      <c r="K658" s="94">
        <v>0</v>
      </c>
      <c r="L658" s="94">
        <v>0</v>
      </c>
      <c r="M658" s="134">
        <f t="shared" si="273"/>
        <v>0</v>
      </c>
      <c r="N658" s="134">
        <f t="shared" si="274"/>
        <v>0</v>
      </c>
      <c r="R658" s="53"/>
    </row>
    <row r="659" spans="1:18">
      <c r="A659" s="21"/>
      <c r="B659" s="22">
        <v>313</v>
      </c>
      <c r="C659" s="23" t="s">
        <v>36</v>
      </c>
      <c r="D659" s="24">
        <f>SUM(ZBIRNA:NERASPOREĐENO!D659)</f>
        <v>0</v>
      </c>
      <c r="E659" s="47">
        <f>SUM(ZBIRNA:NERASPOREĐENO!E659)</f>
        <v>0</v>
      </c>
      <c r="F659" s="84">
        <f t="shared" si="297"/>
        <v>0</v>
      </c>
      <c r="G659" s="172">
        <f>SUM(ZBIRNA:NERASPOREĐENO!G659)</f>
        <v>0</v>
      </c>
      <c r="H659" s="94">
        <f>SUM(ZBIRNA:NERASPOREĐENO!H659)</f>
        <v>0</v>
      </c>
      <c r="I659" s="25">
        <f t="shared" si="298"/>
        <v>0</v>
      </c>
      <c r="K659" s="94">
        <v>0</v>
      </c>
      <c r="L659" s="94">
        <v>0</v>
      </c>
      <c r="M659" s="134">
        <f t="shared" ref="M659:M722" si="299">+F659-K659</f>
        <v>0</v>
      </c>
      <c r="N659" s="134">
        <f t="shared" ref="N659:N722" si="300">+G659-L659</f>
        <v>0</v>
      </c>
      <c r="R659" s="53"/>
    </row>
    <row r="660" spans="1:18" s="26" customFormat="1">
      <c r="A660" s="21"/>
      <c r="B660" s="22">
        <v>321</v>
      </c>
      <c r="C660" s="23" t="s">
        <v>33</v>
      </c>
      <c r="D660" s="24">
        <f>SUM(ZBIRNA:NERASPOREĐENO!D660)</f>
        <v>0</v>
      </c>
      <c r="E660" s="47">
        <f>SUM(ZBIRNA:NERASPOREĐENO!E660)</f>
        <v>0</v>
      </c>
      <c r="F660" s="84">
        <f t="shared" si="297"/>
        <v>0</v>
      </c>
      <c r="G660" s="172">
        <f>SUM(ZBIRNA:NERASPOREĐENO!G660)</f>
        <v>0</v>
      </c>
      <c r="H660" s="94">
        <f>SUM(ZBIRNA:NERASPOREĐENO!H660)</f>
        <v>0</v>
      </c>
      <c r="I660" s="25">
        <f t="shared" si="298"/>
        <v>0</v>
      </c>
      <c r="K660" s="94">
        <v>0</v>
      </c>
      <c r="L660" s="94">
        <v>0</v>
      </c>
      <c r="M660" s="134">
        <f t="shared" si="299"/>
        <v>0</v>
      </c>
      <c r="N660" s="134">
        <f t="shared" si="300"/>
        <v>0</v>
      </c>
      <c r="R660" s="53"/>
    </row>
    <row r="661" spans="1:18" s="26" customFormat="1">
      <c r="A661" s="21"/>
      <c r="B661" s="22">
        <v>322</v>
      </c>
      <c r="C661" s="23" t="s">
        <v>34</v>
      </c>
      <c r="D661" s="24">
        <f>SUM(ZBIRNA:NERASPOREĐENO!D661)</f>
        <v>0</v>
      </c>
      <c r="E661" s="47">
        <f>SUM(ZBIRNA:NERASPOREĐENO!E661)</f>
        <v>0</v>
      </c>
      <c r="F661" s="84">
        <f t="shared" si="297"/>
        <v>0</v>
      </c>
      <c r="G661" s="172">
        <f>SUM(ZBIRNA:NERASPOREĐENO!G661)</f>
        <v>0</v>
      </c>
      <c r="H661" s="94">
        <f>SUM(ZBIRNA:NERASPOREĐENO!H661)</f>
        <v>0</v>
      </c>
      <c r="I661" s="25">
        <f t="shared" si="298"/>
        <v>0</v>
      </c>
      <c r="K661" s="94">
        <v>0</v>
      </c>
      <c r="L661" s="94">
        <v>0</v>
      </c>
      <c r="M661" s="134">
        <f t="shared" si="299"/>
        <v>0</v>
      </c>
      <c r="N661" s="134">
        <f t="shared" si="300"/>
        <v>0</v>
      </c>
      <c r="R661" s="53"/>
    </row>
    <row r="662" spans="1:18">
      <c r="A662" s="21"/>
      <c r="B662" s="22">
        <v>323</v>
      </c>
      <c r="C662" s="23" t="s">
        <v>28</v>
      </c>
      <c r="D662" s="24">
        <f>SUM(ZBIRNA:NERASPOREĐENO!D662)</f>
        <v>0</v>
      </c>
      <c r="E662" s="47">
        <f>SUM(ZBIRNA:NERASPOREĐENO!E662)</f>
        <v>0</v>
      </c>
      <c r="F662" s="84">
        <f t="shared" si="297"/>
        <v>0</v>
      </c>
      <c r="G662" s="172">
        <f>SUM(ZBIRNA:NERASPOREĐENO!G662)</f>
        <v>0</v>
      </c>
      <c r="H662" s="94">
        <f>SUM(ZBIRNA:NERASPOREĐENO!H662)</f>
        <v>0</v>
      </c>
      <c r="I662" s="25">
        <f t="shared" si="298"/>
        <v>0</v>
      </c>
      <c r="K662" s="94">
        <v>0</v>
      </c>
      <c r="L662" s="94">
        <v>0</v>
      </c>
      <c r="M662" s="134">
        <f t="shared" si="299"/>
        <v>0</v>
      </c>
      <c r="N662" s="134">
        <f t="shared" si="300"/>
        <v>0</v>
      </c>
      <c r="R662" s="53"/>
    </row>
    <row r="663" spans="1:18" ht="24.75">
      <c r="A663" s="21"/>
      <c r="B663" s="22">
        <v>324</v>
      </c>
      <c r="C663" s="23" t="s">
        <v>37</v>
      </c>
      <c r="D663" s="24">
        <f>SUM(ZBIRNA:NERASPOREĐENO!D663)</f>
        <v>0</v>
      </c>
      <c r="E663" s="47">
        <f>SUM(ZBIRNA:NERASPOREĐENO!E663)</f>
        <v>0</v>
      </c>
      <c r="F663" s="84">
        <f t="shared" si="297"/>
        <v>0</v>
      </c>
      <c r="G663" s="172">
        <f>SUM(ZBIRNA:NERASPOREĐENO!G663)</f>
        <v>0</v>
      </c>
      <c r="H663" s="94">
        <f>SUM(ZBIRNA:NERASPOREĐENO!H663)</f>
        <v>0</v>
      </c>
      <c r="I663" s="25">
        <f t="shared" si="298"/>
        <v>0</v>
      </c>
      <c r="K663" s="94">
        <v>0</v>
      </c>
      <c r="L663" s="94">
        <v>0</v>
      </c>
      <c r="M663" s="134">
        <f t="shared" si="299"/>
        <v>0</v>
      </c>
      <c r="N663" s="134">
        <f t="shared" si="300"/>
        <v>0</v>
      </c>
      <c r="R663" s="53"/>
    </row>
    <row r="664" spans="1:18" s="26" customFormat="1">
      <c r="A664" s="21"/>
      <c r="B664" s="22">
        <v>329</v>
      </c>
      <c r="C664" s="23" t="s">
        <v>38</v>
      </c>
      <c r="D664" s="24">
        <f>SUM(ZBIRNA:NERASPOREĐENO!D664)</f>
        <v>0</v>
      </c>
      <c r="E664" s="47">
        <f>SUM(ZBIRNA:NERASPOREĐENO!E664)</f>
        <v>0</v>
      </c>
      <c r="F664" s="84">
        <f t="shared" si="297"/>
        <v>0</v>
      </c>
      <c r="G664" s="172">
        <f>SUM(ZBIRNA:NERASPOREĐENO!G664)</f>
        <v>0</v>
      </c>
      <c r="H664" s="94">
        <f>SUM(ZBIRNA:NERASPOREĐENO!H664)</f>
        <v>0</v>
      </c>
      <c r="I664" s="25">
        <f t="shared" si="298"/>
        <v>0</v>
      </c>
      <c r="K664" s="94">
        <v>0</v>
      </c>
      <c r="L664" s="94">
        <v>0</v>
      </c>
      <c r="M664" s="134">
        <f t="shared" si="299"/>
        <v>0</v>
      </c>
      <c r="N664" s="134">
        <f t="shared" si="300"/>
        <v>0</v>
      </c>
      <c r="R664" s="53"/>
    </row>
    <row r="665" spans="1:18">
      <c r="A665" s="21"/>
      <c r="B665" s="22">
        <v>343</v>
      </c>
      <c r="C665" s="23" t="s">
        <v>39</v>
      </c>
      <c r="D665" s="24">
        <f>SUM(ZBIRNA:NERASPOREĐENO!D665)</f>
        <v>0</v>
      </c>
      <c r="E665" s="47">
        <f>SUM(ZBIRNA:NERASPOREĐENO!E665)</f>
        <v>0</v>
      </c>
      <c r="F665" s="84">
        <f t="shared" si="297"/>
        <v>0</v>
      </c>
      <c r="G665" s="172">
        <f>SUM(ZBIRNA:NERASPOREĐENO!G665)</f>
        <v>0</v>
      </c>
      <c r="H665" s="94">
        <f>SUM(ZBIRNA:NERASPOREĐENO!H665)</f>
        <v>0</v>
      </c>
      <c r="I665" s="25">
        <f t="shared" si="298"/>
        <v>0</v>
      </c>
      <c r="K665" s="94">
        <v>0</v>
      </c>
      <c r="L665" s="94">
        <v>0</v>
      </c>
      <c r="M665" s="134">
        <f t="shared" si="299"/>
        <v>0</v>
      </c>
      <c r="N665" s="134">
        <f t="shared" si="300"/>
        <v>0</v>
      </c>
      <c r="R665" s="53"/>
    </row>
    <row r="666" spans="1:18" ht="21" customHeight="1">
      <c r="A666" s="21"/>
      <c r="B666" s="22">
        <v>422</v>
      </c>
      <c r="C666" s="23" t="s">
        <v>29</v>
      </c>
      <c r="D666" s="24">
        <f>SUM(ZBIRNA:NERASPOREĐENO!D666)</f>
        <v>0</v>
      </c>
      <c r="E666" s="47">
        <f>SUM(ZBIRNA:NERASPOREĐENO!E666)</f>
        <v>0</v>
      </c>
      <c r="F666" s="84">
        <f t="shared" si="297"/>
        <v>0</v>
      </c>
      <c r="G666" s="172">
        <f>SUM(ZBIRNA:NERASPOREĐENO!G666)</f>
        <v>0</v>
      </c>
      <c r="H666" s="94">
        <f>SUM(ZBIRNA:NERASPOREĐENO!H666)</f>
        <v>0</v>
      </c>
      <c r="I666" s="25">
        <f t="shared" si="298"/>
        <v>0</v>
      </c>
      <c r="K666" s="94">
        <v>0</v>
      </c>
      <c r="L666" s="94">
        <v>0</v>
      </c>
      <c r="M666" s="134">
        <f t="shared" si="299"/>
        <v>0</v>
      </c>
      <c r="N666" s="134">
        <f t="shared" si="300"/>
        <v>0</v>
      </c>
      <c r="R666" s="53"/>
    </row>
    <row r="667" spans="1:18" ht="21" customHeight="1">
      <c r="A667" s="21"/>
      <c r="B667" s="22">
        <v>451</v>
      </c>
      <c r="C667" s="23" t="s">
        <v>31</v>
      </c>
      <c r="D667" s="24">
        <f>SUM(ZBIRNA:NERASPOREĐENO!D667)</f>
        <v>0</v>
      </c>
      <c r="E667" s="47">
        <f>SUM(ZBIRNA:NERASPOREĐENO!E667)</f>
        <v>0</v>
      </c>
      <c r="F667" s="84">
        <f t="shared" si="297"/>
        <v>0</v>
      </c>
      <c r="G667" s="172">
        <f>SUM(ZBIRNA:NERASPOREĐENO!G667)</f>
        <v>0</v>
      </c>
      <c r="H667" s="94">
        <f>SUM(ZBIRNA:NERASPOREĐENO!H667)</f>
        <v>0</v>
      </c>
      <c r="I667" s="25">
        <f t="shared" si="298"/>
        <v>0</v>
      </c>
      <c r="K667" s="94">
        <v>0</v>
      </c>
      <c r="L667" s="94">
        <v>0</v>
      </c>
      <c r="M667" s="134">
        <f t="shared" si="299"/>
        <v>0</v>
      </c>
      <c r="N667" s="134">
        <f t="shared" si="300"/>
        <v>0</v>
      </c>
      <c r="R667" s="53"/>
    </row>
    <row r="668" spans="1:18" ht="24.75">
      <c r="A668" s="236" t="s">
        <v>11</v>
      </c>
      <c r="B668" s="237"/>
      <c r="C668" s="18" t="s">
        <v>115</v>
      </c>
      <c r="D668" s="19">
        <f>SUM(D669:D678)</f>
        <v>45000</v>
      </c>
      <c r="E668" s="19">
        <f t="shared" ref="E668:I668" si="301">SUM(E669:E678)</f>
        <v>0</v>
      </c>
      <c r="F668" s="59">
        <f t="shared" si="301"/>
        <v>45000</v>
      </c>
      <c r="G668" s="174">
        <f t="shared" si="301"/>
        <v>86288.5</v>
      </c>
      <c r="H668" s="79">
        <f t="shared" si="301"/>
        <v>0</v>
      </c>
      <c r="I668" s="20">
        <f t="shared" si="301"/>
        <v>45000</v>
      </c>
      <c r="K668" s="79">
        <v>45000</v>
      </c>
      <c r="L668" s="79">
        <v>86288.5</v>
      </c>
      <c r="M668" s="134">
        <f t="shared" si="299"/>
        <v>0</v>
      </c>
      <c r="N668" s="134">
        <f t="shared" si="300"/>
        <v>0</v>
      </c>
      <c r="R668" s="53"/>
    </row>
    <row r="669" spans="1:18">
      <c r="A669" s="21"/>
      <c r="B669" s="22">
        <v>311</v>
      </c>
      <c r="C669" s="23" t="s">
        <v>35</v>
      </c>
      <c r="D669" s="24">
        <f>SUM(ZBIRNA:NERASPOREĐENO!D669)</f>
        <v>0</v>
      </c>
      <c r="E669" s="47">
        <f>SUM(ZBIRNA:NERASPOREĐENO!E669)</f>
        <v>0</v>
      </c>
      <c r="F669" s="84">
        <f t="shared" ref="F669:F678" si="302">SUM(D669:E669)</f>
        <v>0</v>
      </c>
      <c r="G669" s="172">
        <f>SUM(ZBIRNA:NERASPOREĐENO!G669)</f>
        <v>0</v>
      </c>
      <c r="H669" s="94">
        <f>SUM(ZBIRNA:NERASPOREĐENO!H669)</f>
        <v>0</v>
      </c>
      <c r="I669" s="25">
        <f t="shared" ref="I669:I678" si="303">+F669+H669</f>
        <v>0</v>
      </c>
      <c r="K669" s="94">
        <v>0</v>
      </c>
      <c r="L669" s="94">
        <v>0</v>
      </c>
      <c r="M669" s="134">
        <f t="shared" si="299"/>
        <v>0</v>
      </c>
      <c r="N669" s="134">
        <f t="shared" si="300"/>
        <v>0</v>
      </c>
      <c r="R669" s="53"/>
    </row>
    <row r="670" spans="1:18">
      <c r="A670" s="21"/>
      <c r="B670" s="22">
        <v>313</v>
      </c>
      <c r="C670" s="23" t="s">
        <v>36</v>
      </c>
      <c r="D670" s="24">
        <f>SUM(ZBIRNA:NERASPOREĐENO!D670)</f>
        <v>0</v>
      </c>
      <c r="E670" s="47">
        <f>SUM(ZBIRNA:NERASPOREĐENO!E670)</f>
        <v>0</v>
      </c>
      <c r="F670" s="84">
        <f t="shared" si="302"/>
        <v>0</v>
      </c>
      <c r="G670" s="172">
        <f>SUM(ZBIRNA:NERASPOREĐENO!G670)</f>
        <v>0</v>
      </c>
      <c r="H670" s="94">
        <f>SUM(ZBIRNA:NERASPOREĐENO!H670)</f>
        <v>0</v>
      </c>
      <c r="I670" s="25">
        <f t="shared" si="303"/>
        <v>0</v>
      </c>
      <c r="K670" s="94">
        <v>0</v>
      </c>
      <c r="L670" s="94">
        <v>0</v>
      </c>
      <c r="M670" s="134">
        <f t="shared" si="299"/>
        <v>0</v>
      </c>
      <c r="N670" s="134">
        <f t="shared" si="300"/>
        <v>0</v>
      </c>
      <c r="R670" s="53"/>
    </row>
    <row r="671" spans="1:18">
      <c r="A671" s="21"/>
      <c r="B671" s="22">
        <v>321</v>
      </c>
      <c r="C671" s="23" t="s">
        <v>33</v>
      </c>
      <c r="D671" s="24">
        <f>SUM(ZBIRNA:NERASPOREĐENO!D671)</f>
        <v>0</v>
      </c>
      <c r="E671" s="47">
        <f>SUM(ZBIRNA:NERASPOREĐENO!E671)</f>
        <v>0</v>
      </c>
      <c r="F671" s="84">
        <f t="shared" si="302"/>
        <v>0</v>
      </c>
      <c r="G671" s="172">
        <f>SUM(ZBIRNA:NERASPOREĐENO!G671)</f>
        <v>0</v>
      </c>
      <c r="H671" s="94">
        <f>SUM(ZBIRNA:NERASPOREĐENO!H671)</f>
        <v>0</v>
      </c>
      <c r="I671" s="25">
        <f t="shared" si="303"/>
        <v>0</v>
      </c>
      <c r="K671" s="94">
        <v>0</v>
      </c>
      <c r="L671" s="94">
        <v>0</v>
      </c>
      <c r="M671" s="134">
        <f t="shared" si="299"/>
        <v>0</v>
      </c>
      <c r="N671" s="134">
        <f t="shared" si="300"/>
        <v>0</v>
      </c>
      <c r="R671" s="53"/>
    </row>
    <row r="672" spans="1:18">
      <c r="A672" s="21"/>
      <c r="B672" s="22">
        <v>322</v>
      </c>
      <c r="C672" s="23" t="s">
        <v>34</v>
      </c>
      <c r="D672" s="24">
        <f>SUM(ZBIRNA:NERASPOREĐENO!D672)</f>
        <v>5000</v>
      </c>
      <c r="E672" s="47">
        <f>SUM(ZBIRNA:NERASPOREĐENO!E672)</f>
        <v>0</v>
      </c>
      <c r="F672" s="84">
        <f t="shared" si="302"/>
        <v>5000</v>
      </c>
      <c r="G672" s="172">
        <f>SUM(ZBIRNA:NERASPOREĐENO!G672)</f>
        <v>0</v>
      </c>
      <c r="H672" s="94">
        <f>SUM(ZBIRNA:NERASPOREĐENO!H672)</f>
        <v>0</v>
      </c>
      <c r="I672" s="25">
        <f t="shared" si="303"/>
        <v>5000</v>
      </c>
      <c r="K672" s="94">
        <v>5000</v>
      </c>
      <c r="L672" s="94">
        <v>0</v>
      </c>
      <c r="M672" s="134">
        <f t="shared" si="299"/>
        <v>0</v>
      </c>
      <c r="N672" s="134">
        <f t="shared" si="300"/>
        <v>0</v>
      </c>
      <c r="R672" s="53"/>
    </row>
    <row r="673" spans="1:18">
      <c r="A673" s="21"/>
      <c r="B673" s="22">
        <v>323</v>
      </c>
      <c r="C673" s="23" t="s">
        <v>28</v>
      </c>
      <c r="D673" s="24">
        <f>SUM(ZBIRNA:NERASPOREĐENO!D673)</f>
        <v>40000</v>
      </c>
      <c r="E673" s="47">
        <f>SUM(ZBIRNA:NERASPOREĐENO!E673)</f>
        <v>0</v>
      </c>
      <c r="F673" s="84">
        <f t="shared" si="302"/>
        <v>40000</v>
      </c>
      <c r="G673" s="172">
        <f>SUM(ZBIRNA:NERASPOREĐENO!G673)</f>
        <v>56827.25</v>
      </c>
      <c r="H673" s="94">
        <f>SUM(ZBIRNA:NERASPOREĐENO!H673)</f>
        <v>0</v>
      </c>
      <c r="I673" s="25">
        <f t="shared" si="303"/>
        <v>40000</v>
      </c>
      <c r="K673" s="94">
        <v>40000</v>
      </c>
      <c r="L673" s="94">
        <v>56827.25</v>
      </c>
      <c r="M673" s="134">
        <f t="shared" si="299"/>
        <v>0</v>
      </c>
      <c r="N673" s="134">
        <f t="shared" si="300"/>
        <v>0</v>
      </c>
      <c r="R673" s="53"/>
    </row>
    <row r="674" spans="1:18" ht="24.75">
      <c r="A674" s="21"/>
      <c r="B674" s="22">
        <v>324</v>
      </c>
      <c r="C674" s="23" t="s">
        <v>37</v>
      </c>
      <c r="D674" s="24">
        <f>SUM(ZBIRNA:NERASPOREĐENO!D674)</f>
        <v>0</v>
      </c>
      <c r="E674" s="47">
        <f>SUM(ZBIRNA:NERASPOREĐENO!E674)</f>
        <v>0</v>
      </c>
      <c r="F674" s="84">
        <f t="shared" si="302"/>
        <v>0</v>
      </c>
      <c r="G674" s="172">
        <f>SUM(ZBIRNA:NERASPOREĐENO!G674)</f>
        <v>0</v>
      </c>
      <c r="H674" s="94">
        <f>SUM(ZBIRNA:NERASPOREĐENO!H674)</f>
        <v>0</v>
      </c>
      <c r="I674" s="25">
        <f t="shared" si="303"/>
        <v>0</v>
      </c>
      <c r="K674" s="94">
        <v>0</v>
      </c>
      <c r="L674" s="94">
        <v>0</v>
      </c>
      <c r="M674" s="134">
        <f t="shared" si="299"/>
        <v>0</v>
      </c>
      <c r="N674" s="134">
        <f t="shared" si="300"/>
        <v>0</v>
      </c>
      <c r="R674" s="53"/>
    </row>
    <row r="675" spans="1:18">
      <c r="A675" s="21"/>
      <c r="B675" s="22">
        <v>329</v>
      </c>
      <c r="C675" s="23" t="s">
        <v>38</v>
      </c>
      <c r="D675" s="24">
        <f>SUM(ZBIRNA:NERASPOREĐENO!D675)</f>
        <v>0</v>
      </c>
      <c r="E675" s="47">
        <f>SUM(ZBIRNA:NERASPOREĐENO!E675)</f>
        <v>0</v>
      </c>
      <c r="F675" s="84">
        <f t="shared" si="302"/>
        <v>0</v>
      </c>
      <c r="G675" s="172">
        <f>SUM(ZBIRNA:NERASPOREĐENO!G675)</f>
        <v>0</v>
      </c>
      <c r="H675" s="94">
        <f>SUM(ZBIRNA:NERASPOREĐENO!H675)</f>
        <v>0</v>
      </c>
      <c r="I675" s="25">
        <f t="shared" si="303"/>
        <v>0</v>
      </c>
      <c r="K675" s="94">
        <v>0</v>
      </c>
      <c r="L675" s="94">
        <v>0</v>
      </c>
      <c r="M675" s="134">
        <f t="shared" si="299"/>
        <v>0</v>
      </c>
      <c r="N675" s="134">
        <f t="shared" si="300"/>
        <v>0</v>
      </c>
      <c r="R675" s="53"/>
    </row>
    <row r="676" spans="1:18">
      <c r="A676" s="21"/>
      <c r="B676" s="22">
        <v>343</v>
      </c>
      <c r="C676" s="23" t="s">
        <v>39</v>
      </c>
      <c r="D676" s="24">
        <f>SUM(ZBIRNA:NERASPOREĐENO!D676)</f>
        <v>0</v>
      </c>
      <c r="E676" s="47">
        <f>SUM(ZBIRNA:NERASPOREĐENO!E676)</f>
        <v>0</v>
      </c>
      <c r="F676" s="84">
        <f t="shared" si="302"/>
        <v>0</v>
      </c>
      <c r="G676" s="172">
        <f>SUM(ZBIRNA:NERASPOREĐENO!G676)</f>
        <v>0</v>
      </c>
      <c r="H676" s="94">
        <f>SUM(ZBIRNA:NERASPOREĐENO!H676)</f>
        <v>0</v>
      </c>
      <c r="I676" s="25">
        <f t="shared" si="303"/>
        <v>0</v>
      </c>
      <c r="K676" s="94">
        <v>0</v>
      </c>
      <c r="L676" s="94">
        <v>0</v>
      </c>
      <c r="M676" s="134">
        <f t="shared" si="299"/>
        <v>0</v>
      </c>
      <c r="N676" s="134">
        <f t="shared" si="300"/>
        <v>0</v>
      </c>
      <c r="R676" s="53"/>
    </row>
    <row r="677" spans="1:18" ht="21" customHeight="1">
      <c r="A677" s="21"/>
      <c r="B677" s="22">
        <v>422</v>
      </c>
      <c r="C677" s="23" t="s">
        <v>29</v>
      </c>
      <c r="D677" s="24">
        <f>SUM(ZBIRNA:NERASPOREĐENO!D677)</f>
        <v>0</v>
      </c>
      <c r="E677" s="47">
        <f>SUM(ZBIRNA:NERASPOREĐENO!E677)</f>
        <v>0</v>
      </c>
      <c r="F677" s="84">
        <f t="shared" si="302"/>
        <v>0</v>
      </c>
      <c r="G677" s="172">
        <f>SUM(ZBIRNA:NERASPOREĐENO!G677)</f>
        <v>0</v>
      </c>
      <c r="H677" s="94">
        <f>SUM(ZBIRNA:NERASPOREĐENO!H677)</f>
        <v>0</v>
      </c>
      <c r="I677" s="25">
        <f t="shared" si="303"/>
        <v>0</v>
      </c>
      <c r="K677" s="94">
        <v>0</v>
      </c>
      <c r="L677" s="94">
        <v>0</v>
      </c>
      <c r="M677" s="134">
        <f t="shared" si="299"/>
        <v>0</v>
      </c>
      <c r="N677" s="134">
        <f t="shared" si="300"/>
        <v>0</v>
      </c>
      <c r="R677" s="53"/>
    </row>
    <row r="678" spans="1:18" ht="21" customHeight="1">
      <c r="A678" s="21"/>
      <c r="B678" s="22">
        <v>451</v>
      </c>
      <c r="C678" s="23" t="s">
        <v>31</v>
      </c>
      <c r="D678" s="24">
        <f>SUM(ZBIRNA:NERASPOREĐENO!D678)</f>
        <v>0</v>
      </c>
      <c r="E678" s="47">
        <f>SUM(ZBIRNA:NERASPOREĐENO!E678)</f>
        <v>0</v>
      </c>
      <c r="F678" s="84">
        <f t="shared" si="302"/>
        <v>0</v>
      </c>
      <c r="G678" s="172">
        <f>SUM(ZBIRNA:NERASPOREĐENO!G678)</f>
        <v>29461.25</v>
      </c>
      <c r="H678" s="94">
        <f>SUM(ZBIRNA:NERASPOREĐENO!H678)</f>
        <v>0</v>
      </c>
      <c r="I678" s="25">
        <f t="shared" si="303"/>
        <v>0</v>
      </c>
      <c r="K678" s="94">
        <v>0</v>
      </c>
      <c r="L678" s="94">
        <v>29461.25</v>
      </c>
      <c r="M678" s="134">
        <f t="shared" si="299"/>
        <v>0</v>
      </c>
      <c r="N678" s="134">
        <f t="shared" si="300"/>
        <v>0</v>
      </c>
      <c r="R678" s="53"/>
    </row>
    <row r="679" spans="1:18" ht="25.5" customHeight="1">
      <c r="A679" s="238" t="s">
        <v>145</v>
      </c>
      <c r="B679" s="239"/>
      <c r="C679" s="39" t="s">
        <v>144</v>
      </c>
      <c r="D679" s="40">
        <f>SUM(D680,D691)</f>
        <v>70000</v>
      </c>
      <c r="E679" s="40">
        <f t="shared" ref="E679:I679" si="304">SUM(E680,E691)</f>
        <v>0</v>
      </c>
      <c r="F679" s="83">
        <f t="shared" si="304"/>
        <v>70000</v>
      </c>
      <c r="G679" s="171">
        <f t="shared" si="304"/>
        <v>10848.16</v>
      </c>
      <c r="H679" s="88">
        <f t="shared" si="304"/>
        <v>0</v>
      </c>
      <c r="I679" s="41">
        <f t="shared" si="304"/>
        <v>70000</v>
      </c>
      <c r="K679" s="88">
        <v>70000</v>
      </c>
      <c r="L679" s="88">
        <v>10848.16</v>
      </c>
      <c r="M679" s="134">
        <f t="shared" si="299"/>
        <v>0</v>
      </c>
      <c r="N679" s="134">
        <f t="shared" si="300"/>
        <v>0</v>
      </c>
      <c r="R679" s="53"/>
    </row>
    <row r="680" spans="1:18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305">SUM(E681:E690)</f>
        <v>0</v>
      </c>
      <c r="F680" s="59">
        <f t="shared" si="305"/>
        <v>0</v>
      </c>
      <c r="G680" s="174">
        <f t="shared" si="305"/>
        <v>0</v>
      </c>
      <c r="H680" s="79">
        <f t="shared" si="305"/>
        <v>0</v>
      </c>
      <c r="I680" s="20">
        <f t="shared" si="305"/>
        <v>0</v>
      </c>
      <c r="K680" s="79">
        <v>0</v>
      </c>
      <c r="L680" s="79">
        <v>0</v>
      </c>
      <c r="M680" s="134">
        <f t="shared" si="299"/>
        <v>0</v>
      </c>
      <c r="N680" s="134">
        <f t="shared" si="300"/>
        <v>0</v>
      </c>
      <c r="R680" s="53"/>
    </row>
    <row r="681" spans="1:18">
      <c r="A681" s="21"/>
      <c r="B681" s="22">
        <v>311</v>
      </c>
      <c r="C681" s="23" t="s">
        <v>35</v>
      </c>
      <c r="D681" s="24">
        <f>SUM(ZBIRNA:NERASPOREĐENO!D681)</f>
        <v>0</v>
      </c>
      <c r="E681" s="47">
        <f>SUM(ZBIRNA:NERASPOREĐENO!E681)</f>
        <v>0</v>
      </c>
      <c r="F681" s="84">
        <f t="shared" ref="F681:F690" si="306">SUM(D681:E681)</f>
        <v>0</v>
      </c>
      <c r="G681" s="172">
        <f>SUM(ZBIRNA:NERASPOREĐENO!G681)</f>
        <v>0</v>
      </c>
      <c r="H681" s="94">
        <f>SUM(ZBIRNA:NERASPOREĐENO!H681)</f>
        <v>0</v>
      </c>
      <c r="I681" s="25">
        <f t="shared" ref="I681:I690" si="307">+F681+H681</f>
        <v>0</v>
      </c>
      <c r="K681" s="94">
        <v>0</v>
      </c>
      <c r="L681" s="94">
        <v>0</v>
      </c>
      <c r="M681" s="134">
        <f t="shared" si="299"/>
        <v>0</v>
      </c>
      <c r="N681" s="134">
        <f t="shared" si="300"/>
        <v>0</v>
      </c>
      <c r="R681" s="53"/>
    </row>
    <row r="682" spans="1:18">
      <c r="A682" s="21"/>
      <c r="B682" s="22">
        <v>313</v>
      </c>
      <c r="C682" s="23" t="s">
        <v>36</v>
      </c>
      <c r="D682" s="24">
        <f>SUM(ZBIRNA:NERASPOREĐENO!D682)</f>
        <v>0</v>
      </c>
      <c r="E682" s="47">
        <f>SUM(ZBIRNA:NERASPOREĐENO!E682)</f>
        <v>0</v>
      </c>
      <c r="F682" s="84">
        <f t="shared" si="306"/>
        <v>0</v>
      </c>
      <c r="G682" s="172">
        <f>SUM(ZBIRNA:NERASPOREĐENO!G682)</f>
        <v>0</v>
      </c>
      <c r="H682" s="94">
        <f>SUM(ZBIRNA:NERASPOREĐENO!H682)</f>
        <v>0</v>
      </c>
      <c r="I682" s="25">
        <f t="shared" si="307"/>
        <v>0</v>
      </c>
      <c r="K682" s="94">
        <v>0</v>
      </c>
      <c r="L682" s="94">
        <v>0</v>
      </c>
      <c r="M682" s="134">
        <f t="shared" si="299"/>
        <v>0</v>
      </c>
      <c r="N682" s="134">
        <f t="shared" si="300"/>
        <v>0</v>
      </c>
      <c r="R682" s="53"/>
    </row>
    <row r="683" spans="1:18" s="26" customFormat="1">
      <c r="A683" s="21"/>
      <c r="B683" s="22">
        <v>321</v>
      </c>
      <c r="C683" s="23" t="s">
        <v>33</v>
      </c>
      <c r="D683" s="24">
        <f>SUM(ZBIRNA:NERASPOREĐENO!D683)</f>
        <v>0</v>
      </c>
      <c r="E683" s="47">
        <f>SUM(ZBIRNA:NERASPOREĐENO!E683)</f>
        <v>0</v>
      </c>
      <c r="F683" s="84">
        <f t="shared" si="306"/>
        <v>0</v>
      </c>
      <c r="G683" s="172">
        <f>SUM(ZBIRNA:NERASPOREĐENO!G683)</f>
        <v>0</v>
      </c>
      <c r="H683" s="94">
        <f>SUM(ZBIRNA:NERASPOREĐENO!H683)</f>
        <v>0</v>
      </c>
      <c r="I683" s="25">
        <f t="shared" si="307"/>
        <v>0</v>
      </c>
      <c r="K683" s="94">
        <v>0</v>
      </c>
      <c r="L683" s="94">
        <v>0</v>
      </c>
      <c r="M683" s="134">
        <f t="shared" si="299"/>
        <v>0</v>
      </c>
      <c r="N683" s="134">
        <f t="shared" si="300"/>
        <v>0</v>
      </c>
      <c r="R683" s="53"/>
    </row>
    <row r="684" spans="1:18" s="26" customFormat="1">
      <c r="A684" s="21"/>
      <c r="B684" s="22">
        <v>322</v>
      </c>
      <c r="C684" s="23" t="s">
        <v>34</v>
      </c>
      <c r="D684" s="24">
        <f>SUM(ZBIRNA:NERASPOREĐENO!D684)</f>
        <v>0</v>
      </c>
      <c r="E684" s="47">
        <f>SUM(ZBIRNA:NERASPOREĐENO!E684)</f>
        <v>0</v>
      </c>
      <c r="F684" s="84">
        <f t="shared" si="306"/>
        <v>0</v>
      </c>
      <c r="G684" s="172">
        <f>SUM(ZBIRNA:NERASPOREĐENO!G684)</f>
        <v>0</v>
      </c>
      <c r="H684" s="94">
        <f>SUM(ZBIRNA:NERASPOREĐENO!H684)</f>
        <v>0</v>
      </c>
      <c r="I684" s="25">
        <f t="shared" si="307"/>
        <v>0</v>
      </c>
      <c r="K684" s="94">
        <v>0</v>
      </c>
      <c r="L684" s="94">
        <v>0</v>
      </c>
      <c r="M684" s="134">
        <f t="shared" si="299"/>
        <v>0</v>
      </c>
      <c r="N684" s="134">
        <f t="shared" si="300"/>
        <v>0</v>
      </c>
      <c r="R684" s="53"/>
    </row>
    <row r="685" spans="1:18">
      <c r="A685" s="21"/>
      <c r="B685" s="22">
        <v>323</v>
      </c>
      <c r="C685" s="23" t="s">
        <v>28</v>
      </c>
      <c r="D685" s="24">
        <f>SUM(ZBIRNA:NERASPOREĐENO!D685)</f>
        <v>0</v>
      </c>
      <c r="E685" s="47">
        <f>SUM(ZBIRNA:NERASPOREĐENO!E685)</f>
        <v>0</v>
      </c>
      <c r="F685" s="84">
        <f t="shared" si="306"/>
        <v>0</v>
      </c>
      <c r="G685" s="172">
        <f>SUM(ZBIRNA:NERASPOREĐENO!G685)</f>
        <v>0</v>
      </c>
      <c r="H685" s="94">
        <f>SUM(ZBIRNA:NERASPOREĐENO!H685)</f>
        <v>0</v>
      </c>
      <c r="I685" s="25">
        <f t="shared" si="307"/>
        <v>0</v>
      </c>
      <c r="K685" s="94">
        <v>0</v>
      </c>
      <c r="L685" s="94">
        <v>0</v>
      </c>
      <c r="M685" s="134">
        <f t="shared" si="299"/>
        <v>0</v>
      </c>
      <c r="N685" s="134">
        <f t="shared" si="300"/>
        <v>0</v>
      </c>
      <c r="R685" s="53"/>
    </row>
    <row r="686" spans="1:18" ht="24.75">
      <c r="A686" s="21"/>
      <c r="B686" s="22">
        <v>324</v>
      </c>
      <c r="C686" s="23" t="s">
        <v>37</v>
      </c>
      <c r="D686" s="24">
        <f>SUM(ZBIRNA:NERASPOREĐENO!D686)</f>
        <v>0</v>
      </c>
      <c r="E686" s="47">
        <f>SUM(ZBIRNA:NERASPOREĐENO!E686)</f>
        <v>0</v>
      </c>
      <c r="F686" s="84">
        <f t="shared" si="306"/>
        <v>0</v>
      </c>
      <c r="G686" s="172">
        <f>SUM(ZBIRNA:NERASPOREĐENO!G686)</f>
        <v>0</v>
      </c>
      <c r="H686" s="94">
        <f>SUM(ZBIRNA:NERASPOREĐENO!H686)</f>
        <v>0</v>
      </c>
      <c r="I686" s="25">
        <f t="shared" si="307"/>
        <v>0</v>
      </c>
      <c r="K686" s="94">
        <v>0</v>
      </c>
      <c r="L686" s="94">
        <v>0</v>
      </c>
      <c r="M686" s="134">
        <f t="shared" si="299"/>
        <v>0</v>
      </c>
      <c r="N686" s="134">
        <f t="shared" si="300"/>
        <v>0</v>
      </c>
      <c r="R686" s="53"/>
    </row>
    <row r="687" spans="1:18" s="26" customFormat="1">
      <c r="A687" s="21"/>
      <c r="B687" s="22">
        <v>329</v>
      </c>
      <c r="C687" s="23" t="s">
        <v>38</v>
      </c>
      <c r="D687" s="24">
        <f>SUM(ZBIRNA:NERASPOREĐENO!D687)</f>
        <v>0</v>
      </c>
      <c r="E687" s="47">
        <f>SUM(ZBIRNA:NERASPOREĐENO!E687)</f>
        <v>0</v>
      </c>
      <c r="F687" s="84">
        <f t="shared" si="306"/>
        <v>0</v>
      </c>
      <c r="G687" s="172">
        <f>SUM(ZBIRNA:NERASPOREĐENO!G687)</f>
        <v>0</v>
      </c>
      <c r="H687" s="94">
        <f>SUM(ZBIRNA:NERASPOREĐENO!H687)</f>
        <v>0</v>
      </c>
      <c r="I687" s="25">
        <f t="shared" si="307"/>
        <v>0</v>
      </c>
      <c r="K687" s="94">
        <v>0</v>
      </c>
      <c r="L687" s="94">
        <v>0</v>
      </c>
      <c r="M687" s="134">
        <f t="shared" si="299"/>
        <v>0</v>
      </c>
      <c r="N687" s="134">
        <f t="shared" si="300"/>
        <v>0</v>
      </c>
      <c r="R687" s="53"/>
    </row>
    <row r="688" spans="1:18">
      <c r="A688" s="21"/>
      <c r="B688" s="22">
        <v>343</v>
      </c>
      <c r="C688" s="23" t="s">
        <v>39</v>
      </c>
      <c r="D688" s="24">
        <f>SUM(ZBIRNA:NERASPOREĐENO!D688)</f>
        <v>0</v>
      </c>
      <c r="E688" s="47">
        <f>SUM(ZBIRNA:NERASPOREĐENO!E688)</f>
        <v>0</v>
      </c>
      <c r="F688" s="84">
        <f t="shared" si="306"/>
        <v>0</v>
      </c>
      <c r="G688" s="172">
        <f>SUM(ZBIRNA:NERASPOREĐENO!G688)</f>
        <v>0</v>
      </c>
      <c r="H688" s="94">
        <f>SUM(ZBIRNA:NERASPOREĐENO!H688)</f>
        <v>0</v>
      </c>
      <c r="I688" s="25">
        <f t="shared" si="307"/>
        <v>0</v>
      </c>
      <c r="K688" s="94">
        <v>0</v>
      </c>
      <c r="L688" s="94">
        <v>0</v>
      </c>
      <c r="M688" s="134">
        <f t="shared" si="299"/>
        <v>0</v>
      </c>
      <c r="N688" s="134">
        <f t="shared" si="300"/>
        <v>0</v>
      </c>
      <c r="R688" s="53"/>
    </row>
    <row r="689" spans="1:18" ht="21" customHeight="1">
      <c r="A689" s="21"/>
      <c r="B689" s="22">
        <v>422</v>
      </c>
      <c r="C689" s="23" t="s">
        <v>29</v>
      </c>
      <c r="D689" s="24">
        <f>SUM(ZBIRNA:NERASPOREĐENO!D689)</f>
        <v>0</v>
      </c>
      <c r="E689" s="47">
        <f>SUM(ZBIRNA:NERASPOREĐENO!E689)</f>
        <v>0</v>
      </c>
      <c r="F689" s="84">
        <f t="shared" si="306"/>
        <v>0</v>
      </c>
      <c r="G689" s="172">
        <f>SUM(ZBIRNA:NERASPOREĐENO!G689)</f>
        <v>0</v>
      </c>
      <c r="H689" s="94">
        <f>SUM(ZBIRNA:NERASPOREĐENO!H689)</f>
        <v>0</v>
      </c>
      <c r="I689" s="25">
        <f t="shared" si="307"/>
        <v>0</v>
      </c>
      <c r="K689" s="94">
        <v>0</v>
      </c>
      <c r="L689" s="94">
        <v>0</v>
      </c>
      <c r="M689" s="134">
        <f t="shared" si="299"/>
        <v>0</v>
      </c>
      <c r="N689" s="134">
        <f t="shared" si="300"/>
        <v>0</v>
      </c>
      <c r="R689" s="53"/>
    </row>
    <row r="690" spans="1:18" ht="21" customHeight="1">
      <c r="A690" s="21"/>
      <c r="B690" s="22">
        <v>451</v>
      </c>
      <c r="C690" s="23" t="s">
        <v>31</v>
      </c>
      <c r="D690" s="24">
        <f>SUM(ZBIRNA:NERASPOREĐENO!D690)</f>
        <v>0</v>
      </c>
      <c r="E690" s="47">
        <f>SUM(ZBIRNA:NERASPOREĐENO!E690)</f>
        <v>0</v>
      </c>
      <c r="F690" s="84">
        <f t="shared" si="306"/>
        <v>0</v>
      </c>
      <c r="G690" s="172">
        <f>SUM(ZBIRNA:NERASPOREĐENO!G690)</f>
        <v>0</v>
      </c>
      <c r="H690" s="94">
        <f>SUM(ZBIRNA:NERASPOREĐENO!H690)</f>
        <v>0</v>
      </c>
      <c r="I690" s="25">
        <f t="shared" si="307"/>
        <v>0</v>
      </c>
      <c r="K690" s="94">
        <v>0</v>
      </c>
      <c r="L690" s="94">
        <v>0</v>
      </c>
      <c r="M690" s="134">
        <f t="shared" si="299"/>
        <v>0</v>
      </c>
      <c r="N690" s="134">
        <f t="shared" si="300"/>
        <v>0</v>
      </c>
      <c r="R690" s="53"/>
    </row>
    <row r="691" spans="1:18" ht="24.75">
      <c r="A691" s="236" t="s">
        <v>11</v>
      </c>
      <c r="B691" s="237"/>
      <c r="C691" s="18" t="s">
        <v>115</v>
      </c>
      <c r="D691" s="19">
        <f>SUM(D692:D701)</f>
        <v>70000</v>
      </c>
      <c r="E691" s="19">
        <f t="shared" ref="E691:I691" si="308">SUM(E692:E701)</f>
        <v>0</v>
      </c>
      <c r="F691" s="59">
        <f t="shared" si="308"/>
        <v>70000</v>
      </c>
      <c r="G691" s="174">
        <f t="shared" si="308"/>
        <v>10848.16</v>
      </c>
      <c r="H691" s="79">
        <f t="shared" si="308"/>
        <v>0</v>
      </c>
      <c r="I691" s="20">
        <f t="shared" si="308"/>
        <v>70000</v>
      </c>
      <c r="K691" s="79">
        <v>70000</v>
      </c>
      <c r="L691" s="79">
        <v>10848.16</v>
      </c>
      <c r="M691" s="134">
        <f t="shared" si="299"/>
        <v>0</v>
      </c>
      <c r="N691" s="134">
        <f t="shared" si="300"/>
        <v>0</v>
      </c>
      <c r="R691" s="53"/>
    </row>
    <row r="692" spans="1:18">
      <c r="A692" s="21"/>
      <c r="B692" s="22">
        <v>311</v>
      </c>
      <c r="C692" s="23" t="s">
        <v>35</v>
      </c>
      <c r="D692" s="24">
        <f>SUM(ZBIRNA:NERASPOREĐENO!D692)</f>
        <v>10000</v>
      </c>
      <c r="E692" s="47">
        <f>SUM(ZBIRNA:NERASPOREĐENO!E692)</f>
        <v>0</v>
      </c>
      <c r="F692" s="84">
        <f t="shared" ref="F692:F701" si="309">SUM(D692:E692)</f>
        <v>10000</v>
      </c>
      <c r="G692" s="172">
        <f>SUM(ZBIRNA:NERASPOREĐENO!G692)</f>
        <v>0</v>
      </c>
      <c r="H692" s="94">
        <f>SUM(ZBIRNA:NERASPOREĐENO!H692)</f>
        <v>0</v>
      </c>
      <c r="I692" s="25">
        <f t="shared" ref="I692:I701" si="310">+F692+H692</f>
        <v>10000</v>
      </c>
      <c r="K692" s="94">
        <v>10000</v>
      </c>
      <c r="L692" s="94">
        <v>0</v>
      </c>
      <c r="M692" s="134">
        <f t="shared" si="299"/>
        <v>0</v>
      </c>
      <c r="N692" s="134">
        <f t="shared" si="300"/>
        <v>0</v>
      </c>
      <c r="R692" s="53"/>
    </row>
    <row r="693" spans="1:18">
      <c r="A693" s="21"/>
      <c r="B693" s="22">
        <v>313</v>
      </c>
      <c r="C693" s="23" t="s">
        <v>36</v>
      </c>
      <c r="D693" s="24">
        <f>SUM(ZBIRNA:NERASPOREĐENO!D693)</f>
        <v>1650</v>
      </c>
      <c r="E693" s="47">
        <f>SUM(ZBIRNA:NERASPOREĐENO!E693)</f>
        <v>0</v>
      </c>
      <c r="F693" s="84">
        <f t="shared" si="309"/>
        <v>1650</v>
      </c>
      <c r="G693" s="172">
        <f>SUM(ZBIRNA:NERASPOREĐENO!G693)</f>
        <v>0</v>
      </c>
      <c r="H693" s="94">
        <f>SUM(ZBIRNA:NERASPOREĐENO!H693)</f>
        <v>0</v>
      </c>
      <c r="I693" s="25">
        <f t="shared" si="310"/>
        <v>1650</v>
      </c>
      <c r="K693" s="94">
        <v>1650</v>
      </c>
      <c r="L693" s="94">
        <v>0</v>
      </c>
      <c r="M693" s="134">
        <f t="shared" si="299"/>
        <v>0</v>
      </c>
      <c r="N693" s="134">
        <f t="shared" si="300"/>
        <v>0</v>
      </c>
      <c r="R693" s="53"/>
    </row>
    <row r="694" spans="1:18">
      <c r="A694" s="21"/>
      <c r="B694" s="22">
        <v>321</v>
      </c>
      <c r="C694" s="23" t="s">
        <v>33</v>
      </c>
      <c r="D694" s="24">
        <f>SUM(ZBIRNA:NERASPOREĐENO!D694)</f>
        <v>45000</v>
      </c>
      <c r="E694" s="47">
        <f>SUM(ZBIRNA:NERASPOREĐENO!E694)</f>
        <v>0</v>
      </c>
      <c r="F694" s="84">
        <f t="shared" si="309"/>
        <v>45000</v>
      </c>
      <c r="G694" s="172">
        <f>SUM(ZBIRNA:NERASPOREĐENO!G694)</f>
        <v>155</v>
      </c>
      <c r="H694" s="94">
        <f>SUM(ZBIRNA:NERASPOREĐENO!H694)</f>
        <v>0</v>
      </c>
      <c r="I694" s="25">
        <f t="shared" si="310"/>
        <v>45000</v>
      </c>
      <c r="K694" s="94">
        <v>45000</v>
      </c>
      <c r="L694" s="94">
        <v>155</v>
      </c>
      <c r="M694" s="134">
        <f t="shared" si="299"/>
        <v>0</v>
      </c>
      <c r="N694" s="134">
        <f t="shared" si="300"/>
        <v>0</v>
      </c>
      <c r="R694" s="53"/>
    </row>
    <row r="695" spans="1:18">
      <c r="A695" s="21"/>
      <c r="B695" s="22">
        <v>322</v>
      </c>
      <c r="C695" s="23" t="s">
        <v>34</v>
      </c>
      <c r="D695" s="24">
        <f>SUM(ZBIRNA:NERASPOREĐENO!D695)</f>
        <v>5000</v>
      </c>
      <c r="E695" s="47">
        <f>SUM(ZBIRNA:NERASPOREĐENO!E695)</f>
        <v>0</v>
      </c>
      <c r="F695" s="84">
        <f t="shared" si="309"/>
        <v>5000</v>
      </c>
      <c r="G695" s="172">
        <f>SUM(ZBIRNA:NERASPOREĐENO!G695)</f>
        <v>0</v>
      </c>
      <c r="H695" s="94">
        <f>SUM(ZBIRNA:NERASPOREĐENO!H695)</f>
        <v>0</v>
      </c>
      <c r="I695" s="25">
        <f t="shared" si="310"/>
        <v>5000</v>
      </c>
      <c r="K695" s="94">
        <v>5000</v>
      </c>
      <c r="L695" s="94">
        <v>0</v>
      </c>
      <c r="M695" s="134">
        <f t="shared" si="299"/>
        <v>0</v>
      </c>
      <c r="N695" s="134">
        <f t="shared" si="300"/>
        <v>0</v>
      </c>
      <c r="R695" s="53"/>
    </row>
    <row r="696" spans="1:18">
      <c r="A696" s="21"/>
      <c r="B696" s="22">
        <v>323</v>
      </c>
      <c r="C696" s="23" t="s">
        <v>28</v>
      </c>
      <c r="D696" s="24">
        <f>SUM(ZBIRNA:NERASPOREĐENO!D696)</f>
        <v>5000</v>
      </c>
      <c r="E696" s="47">
        <f>SUM(ZBIRNA:NERASPOREĐENO!E696)</f>
        <v>0</v>
      </c>
      <c r="F696" s="84">
        <f t="shared" si="309"/>
        <v>5000</v>
      </c>
      <c r="G696" s="172">
        <f>SUM(ZBIRNA:NERASPOREĐENO!G696)</f>
        <v>3750</v>
      </c>
      <c r="H696" s="94">
        <f>SUM(ZBIRNA:NERASPOREĐENO!H696)</f>
        <v>0</v>
      </c>
      <c r="I696" s="25">
        <f t="shared" si="310"/>
        <v>5000</v>
      </c>
      <c r="K696" s="94">
        <v>5000</v>
      </c>
      <c r="L696" s="94">
        <v>3750</v>
      </c>
      <c r="M696" s="134">
        <f t="shared" si="299"/>
        <v>0</v>
      </c>
      <c r="N696" s="134">
        <f t="shared" si="300"/>
        <v>0</v>
      </c>
      <c r="R696" s="53"/>
    </row>
    <row r="697" spans="1:18" ht="24.75">
      <c r="A697" s="21"/>
      <c r="B697" s="22">
        <v>324</v>
      </c>
      <c r="C697" s="23" t="s">
        <v>37</v>
      </c>
      <c r="D697" s="24">
        <f>SUM(ZBIRNA:NERASPOREĐENO!D697)</f>
        <v>0</v>
      </c>
      <c r="E697" s="47">
        <f>SUM(ZBIRNA:NERASPOREĐENO!E697)</f>
        <v>0</v>
      </c>
      <c r="F697" s="84">
        <f t="shared" si="309"/>
        <v>0</v>
      </c>
      <c r="G697" s="172">
        <f>SUM(ZBIRNA:NERASPOREĐENO!G697)</f>
        <v>2423.16</v>
      </c>
      <c r="H697" s="94">
        <f>SUM(ZBIRNA:NERASPOREĐENO!H697)</f>
        <v>0</v>
      </c>
      <c r="I697" s="25">
        <f t="shared" si="310"/>
        <v>0</v>
      </c>
      <c r="K697" s="94">
        <v>0</v>
      </c>
      <c r="L697" s="94">
        <v>2423.16</v>
      </c>
      <c r="M697" s="134">
        <f t="shared" si="299"/>
        <v>0</v>
      </c>
      <c r="N697" s="134">
        <f t="shared" si="300"/>
        <v>0</v>
      </c>
      <c r="R697" s="53"/>
    </row>
    <row r="698" spans="1:18">
      <c r="A698" s="21"/>
      <c r="B698" s="22">
        <v>329</v>
      </c>
      <c r="C698" s="23" t="s">
        <v>38</v>
      </c>
      <c r="D698" s="24">
        <f>SUM(ZBIRNA:NERASPOREĐENO!D698)</f>
        <v>3350</v>
      </c>
      <c r="E698" s="47">
        <f>SUM(ZBIRNA:NERASPOREĐENO!E698)</f>
        <v>0</v>
      </c>
      <c r="F698" s="84">
        <f t="shared" si="309"/>
        <v>3350</v>
      </c>
      <c r="G698" s="172">
        <f>SUM(ZBIRNA:NERASPOREĐENO!G698)</f>
        <v>4520</v>
      </c>
      <c r="H698" s="94">
        <f>SUM(ZBIRNA:NERASPOREĐENO!H698)</f>
        <v>0</v>
      </c>
      <c r="I698" s="25">
        <f t="shared" si="310"/>
        <v>3350</v>
      </c>
      <c r="K698" s="94">
        <v>3350</v>
      </c>
      <c r="L698" s="94">
        <v>4520</v>
      </c>
      <c r="M698" s="134">
        <f t="shared" si="299"/>
        <v>0</v>
      </c>
      <c r="N698" s="134">
        <f t="shared" si="300"/>
        <v>0</v>
      </c>
      <c r="R698" s="53"/>
    </row>
    <row r="699" spans="1:18">
      <c r="A699" s="21"/>
      <c r="B699" s="22">
        <v>343</v>
      </c>
      <c r="C699" s="23" t="s">
        <v>39</v>
      </c>
      <c r="D699" s="24">
        <f>SUM(ZBIRNA:NERASPOREĐENO!D699)</f>
        <v>0</v>
      </c>
      <c r="E699" s="47">
        <f>SUM(ZBIRNA:NERASPOREĐENO!E699)</f>
        <v>0</v>
      </c>
      <c r="F699" s="84">
        <f t="shared" si="309"/>
        <v>0</v>
      </c>
      <c r="G699" s="172">
        <f>SUM(ZBIRNA:NERASPOREĐENO!G699)</f>
        <v>0</v>
      </c>
      <c r="H699" s="94">
        <f>SUM(ZBIRNA:NERASPOREĐENO!H699)</f>
        <v>0</v>
      </c>
      <c r="I699" s="25">
        <f t="shared" si="310"/>
        <v>0</v>
      </c>
      <c r="K699" s="94">
        <v>0</v>
      </c>
      <c r="L699" s="94">
        <v>0</v>
      </c>
      <c r="M699" s="134">
        <f t="shared" si="299"/>
        <v>0</v>
      </c>
      <c r="N699" s="134">
        <f t="shared" si="300"/>
        <v>0</v>
      </c>
      <c r="R699" s="53"/>
    </row>
    <row r="700" spans="1:18" ht="21" customHeight="1">
      <c r="A700" s="21"/>
      <c r="B700" s="22">
        <v>422</v>
      </c>
      <c r="C700" s="23" t="s">
        <v>29</v>
      </c>
      <c r="D700" s="24">
        <f>SUM(ZBIRNA:NERASPOREĐENO!D700)</f>
        <v>0</v>
      </c>
      <c r="E700" s="47">
        <f>SUM(ZBIRNA:NERASPOREĐENO!E700)</f>
        <v>0</v>
      </c>
      <c r="F700" s="84">
        <f t="shared" si="309"/>
        <v>0</v>
      </c>
      <c r="G700" s="172">
        <f>SUM(ZBIRNA:NERASPOREĐENO!G700)</f>
        <v>0</v>
      </c>
      <c r="H700" s="94">
        <f>SUM(ZBIRNA:NERASPOREĐENO!H700)</f>
        <v>0</v>
      </c>
      <c r="I700" s="25">
        <f t="shared" si="310"/>
        <v>0</v>
      </c>
      <c r="K700" s="94">
        <v>0</v>
      </c>
      <c r="L700" s="94">
        <v>0</v>
      </c>
      <c r="M700" s="134">
        <f t="shared" si="299"/>
        <v>0</v>
      </c>
      <c r="N700" s="134">
        <f t="shared" si="300"/>
        <v>0</v>
      </c>
      <c r="R700" s="53"/>
    </row>
    <row r="701" spans="1:18" ht="21" customHeight="1">
      <c r="A701" s="21"/>
      <c r="B701" s="22">
        <v>451</v>
      </c>
      <c r="C701" s="23" t="s">
        <v>31</v>
      </c>
      <c r="D701" s="24">
        <f>SUM(ZBIRNA:NERASPOREĐENO!D701)</f>
        <v>0</v>
      </c>
      <c r="E701" s="47">
        <f>SUM(ZBIRNA:NERASPOREĐENO!E701)</f>
        <v>0</v>
      </c>
      <c r="F701" s="84">
        <f t="shared" si="309"/>
        <v>0</v>
      </c>
      <c r="G701" s="172">
        <f>SUM(ZBIRNA:NERASPOREĐENO!G701)</f>
        <v>0</v>
      </c>
      <c r="H701" s="94">
        <f>SUM(ZBIRNA:NERASPOREĐENO!H701)</f>
        <v>0</v>
      </c>
      <c r="I701" s="25">
        <f t="shared" si="310"/>
        <v>0</v>
      </c>
      <c r="K701" s="94">
        <v>0</v>
      </c>
      <c r="L701" s="94">
        <v>0</v>
      </c>
      <c r="M701" s="134">
        <f t="shared" si="299"/>
        <v>0</v>
      </c>
      <c r="N701" s="134">
        <f t="shared" si="300"/>
        <v>0</v>
      </c>
      <c r="R701" s="53"/>
    </row>
    <row r="702" spans="1:18" ht="25.5" customHeight="1">
      <c r="A702" s="238" t="s">
        <v>147</v>
      </c>
      <c r="B702" s="239"/>
      <c r="C702" s="39" t="s">
        <v>146</v>
      </c>
      <c r="D702" s="40">
        <f>SUM(D703,D714)</f>
        <v>62000</v>
      </c>
      <c r="E702" s="40">
        <f t="shared" ref="E702:I702" si="311">SUM(E703,E714)</f>
        <v>0</v>
      </c>
      <c r="F702" s="83">
        <f t="shared" si="311"/>
        <v>62000</v>
      </c>
      <c r="G702" s="171">
        <f t="shared" si="311"/>
        <v>0</v>
      </c>
      <c r="H702" s="88">
        <f t="shared" si="311"/>
        <v>0</v>
      </c>
      <c r="I702" s="41">
        <f t="shared" si="311"/>
        <v>62000</v>
      </c>
      <c r="K702" s="88">
        <v>62000</v>
      </c>
      <c r="L702" s="88">
        <v>0</v>
      </c>
      <c r="M702" s="134">
        <f t="shared" si="299"/>
        <v>0</v>
      </c>
      <c r="N702" s="134">
        <f t="shared" si="300"/>
        <v>0</v>
      </c>
      <c r="R702" s="53"/>
    </row>
    <row r="703" spans="1:18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312">SUM(E704:E713)</f>
        <v>0</v>
      </c>
      <c r="F703" s="59">
        <f t="shared" si="312"/>
        <v>0</v>
      </c>
      <c r="G703" s="174">
        <f t="shared" si="312"/>
        <v>0</v>
      </c>
      <c r="H703" s="79">
        <f t="shared" si="312"/>
        <v>0</v>
      </c>
      <c r="I703" s="20">
        <f t="shared" si="312"/>
        <v>0</v>
      </c>
      <c r="K703" s="79">
        <v>0</v>
      </c>
      <c r="L703" s="79">
        <v>0</v>
      </c>
      <c r="M703" s="134">
        <f t="shared" si="299"/>
        <v>0</v>
      </c>
      <c r="N703" s="134">
        <f t="shared" si="300"/>
        <v>0</v>
      </c>
      <c r="R703" s="53"/>
    </row>
    <row r="704" spans="1:18">
      <c r="A704" s="21"/>
      <c r="B704" s="22">
        <v>311</v>
      </c>
      <c r="C704" s="23" t="s">
        <v>35</v>
      </c>
      <c r="D704" s="24">
        <f>SUM(ZBIRNA:NERASPOREĐENO!D704)</f>
        <v>0</v>
      </c>
      <c r="E704" s="47">
        <f>SUM(ZBIRNA:NERASPOREĐENO!E704)</f>
        <v>0</v>
      </c>
      <c r="F704" s="84">
        <f t="shared" ref="F704:F713" si="313">SUM(D704:E704)</f>
        <v>0</v>
      </c>
      <c r="G704" s="172">
        <f>SUM(ZBIRNA:NERASPOREĐENO!G704)</f>
        <v>0</v>
      </c>
      <c r="H704" s="94">
        <f>SUM(ZBIRNA:NERASPOREĐENO!H704)</f>
        <v>0</v>
      </c>
      <c r="I704" s="25">
        <f t="shared" ref="I704:I713" si="314">+F704+H704</f>
        <v>0</v>
      </c>
      <c r="K704" s="94">
        <v>0</v>
      </c>
      <c r="L704" s="94">
        <v>0</v>
      </c>
      <c r="M704" s="134">
        <f t="shared" si="299"/>
        <v>0</v>
      </c>
      <c r="N704" s="134">
        <f t="shared" si="300"/>
        <v>0</v>
      </c>
      <c r="R704" s="53"/>
    </row>
    <row r="705" spans="1:18">
      <c r="A705" s="21"/>
      <c r="B705" s="22">
        <v>312</v>
      </c>
      <c r="C705" s="23" t="s">
        <v>44</v>
      </c>
      <c r="D705" s="24">
        <f>SUM(ZBIRNA:NERASPOREĐENO!D705)</f>
        <v>0</v>
      </c>
      <c r="E705" s="47">
        <f>SUM(ZBIRNA:NERASPOREĐENO!E705)</f>
        <v>0</v>
      </c>
      <c r="F705" s="84">
        <f t="shared" si="313"/>
        <v>0</v>
      </c>
      <c r="G705" s="172">
        <f>SUM(ZBIRNA:NERASPOREĐENO!G705)</f>
        <v>0</v>
      </c>
      <c r="H705" s="94">
        <f>SUM(ZBIRNA:NERASPOREĐENO!H705)</f>
        <v>0</v>
      </c>
      <c r="I705" s="25">
        <f t="shared" si="314"/>
        <v>0</v>
      </c>
      <c r="K705" s="94">
        <v>0</v>
      </c>
      <c r="L705" s="94">
        <v>0</v>
      </c>
      <c r="M705" s="134">
        <f t="shared" si="299"/>
        <v>0</v>
      </c>
      <c r="N705" s="134">
        <f t="shared" si="300"/>
        <v>0</v>
      </c>
      <c r="R705" s="53"/>
    </row>
    <row r="706" spans="1:18">
      <c r="A706" s="21"/>
      <c r="B706" s="22">
        <v>313</v>
      </c>
      <c r="C706" s="23" t="s">
        <v>36</v>
      </c>
      <c r="D706" s="24">
        <f>SUM(ZBIRNA:NERASPOREĐENO!D706)</f>
        <v>0</v>
      </c>
      <c r="E706" s="47">
        <f>SUM(ZBIRNA:NERASPOREĐENO!E706)</f>
        <v>0</v>
      </c>
      <c r="F706" s="84">
        <f t="shared" si="313"/>
        <v>0</v>
      </c>
      <c r="G706" s="172">
        <f>SUM(ZBIRNA:NERASPOREĐENO!G706)</f>
        <v>0</v>
      </c>
      <c r="H706" s="94">
        <f>SUM(ZBIRNA:NERASPOREĐENO!H706)</f>
        <v>0</v>
      </c>
      <c r="I706" s="25">
        <f t="shared" si="314"/>
        <v>0</v>
      </c>
      <c r="K706" s="94">
        <v>0</v>
      </c>
      <c r="L706" s="94">
        <v>0</v>
      </c>
      <c r="M706" s="134">
        <f t="shared" si="299"/>
        <v>0</v>
      </c>
      <c r="N706" s="134">
        <f t="shared" si="300"/>
        <v>0</v>
      </c>
      <c r="R706" s="53"/>
    </row>
    <row r="707" spans="1:18" s="26" customFormat="1">
      <c r="A707" s="21"/>
      <c r="B707" s="22">
        <v>321</v>
      </c>
      <c r="C707" s="23" t="s">
        <v>33</v>
      </c>
      <c r="D707" s="24">
        <f>SUM(ZBIRNA:NERASPOREĐENO!D707)</f>
        <v>0</v>
      </c>
      <c r="E707" s="47">
        <f>SUM(ZBIRNA:NERASPOREĐENO!E707)</f>
        <v>0</v>
      </c>
      <c r="F707" s="84">
        <f t="shared" si="313"/>
        <v>0</v>
      </c>
      <c r="G707" s="172">
        <f>SUM(ZBIRNA:NERASPOREĐENO!G707)</f>
        <v>0</v>
      </c>
      <c r="H707" s="94">
        <f>SUM(ZBIRNA:NERASPOREĐENO!H707)</f>
        <v>0</v>
      </c>
      <c r="I707" s="25">
        <f t="shared" si="314"/>
        <v>0</v>
      </c>
      <c r="K707" s="94">
        <v>0</v>
      </c>
      <c r="L707" s="94">
        <v>0</v>
      </c>
      <c r="M707" s="134">
        <f t="shared" si="299"/>
        <v>0</v>
      </c>
      <c r="N707" s="134">
        <f t="shared" si="300"/>
        <v>0</v>
      </c>
      <c r="R707" s="53"/>
    </row>
    <row r="708" spans="1:18" s="26" customFormat="1">
      <c r="A708" s="21"/>
      <c r="B708" s="22">
        <v>322</v>
      </c>
      <c r="C708" s="23" t="s">
        <v>34</v>
      </c>
      <c r="D708" s="24">
        <f>SUM(ZBIRNA:NERASPOREĐENO!D708)</f>
        <v>0</v>
      </c>
      <c r="E708" s="47">
        <f>SUM(ZBIRNA:NERASPOREĐENO!E708)</f>
        <v>0</v>
      </c>
      <c r="F708" s="84">
        <f t="shared" si="313"/>
        <v>0</v>
      </c>
      <c r="G708" s="172">
        <f>SUM(ZBIRNA:NERASPOREĐENO!G708)</f>
        <v>0</v>
      </c>
      <c r="H708" s="94">
        <f>SUM(ZBIRNA:NERASPOREĐENO!H708)</f>
        <v>0</v>
      </c>
      <c r="I708" s="25">
        <f t="shared" si="314"/>
        <v>0</v>
      </c>
      <c r="K708" s="94">
        <v>0</v>
      </c>
      <c r="L708" s="94">
        <v>0</v>
      </c>
      <c r="M708" s="134">
        <f t="shared" si="299"/>
        <v>0</v>
      </c>
      <c r="N708" s="134">
        <f t="shared" si="300"/>
        <v>0</v>
      </c>
      <c r="R708" s="53"/>
    </row>
    <row r="709" spans="1:18">
      <c r="A709" s="21"/>
      <c r="B709" s="22">
        <v>323</v>
      </c>
      <c r="C709" s="23" t="s">
        <v>28</v>
      </c>
      <c r="D709" s="24">
        <f>SUM(ZBIRNA:NERASPOREĐENO!D709)</f>
        <v>0</v>
      </c>
      <c r="E709" s="47">
        <f>SUM(ZBIRNA:NERASPOREĐENO!E709)</f>
        <v>0</v>
      </c>
      <c r="F709" s="84">
        <f t="shared" si="313"/>
        <v>0</v>
      </c>
      <c r="G709" s="172">
        <f>SUM(ZBIRNA:NERASPOREĐENO!G709)</f>
        <v>0</v>
      </c>
      <c r="H709" s="94">
        <f>SUM(ZBIRNA:NERASPOREĐENO!H709)</f>
        <v>0</v>
      </c>
      <c r="I709" s="25">
        <f t="shared" si="314"/>
        <v>0</v>
      </c>
      <c r="K709" s="94">
        <v>0</v>
      </c>
      <c r="L709" s="94">
        <v>0</v>
      </c>
      <c r="M709" s="134">
        <f t="shared" si="299"/>
        <v>0</v>
      </c>
      <c r="N709" s="134">
        <f t="shared" si="300"/>
        <v>0</v>
      </c>
      <c r="R709" s="53"/>
    </row>
    <row r="710" spans="1:18" ht="24.75">
      <c r="A710" s="21"/>
      <c r="B710" s="22">
        <v>324</v>
      </c>
      <c r="C710" s="23" t="s">
        <v>37</v>
      </c>
      <c r="D710" s="24">
        <f>SUM(ZBIRNA:NERASPOREĐENO!D710)</f>
        <v>0</v>
      </c>
      <c r="E710" s="47">
        <f>SUM(ZBIRNA:NERASPOREĐENO!E710)</f>
        <v>0</v>
      </c>
      <c r="F710" s="84">
        <f t="shared" si="313"/>
        <v>0</v>
      </c>
      <c r="G710" s="172">
        <f>SUM(ZBIRNA:NERASPOREĐENO!G710)</f>
        <v>0</v>
      </c>
      <c r="H710" s="94">
        <f>SUM(ZBIRNA:NERASPOREĐENO!H710)</f>
        <v>0</v>
      </c>
      <c r="I710" s="25">
        <f t="shared" si="314"/>
        <v>0</v>
      </c>
      <c r="K710" s="94">
        <v>0</v>
      </c>
      <c r="L710" s="94">
        <v>0</v>
      </c>
      <c r="M710" s="134">
        <f t="shared" si="299"/>
        <v>0</v>
      </c>
      <c r="N710" s="134">
        <f t="shared" si="300"/>
        <v>0</v>
      </c>
      <c r="R710" s="53"/>
    </row>
    <row r="711" spans="1:18" s="26" customFormat="1">
      <c r="A711" s="21"/>
      <c r="B711" s="22">
        <v>329</v>
      </c>
      <c r="C711" s="23" t="s">
        <v>38</v>
      </c>
      <c r="D711" s="24">
        <f>SUM(ZBIRNA:NERASPOREĐENO!D711)</f>
        <v>0</v>
      </c>
      <c r="E711" s="47">
        <f>SUM(ZBIRNA:NERASPOREĐENO!E711)</f>
        <v>0</v>
      </c>
      <c r="F711" s="84">
        <f t="shared" si="313"/>
        <v>0</v>
      </c>
      <c r="G711" s="172">
        <f>SUM(ZBIRNA:NERASPOREĐENO!G711)</f>
        <v>0</v>
      </c>
      <c r="H711" s="94">
        <f>SUM(ZBIRNA:NERASPOREĐENO!H711)</f>
        <v>0</v>
      </c>
      <c r="I711" s="25">
        <f t="shared" si="314"/>
        <v>0</v>
      </c>
      <c r="K711" s="94">
        <v>0</v>
      </c>
      <c r="L711" s="94">
        <v>0</v>
      </c>
      <c r="M711" s="134">
        <f t="shared" si="299"/>
        <v>0</v>
      </c>
      <c r="N711" s="134">
        <f t="shared" si="300"/>
        <v>0</v>
      </c>
      <c r="R711" s="53"/>
    </row>
    <row r="712" spans="1:18">
      <c r="A712" s="21"/>
      <c r="B712" s="22">
        <v>343</v>
      </c>
      <c r="C712" s="23" t="s">
        <v>39</v>
      </c>
      <c r="D712" s="24">
        <f>SUM(ZBIRNA:NERASPOREĐENO!D712)</f>
        <v>0</v>
      </c>
      <c r="E712" s="47">
        <f>SUM(ZBIRNA:NERASPOREĐENO!E712)</f>
        <v>0</v>
      </c>
      <c r="F712" s="84">
        <f t="shared" si="313"/>
        <v>0</v>
      </c>
      <c r="G712" s="172">
        <f>SUM(ZBIRNA:NERASPOREĐENO!G712)</f>
        <v>0</v>
      </c>
      <c r="H712" s="94">
        <f>SUM(ZBIRNA:NERASPOREĐENO!H712)</f>
        <v>0</v>
      </c>
      <c r="I712" s="25">
        <f t="shared" si="314"/>
        <v>0</v>
      </c>
      <c r="K712" s="94">
        <v>0</v>
      </c>
      <c r="L712" s="94">
        <v>0</v>
      </c>
      <c r="M712" s="134">
        <f t="shared" si="299"/>
        <v>0</v>
      </c>
      <c r="N712" s="134">
        <f t="shared" si="300"/>
        <v>0</v>
      </c>
      <c r="R712" s="53"/>
    </row>
    <row r="713" spans="1:18" ht="21" customHeight="1">
      <c r="A713" s="21"/>
      <c r="B713" s="22">
        <v>422</v>
      </c>
      <c r="C713" s="23" t="s">
        <v>29</v>
      </c>
      <c r="D713" s="24">
        <f>SUM(ZBIRNA:NERASPOREĐENO!D713)</f>
        <v>0</v>
      </c>
      <c r="E713" s="47">
        <f>SUM(ZBIRNA:NERASPOREĐENO!E713)</f>
        <v>0</v>
      </c>
      <c r="F713" s="84">
        <f t="shared" si="313"/>
        <v>0</v>
      </c>
      <c r="G713" s="172">
        <f>SUM(ZBIRNA:NERASPOREĐENO!G713)</f>
        <v>0</v>
      </c>
      <c r="H713" s="94">
        <f>SUM(ZBIRNA:NERASPOREĐENO!H713)</f>
        <v>0</v>
      </c>
      <c r="I713" s="25">
        <f t="shared" si="314"/>
        <v>0</v>
      </c>
      <c r="K713" s="94">
        <v>0</v>
      </c>
      <c r="L713" s="94">
        <v>0</v>
      </c>
      <c r="M713" s="134">
        <f t="shared" si="299"/>
        <v>0</v>
      </c>
      <c r="N713" s="134">
        <f t="shared" si="300"/>
        <v>0</v>
      </c>
      <c r="R713" s="53"/>
    </row>
    <row r="714" spans="1:18" ht="24.75">
      <c r="A714" s="236" t="s">
        <v>11</v>
      </c>
      <c r="B714" s="237"/>
      <c r="C714" s="18" t="s">
        <v>115</v>
      </c>
      <c r="D714" s="19">
        <f>SUM(D715:D723)</f>
        <v>62000</v>
      </c>
      <c r="E714" s="19">
        <f t="shared" ref="E714:I714" si="315">SUM(E715:E723)</f>
        <v>0</v>
      </c>
      <c r="F714" s="59">
        <f t="shared" si="315"/>
        <v>62000</v>
      </c>
      <c r="G714" s="174">
        <f t="shared" si="315"/>
        <v>0</v>
      </c>
      <c r="H714" s="79">
        <f t="shared" si="315"/>
        <v>0</v>
      </c>
      <c r="I714" s="20">
        <f t="shared" si="315"/>
        <v>62000</v>
      </c>
      <c r="K714" s="79">
        <v>62000</v>
      </c>
      <c r="L714" s="79">
        <v>0</v>
      </c>
      <c r="M714" s="134">
        <f t="shared" si="299"/>
        <v>0</v>
      </c>
      <c r="N714" s="134">
        <f t="shared" si="300"/>
        <v>0</v>
      </c>
      <c r="R714" s="53"/>
    </row>
    <row r="715" spans="1:18">
      <c r="A715" s="21"/>
      <c r="B715" s="22">
        <v>311</v>
      </c>
      <c r="C715" s="23" t="s">
        <v>35</v>
      </c>
      <c r="D715" s="24">
        <f>SUM(ZBIRNA:NERASPOREĐENO!D715)</f>
        <v>10000</v>
      </c>
      <c r="E715" s="47">
        <f>SUM(ZBIRNA:NERASPOREĐENO!E715)</f>
        <v>0</v>
      </c>
      <c r="F715" s="84">
        <f t="shared" ref="F715:F723" si="316">SUM(D715:E715)</f>
        <v>10000</v>
      </c>
      <c r="G715" s="172">
        <f>SUM(ZBIRNA:NERASPOREĐENO!G715)</f>
        <v>0</v>
      </c>
      <c r="H715" s="94">
        <f>SUM(ZBIRNA:NERASPOREĐENO!H715)</f>
        <v>0</v>
      </c>
      <c r="I715" s="25">
        <f t="shared" ref="I715:I723" si="317">+F715+H715</f>
        <v>10000</v>
      </c>
      <c r="K715" s="94">
        <v>10000</v>
      </c>
      <c r="L715" s="94">
        <v>0</v>
      </c>
      <c r="M715" s="134">
        <f t="shared" si="299"/>
        <v>0</v>
      </c>
      <c r="N715" s="134">
        <f t="shared" si="300"/>
        <v>0</v>
      </c>
      <c r="R715" s="53"/>
    </row>
    <row r="716" spans="1:18">
      <c r="A716" s="21"/>
      <c r="B716" s="22">
        <v>313</v>
      </c>
      <c r="C716" s="23" t="s">
        <v>36</v>
      </c>
      <c r="D716" s="24">
        <f>SUM(ZBIRNA:NERASPOREĐENO!D716)</f>
        <v>1650</v>
      </c>
      <c r="E716" s="47">
        <f>SUM(ZBIRNA:NERASPOREĐENO!E716)</f>
        <v>0</v>
      </c>
      <c r="F716" s="84">
        <f t="shared" si="316"/>
        <v>1650</v>
      </c>
      <c r="G716" s="172">
        <f>SUM(ZBIRNA:NERASPOREĐENO!G716)</f>
        <v>0</v>
      </c>
      <c r="H716" s="94">
        <f>SUM(ZBIRNA:NERASPOREĐENO!H716)</f>
        <v>0</v>
      </c>
      <c r="I716" s="25">
        <f t="shared" si="317"/>
        <v>1650</v>
      </c>
      <c r="K716" s="94">
        <v>1650</v>
      </c>
      <c r="L716" s="94">
        <v>0</v>
      </c>
      <c r="M716" s="134">
        <f t="shared" si="299"/>
        <v>0</v>
      </c>
      <c r="N716" s="134">
        <f t="shared" si="300"/>
        <v>0</v>
      </c>
      <c r="R716" s="53"/>
    </row>
    <row r="717" spans="1:18">
      <c r="A717" s="21"/>
      <c r="B717" s="22">
        <v>321</v>
      </c>
      <c r="C717" s="23" t="s">
        <v>33</v>
      </c>
      <c r="D717" s="24">
        <f>SUM(ZBIRNA:NERASPOREĐENO!D717)</f>
        <v>35000</v>
      </c>
      <c r="E717" s="47">
        <f>SUM(ZBIRNA:NERASPOREĐENO!E717)</f>
        <v>0</v>
      </c>
      <c r="F717" s="84">
        <f t="shared" si="316"/>
        <v>35000</v>
      </c>
      <c r="G717" s="172">
        <f>SUM(ZBIRNA:NERASPOREĐENO!G717)</f>
        <v>0</v>
      </c>
      <c r="H717" s="94">
        <f>SUM(ZBIRNA:NERASPOREĐENO!H717)</f>
        <v>0</v>
      </c>
      <c r="I717" s="25">
        <f t="shared" si="317"/>
        <v>35000</v>
      </c>
      <c r="K717" s="94">
        <v>35000</v>
      </c>
      <c r="L717" s="94">
        <v>0</v>
      </c>
      <c r="M717" s="134">
        <f t="shared" si="299"/>
        <v>0</v>
      </c>
      <c r="N717" s="134">
        <f t="shared" si="300"/>
        <v>0</v>
      </c>
      <c r="R717" s="53"/>
    </row>
    <row r="718" spans="1:18">
      <c r="A718" s="21"/>
      <c r="B718" s="22">
        <v>322</v>
      </c>
      <c r="C718" s="23" t="s">
        <v>34</v>
      </c>
      <c r="D718" s="24">
        <f>SUM(ZBIRNA:NERASPOREĐENO!D718)</f>
        <v>8000</v>
      </c>
      <c r="E718" s="47">
        <f>SUM(ZBIRNA:NERASPOREĐENO!E718)</f>
        <v>0</v>
      </c>
      <c r="F718" s="84">
        <f t="shared" si="316"/>
        <v>8000</v>
      </c>
      <c r="G718" s="172">
        <f>SUM(ZBIRNA:NERASPOREĐENO!G718)</f>
        <v>0</v>
      </c>
      <c r="H718" s="94">
        <f>SUM(ZBIRNA:NERASPOREĐENO!H718)</f>
        <v>0</v>
      </c>
      <c r="I718" s="25">
        <f t="shared" si="317"/>
        <v>8000</v>
      </c>
      <c r="K718" s="94">
        <v>8000</v>
      </c>
      <c r="L718" s="94">
        <v>0</v>
      </c>
      <c r="M718" s="134">
        <f t="shared" si="299"/>
        <v>0</v>
      </c>
      <c r="N718" s="134">
        <f t="shared" si="300"/>
        <v>0</v>
      </c>
      <c r="R718" s="53"/>
    </row>
    <row r="719" spans="1:18">
      <c r="A719" s="21"/>
      <c r="B719" s="22">
        <v>323</v>
      </c>
      <c r="C719" s="23" t="s">
        <v>28</v>
      </c>
      <c r="D719" s="24">
        <f>SUM(ZBIRNA:NERASPOREĐENO!D719)</f>
        <v>4500</v>
      </c>
      <c r="E719" s="47">
        <f>SUM(ZBIRNA:NERASPOREĐENO!E719)</f>
        <v>0</v>
      </c>
      <c r="F719" s="84">
        <f t="shared" si="316"/>
        <v>4500</v>
      </c>
      <c r="G719" s="172">
        <f>SUM(ZBIRNA:NERASPOREĐENO!G719)</f>
        <v>0</v>
      </c>
      <c r="H719" s="94">
        <f>SUM(ZBIRNA:NERASPOREĐENO!H719)</f>
        <v>0</v>
      </c>
      <c r="I719" s="25">
        <f t="shared" si="317"/>
        <v>4500</v>
      </c>
      <c r="K719" s="94">
        <v>4500</v>
      </c>
      <c r="L719" s="94">
        <v>0</v>
      </c>
      <c r="M719" s="134">
        <f t="shared" si="299"/>
        <v>0</v>
      </c>
      <c r="N719" s="134">
        <f t="shared" si="300"/>
        <v>0</v>
      </c>
      <c r="R719" s="53"/>
    </row>
    <row r="720" spans="1:18" ht="24.75">
      <c r="A720" s="21"/>
      <c r="B720" s="22">
        <v>324</v>
      </c>
      <c r="C720" s="23" t="s">
        <v>37</v>
      </c>
      <c r="D720" s="24">
        <f>SUM(ZBIRNA:NERASPOREĐENO!D720)</f>
        <v>0</v>
      </c>
      <c r="E720" s="47">
        <f>SUM(ZBIRNA:NERASPOREĐENO!E720)</f>
        <v>0</v>
      </c>
      <c r="F720" s="84">
        <f t="shared" si="316"/>
        <v>0</v>
      </c>
      <c r="G720" s="172">
        <f>SUM(ZBIRNA:NERASPOREĐENO!G720)</f>
        <v>0</v>
      </c>
      <c r="H720" s="94">
        <f>SUM(ZBIRNA:NERASPOREĐENO!H720)</f>
        <v>0</v>
      </c>
      <c r="I720" s="25">
        <f t="shared" si="317"/>
        <v>0</v>
      </c>
      <c r="K720" s="94">
        <v>0</v>
      </c>
      <c r="L720" s="94">
        <v>0</v>
      </c>
      <c r="M720" s="134">
        <f t="shared" si="299"/>
        <v>0</v>
      </c>
      <c r="N720" s="134">
        <f t="shared" si="300"/>
        <v>0</v>
      </c>
      <c r="R720" s="53"/>
    </row>
    <row r="721" spans="1:18">
      <c r="A721" s="21"/>
      <c r="B721" s="22">
        <v>329</v>
      </c>
      <c r="C721" s="23" t="s">
        <v>38</v>
      </c>
      <c r="D721" s="24">
        <f>SUM(ZBIRNA:NERASPOREĐENO!D721)</f>
        <v>2850</v>
      </c>
      <c r="E721" s="47">
        <f>SUM(ZBIRNA:NERASPOREĐENO!E721)</f>
        <v>0</v>
      </c>
      <c r="F721" s="84">
        <f t="shared" si="316"/>
        <v>2850</v>
      </c>
      <c r="G721" s="172">
        <f>SUM(ZBIRNA:NERASPOREĐENO!G721)</f>
        <v>0</v>
      </c>
      <c r="H721" s="94">
        <f>SUM(ZBIRNA:NERASPOREĐENO!H721)</f>
        <v>0</v>
      </c>
      <c r="I721" s="25">
        <f t="shared" si="317"/>
        <v>2850</v>
      </c>
      <c r="K721" s="94">
        <v>2850</v>
      </c>
      <c r="L721" s="94">
        <v>0</v>
      </c>
      <c r="M721" s="134">
        <f t="shared" si="299"/>
        <v>0</v>
      </c>
      <c r="N721" s="134">
        <f t="shared" si="300"/>
        <v>0</v>
      </c>
      <c r="R721" s="53"/>
    </row>
    <row r="722" spans="1:18">
      <c r="A722" s="21"/>
      <c r="B722" s="22">
        <v>343</v>
      </c>
      <c r="C722" s="23" t="s">
        <v>39</v>
      </c>
      <c r="D722" s="24">
        <f>SUM(ZBIRNA:NERASPOREĐENO!D722)</f>
        <v>0</v>
      </c>
      <c r="E722" s="47">
        <f>SUM(ZBIRNA:NERASPOREĐENO!E722)</f>
        <v>0</v>
      </c>
      <c r="F722" s="84">
        <f t="shared" si="316"/>
        <v>0</v>
      </c>
      <c r="G722" s="172">
        <f>SUM(ZBIRNA:NERASPOREĐENO!G722)</f>
        <v>0</v>
      </c>
      <c r="H722" s="94">
        <f>SUM(ZBIRNA:NERASPOREĐENO!H722)</f>
        <v>0</v>
      </c>
      <c r="I722" s="25">
        <f t="shared" si="317"/>
        <v>0</v>
      </c>
      <c r="K722" s="94">
        <v>0</v>
      </c>
      <c r="L722" s="94">
        <v>0</v>
      </c>
      <c r="M722" s="134">
        <f t="shared" si="299"/>
        <v>0</v>
      </c>
      <c r="N722" s="134">
        <f t="shared" si="300"/>
        <v>0</v>
      </c>
      <c r="R722" s="53"/>
    </row>
    <row r="723" spans="1:18" ht="21" customHeight="1">
      <c r="A723" s="21"/>
      <c r="B723" s="22">
        <v>422</v>
      </c>
      <c r="C723" s="23" t="s">
        <v>29</v>
      </c>
      <c r="D723" s="24">
        <f>SUM(ZBIRNA:NERASPOREĐENO!D723)</f>
        <v>0</v>
      </c>
      <c r="E723" s="47">
        <f>SUM(ZBIRNA:NERASPOREĐENO!E723)</f>
        <v>0</v>
      </c>
      <c r="F723" s="84">
        <f t="shared" si="316"/>
        <v>0</v>
      </c>
      <c r="G723" s="172">
        <f>SUM(ZBIRNA:NERASPOREĐENO!G723)</f>
        <v>0</v>
      </c>
      <c r="H723" s="94">
        <f>SUM(ZBIRNA:NERASPOREĐENO!H723)</f>
        <v>0</v>
      </c>
      <c r="I723" s="25">
        <f t="shared" si="317"/>
        <v>0</v>
      </c>
      <c r="K723" s="94">
        <v>0</v>
      </c>
      <c r="L723" s="94">
        <v>0</v>
      </c>
      <c r="M723" s="134">
        <f t="shared" ref="M723:M786" si="318">+F723-K723</f>
        <v>0</v>
      </c>
      <c r="N723" s="134">
        <f t="shared" ref="N723:N786" si="319">+G723-L723</f>
        <v>0</v>
      </c>
      <c r="R723" s="53"/>
    </row>
    <row r="724" spans="1:18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320">SUM(E725,E734)</f>
        <v>0</v>
      </c>
      <c r="F724" s="136">
        <f t="shared" si="320"/>
        <v>0</v>
      </c>
      <c r="G724" s="176">
        <f t="shared" si="320"/>
        <v>0</v>
      </c>
      <c r="H724" s="137">
        <f t="shared" si="320"/>
        <v>0</v>
      </c>
      <c r="I724" s="138">
        <f t="shared" si="320"/>
        <v>0</v>
      </c>
      <c r="K724" s="137">
        <v>0</v>
      </c>
      <c r="L724" s="137">
        <v>0</v>
      </c>
      <c r="M724" s="134">
        <f t="shared" si="318"/>
        <v>0</v>
      </c>
      <c r="N724" s="134">
        <f t="shared" si="319"/>
        <v>0</v>
      </c>
      <c r="R724" s="140"/>
    </row>
    <row r="725" spans="1:18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321">SUM(E726:E733)</f>
        <v>0</v>
      </c>
      <c r="F725" s="59">
        <f t="shared" si="321"/>
        <v>0</v>
      </c>
      <c r="G725" s="174">
        <f t="shared" si="321"/>
        <v>0</v>
      </c>
      <c r="H725" s="79">
        <f t="shared" si="321"/>
        <v>0</v>
      </c>
      <c r="I725" s="20">
        <f t="shared" si="321"/>
        <v>0</v>
      </c>
      <c r="K725" s="79">
        <v>0</v>
      </c>
      <c r="L725" s="79">
        <v>0</v>
      </c>
      <c r="M725" s="134">
        <f t="shared" si="318"/>
        <v>0</v>
      </c>
      <c r="N725" s="134">
        <f t="shared" si="319"/>
        <v>0</v>
      </c>
      <c r="R725" s="53"/>
    </row>
    <row r="726" spans="1:18">
      <c r="A726" s="21"/>
      <c r="B726" s="22">
        <v>311</v>
      </c>
      <c r="C726" s="23" t="s">
        <v>35</v>
      </c>
      <c r="D726" s="24">
        <f>SUM(ZBIRNA:NERASPOREĐENO!D726)</f>
        <v>0</v>
      </c>
      <c r="E726" s="47">
        <f>SUM(ZBIRNA:NERASPOREĐENO!E726)</f>
        <v>0</v>
      </c>
      <c r="F726" s="84">
        <f t="shared" ref="F726:F733" si="322">SUM(D726:E726)</f>
        <v>0</v>
      </c>
      <c r="G726" s="172">
        <f>SUM(ZBIRNA:NERASPOREĐENO!G726)</f>
        <v>0</v>
      </c>
      <c r="H726" s="94">
        <f>SUM(ZBIRNA:NERASPOREĐENO!H726)</f>
        <v>0</v>
      </c>
      <c r="I726" s="25">
        <f t="shared" ref="I726:I733" si="323">+F726+H726</f>
        <v>0</v>
      </c>
      <c r="K726" s="94">
        <v>0</v>
      </c>
      <c r="L726" s="94">
        <v>0</v>
      </c>
      <c r="M726" s="134">
        <f t="shared" si="318"/>
        <v>0</v>
      </c>
      <c r="N726" s="134">
        <f t="shared" si="319"/>
        <v>0</v>
      </c>
      <c r="R726" s="53"/>
    </row>
    <row r="727" spans="1:18">
      <c r="A727" s="21"/>
      <c r="B727" s="22">
        <v>313</v>
      </c>
      <c r="C727" s="23" t="s">
        <v>36</v>
      </c>
      <c r="D727" s="24">
        <f>SUM(ZBIRNA:NERASPOREĐENO!D727)</f>
        <v>0</v>
      </c>
      <c r="E727" s="47">
        <f>SUM(ZBIRNA:NERASPOREĐENO!E727)</f>
        <v>0</v>
      </c>
      <c r="F727" s="84">
        <f t="shared" si="322"/>
        <v>0</v>
      </c>
      <c r="G727" s="172">
        <f>SUM(ZBIRNA:NERASPOREĐENO!G727)</f>
        <v>0</v>
      </c>
      <c r="H727" s="94">
        <f>SUM(ZBIRNA:NERASPOREĐENO!H727)</f>
        <v>0</v>
      </c>
      <c r="I727" s="25">
        <f t="shared" si="323"/>
        <v>0</v>
      </c>
      <c r="K727" s="94">
        <v>0</v>
      </c>
      <c r="L727" s="94">
        <v>0</v>
      </c>
      <c r="M727" s="134">
        <f t="shared" si="318"/>
        <v>0</v>
      </c>
      <c r="N727" s="134">
        <f t="shared" si="319"/>
        <v>0</v>
      </c>
      <c r="R727" s="53"/>
    </row>
    <row r="728" spans="1:18" s="26" customFormat="1">
      <c r="A728" s="21"/>
      <c r="B728" s="22">
        <v>321</v>
      </c>
      <c r="C728" s="23" t="s">
        <v>33</v>
      </c>
      <c r="D728" s="24">
        <f>SUM(ZBIRNA:NERASPOREĐENO!D728)</f>
        <v>0</v>
      </c>
      <c r="E728" s="47">
        <f>SUM(ZBIRNA:NERASPOREĐENO!E728)</f>
        <v>0</v>
      </c>
      <c r="F728" s="84">
        <f t="shared" si="322"/>
        <v>0</v>
      </c>
      <c r="G728" s="172">
        <f>SUM(ZBIRNA:NERASPOREĐENO!G728)</f>
        <v>0</v>
      </c>
      <c r="H728" s="94">
        <f>SUM(ZBIRNA:NERASPOREĐENO!H728)</f>
        <v>0</v>
      </c>
      <c r="I728" s="25">
        <f t="shared" si="323"/>
        <v>0</v>
      </c>
      <c r="K728" s="94">
        <v>0</v>
      </c>
      <c r="L728" s="94">
        <v>0</v>
      </c>
      <c r="M728" s="134">
        <f t="shared" si="318"/>
        <v>0</v>
      </c>
      <c r="N728" s="134">
        <f t="shared" si="319"/>
        <v>0</v>
      </c>
      <c r="R728" s="53"/>
    </row>
    <row r="729" spans="1:18" s="26" customFormat="1">
      <c r="A729" s="21"/>
      <c r="B729" s="22">
        <v>322</v>
      </c>
      <c r="C729" s="23" t="s">
        <v>34</v>
      </c>
      <c r="D729" s="24">
        <f>SUM(ZBIRNA:NERASPOREĐENO!D729)</f>
        <v>0</v>
      </c>
      <c r="E729" s="47">
        <f>SUM(ZBIRNA:NERASPOREĐENO!E729)</f>
        <v>0</v>
      </c>
      <c r="F729" s="84">
        <f t="shared" si="322"/>
        <v>0</v>
      </c>
      <c r="G729" s="172">
        <f>SUM(ZBIRNA:NERASPOREĐENO!G729)</f>
        <v>0</v>
      </c>
      <c r="H729" s="94">
        <f>SUM(ZBIRNA:NERASPOREĐENO!H729)</f>
        <v>0</v>
      </c>
      <c r="I729" s="25">
        <f t="shared" si="323"/>
        <v>0</v>
      </c>
      <c r="K729" s="94">
        <v>0</v>
      </c>
      <c r="L729" s="94">
        <v>0</v>
      </c>
      <c r="M729" s="134">
        <f t="shared" si="318"/>
        <v>0</v>
      </c>
      <c r="N729" s="134">
        <f t="shared" si="319"/>
        <v>0</v>
      </c>
      <c r="R729" s="53"/>
    </row>
    <row r="730" spans="1:18">
      <c r="A730" s="21"/>
      <c r="B730" s="22">
        <v>323</v>
      </c>
      <c r="C730" s="23" t="s">
        <v>28</v>
      </c>
      <c r="D730" s="24">
        <f>SUM(ZBIRNA:NERASPOREĐENO!D730)</f>
        <v>0</v>
      </c>
      <c r="E730" s="47">
        <f>SUM(ZBIRNA:NERASPOREĐENO!E730)</f>
        <v>0</v>
      </c>
      <c r="F730" s="84">
        <f t="shared" si="322"/>
        <v>0</v>
      </c>
      <c r="G730" s="172">
        <f>SUM(ZBIRNA:NERASPOREĐENO!G730)</f>
        <v>0</v>
      </c>
      <c r="H730" s="94">
        <f>SUM(ZBIRNA:NERASPOREĐENO!H730)</f>
        <v>0</v>
      </c>
      <c r="I730" s="25">
        <f t="shared" si="323"/>
        <v>0</v>
      </c>
      <c r="K730" s="94">
        <v>0</v>
      </c>
      <c r="L730" s="94">
        <v>0</v>
      </c>
      <c r="M730" s="134">
        <f t="shared" si="318"/>
        <v>0</v>
      </c>
      <c r="N730" s="134">
        <f t="shared" si="319"/>
        <v>0</v>
      </c>
      <c r="R730" s="53"/>
    </row>
    <row r="731" spans="1:18" ht="24.75">
      <c r="A731" s="21"/>
      <c r="B731" s="22">
        <v>324</v>
      </c>
      <c r="C731" s="23" t="s">
        <v>37</v>
      </c>
      <c r="D731" s="24">
        <f>SUM(ZBIRNA:NERASPOREĐENO!D731)</f>
        <v>0</v>
      </c>
      <c r="E731" s="47">
        <f>SUM(ZBIRNA:NERASPOREĐENO!E731)</f>
        <v>0</v>
      </c>
      <c r="F731" s="84">
        <f t="shared" si="322"/>
        <v>0</v>
      </c>
      <c r="G731" s="172">
        <f>SUM(ZBIRNA:NERASPOREĐENO!G731)</f>
        <v>0</v>
      </c>
      <c r="H731" s="94">
        <f>SUM(ZBIRNA:NERASPOREĐENO!H731)</f>
        <v>0</v>
      </c>
      <c r="I731" s="25">
        <f t="shared" si="323"/>
        <v>0</v>
      </c>
      <c r="K731" s="94">
        <v>0</v>
      </c>
      <c r="L731" s="94">
        <v>0</v>
      </c>
      <c r="M731" s="134">
        <f t="shared" si="318"/>
        <v>0</v>
      </c>
      <c r="N731" s="134">
        <f t="shared" si="319"/>
        <v>0</v>
      </c>
      <c r="R731" s="53"/>
    </row>
    <row r="732" spans="1:18" s="26" customFormat="1">
      <c r="A732" s="21"/>
      <c r="B732" s="22">
        <v>329</v>
      </c>
      <c r="C732" s="23" t="s">
        <v>38</v>
      </c>
      <c r="D732" s="24">
        <f>SUM(ZBIRNA:NERASPOREĐENO!D732)</f>
        <v>0</v>
      </c>
      <c r="E732" s="47">
        <f>SUM(ZBIRNA:NERASPOREĐENO!E732)</f>
        <v>0</v>
      </c>
      <c r="F732" s="84">
        <f t="shared" si="322"/>
        <v>0</v>
      </c>
      <c r="G732" s="172">
        <f>SUM(ZBIRNA:NERASPOREĐENO!G732)</f>
        <v>0</v>
      </c>
      <c r="H732" s="94">
        <f>SUM(ZBIRNA:NERASPOREĐENO!H732)</f>
        <v>0</v>
      </c>
      <c r="I732" s="25">
        <f t="shared" si="323"/>
        <v>0</v>
      </c>
      <c r="K732" s="94">
        <v>0</v>
      </c>
      <c r="L732" s="94">
        <v>0</v>
      </c>
      <c r="M732" s="134">
        <f t="shared" si="318"/>
        <v>0</v>
      </c>
      <c r="N732" s="134">
        <f t="shared" si="319"/>
        <v>0</v>
      </c>
      <c r="R732" s="53"/>
    </row>
    <row r="733" spans="1:18">
      <c r="A733" s="21"/>
      <c r="B733" s="22">
        <v>343</v>
      </c>
      <c r="C733" s="23" t="s">
        <v>39</v>
      </c>
      <c r="D733" s="24">
        <f>SUM(ZBIRNA:NERASPOREĐENO!D733)</f>
        <v>0</v>
      </c>
      <c r="E733" s="47">
        <f>SUM(ZBIRNA:NERASPOREĐENO!E733)</f>
        <v>0</v>
      </c>
      <c r="F733" s="84">
        <f t="shared" si="322"/>
        <v>0</v>
      </c>
      <c r="G733" s="172">
        <f>SUM(ZBIRNA:NERASPOREĐENO!G733)</f>
        <v>0</v>
      </c>
      <c r="H733" s="94">
        <f>SUM(ZBIRNA:NERASPOREĐENO!H733)</f>
        <v>0</v>
      </c>
      <c r="I733" s="25">
        <f t="shared" si="323"/>
        <v>0</v>
      </c>
      <c r="K733" s="94">
        <v>0</v>
      </c>
      <c r="L733" s="94">
        <v>0</v>
      </c>
      <c r="M733" s="134">
        <f t="shared" si="318"/>
        <v>0</v>
      </c>
      <c r="N733" s="134">
        <f t="shared" si="319"/>
        <v>0</v>
      </c>
      <c r="R733" s="53"/>
    </row>
    <row r="734" spans="1:18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324">SUM(E735:E743)</f>
        <v>0</v>
      </c>
      <c r="F734" s="59">
        <f t="shared" si="324"/>
        <v>0</v>
      </c>
      <c r="G734" s="174">
        <f t="shared" si="324"/>
        <v>0</v>
      </c>
      <c r="H734" s="79">
        <f t="shared" si="324"/>
        <v>0</v>
      </c>
      <c r="I734" s="20">
        <f t="shared" si="324"/>
        <v>0</v>
      </c>
      <c r="K734" s="79">
        <v>0</v>
      </c>
      <c r="L734" s="79">
        <v>0</v>
      </c>
      <c r="M734" s="134">
        <f t="shared" si="318"/>
        <v>0</v>
      </c>
      <c r="N734" s="134">
        <f t="shared" si="319"/>
        <v>0</v>
      </c>
      <c r="R734" s="53"/>
    </row>
    <row r="735" spans="1:18">
      <c r="A735" s="21"/>
      <c r="B735" s="22">
        <v>311</v>
      </c>
      <c r="C735" s="23" t="s">
        <v>35</v>
      </c>
      <c r="D735" s="24">
        <f>SUM(ZBIRNA:NERASPOREĐENO!D735)</f>
        <v>0</v>
      </c>
      <c r="E735" s="47">
        <f>SUM(ZBIRNA:NERASPOREĐENO!E735)</f>
        <v>0</v>
      </c>
      <c r="F735" s="84">
        <f t="shared" ref="F735:F743" si="325">SUM(D735:E735)</f>
        <v>0</v>
      </c>
      <c r="G735" s="172">
        <f>SUM(ZBIRNA:NERASPOREĐENO!G735)</f>
        <v>0</v>
      </c>
      <c r="H735" s="94">
        <f>SUM(ZBIRNA:NERASPOREĐENO!H735)</f>
        <v>0</v>
      </c>
      <c r="I735" s="25">
        <f t="shared" ref="I735:I743" si="326">+F735+H735</f>
        <v>0</v>
      </c>
      <c r="K735" s="94">
        <v>0</v>
      </c>
      <c r="L735" s="94">
        <v>0</v>
      </c>
      <c r="M735" s="134">
        <f t="shared" si="318"/>
        <v>0</v>
      </c>
      <c r="N735" s="134">
        <f t="shared" si="319"/>
        <v>0</v>
      </c>
      <c r="R735" s="53"/>
    </row>
    <row r="736" spans="1:18">
      <c r="A736" s="21"/>
      <c r="B736" s="22">
        <v>313</v>
      </c>
      <c r="C736" s="23" t="s">
        <v>36</v>
      </c>
      <c r="D736" s="24">
        <f>SUM(ZBIRNA:NERASPOREĐENO!D736)</f>
        <v>0</v>
      </c>
      <c r="E736" s="47">
        <f>SUM(ZBIRNA:NERASPOREĐENO!E736)</f>
        <v>0</v>
      </c>
      <c r="F736" s="84">
        <f t="shared" si="325"/>
        <v>0</v>
      </c>
      <c r="G736" s="172">
        <f>SUM(ZBIRNA:NERASPOREĐENO!G736)</f>
        <v>0</v>
      </c>
      <c r="H736" s="94">
        <f>SUM(ZBIRNA:NERASPOREĐENO!H736)</f>
        <v>0</v>
      </c>
      <c r="I736" s="25">
        <f t="shared" si="326"/>
        <v>0</v>
      </c>
      <c r="K736" s="94">
        <v>0</v>
      </c>
      <c r="L736" s="94">
        <v>0</v>
      </c>
      <c r="M736" s="134">
        <f t="shared" si="318"/>
        <v>0</v>
      </c>
      <c r="N736" s="134">
        <f t="shared" si="319"/>
        <v>0</v>
      </c>
      <c r="R736" s="53"/>
    </row>
    <row r="737" spans="1:18">
      <c r="A737" s="21"/>
      <c r="B737" s="22">
        <v>321</v>
      </c>
      <c r="C737" s="23" t="s">
        <v>33</v>
      </c>
      <c r="D737" s="24">
        <f>SUM(ZBIRNA:NERASPOREĐENO!D737)</f>
        <v>0</v>
      </c>
      <c r="E737" s="47">
        <f>SUM(ZBIRNA:NERASPOREĐENO!E737)</f>
        <v>0</v>
      </c>
      <c r="F737" s="84">
        <f t="shared" si="325"/>
        <v>0</v>
      </c>
      <c r="G737" s="172">
        <f>SUM(ZBIRNA:NERASPOREĐENO!G737)</f>
        <v>0</v>
      </c>
      <c r="H737" s="94">
        <f>SUM(ZBIRNA:NERASPOREĐENO!H737)</f>
        <v>0</v>
      </c>
      <c r="I737" s="25">
        <f t="shared" si="326"/>
        <v>0</v>
      </c>
      <c r="K737" s="94">
        <v>0</v>
      </c>
      <c r="L737" s="94">
        <v>0</v>
      </c>
      <c r="M737" s="134">
        <f t="shared" si="318"/>
        <v>0</v>
      </c>
      <c r="N737" s="134">
        <f t="shared" si="319"/>
        <v>0</v>
      </c>
      <c r="R737" s="53"/>
    </row>
    <row r="738" spans="1:18">
      <c r="A738" s="21"/>
      <c r="B738" s="22">
        <v>322</v>
      </c>
      <c r="C738" s="23" t="s">
        <v>34</v>
      </c>
      <c r="D738" s="24">
        <f>SUM(ZBIRNA:NERASPOREĐENO!D738)</f>
        <v>0</v>
      </c>
      <c r="E738" s="47">
        <f>SUM(ZBIRNA:NERASPOREĐENO!E738)</f>
        <v>0</v>
      </c>
      <c r="F738" s="84">
        <f t="shared" si="325"/>
        <v>0</v>
      </c>
      <c r="G738" s="172">
        <f>SUM(ZBIRNA:NERASPOREĐENO!G738)</f>
        <v>0</v>
      </c>
      <c r="H738" s="94">
        <f>SUM(ZBIRNA:NERASPOREĐENO!H738)</f>
        <v>0</v>
      </c>
      <c r="I738" s="25">
        <f t="shared" si="326"/>
        <v>0</v>
      </c>
      <c r="K738" s="94">
        <v>0</v>
      </c>
      <c r="L738" s="94">
        <v>0</v>
      </c>
      <c r="M738" s="134">
        <f t="shared" si="318"/>
        <v>0</v>
      </c>
      <c r="N738" s="134">
        <f t="shared" si="319"/>
        <v>0</v>
      </c>
      <c r="R738" s="53"/>
    </row>
    <row r="739" spans="1:18">
      <c r="A739" s="21"/>
      <c r="B739" s="22">
        <v>323</v>
      </c>
      <c r="C739" s="23" t="s">
        <v>28</v>
      </c>
      <c r="D739" s="24">
        <f>SUM(ZBIRNA:NERASPOREĐENO!D739)</f>
        <v>0</v>
      </c>
      <c r="E739" s="47">
        <f>SUM(ZBIRNA:NERASPOREĐENO!E739)</f>
        <v>0</v>
      </c>
      <c r="F739" s="84">
        <f t="shared" si="325"/>
        <v>0</v>
      </c>
      <c r="G739" s="172">
        <f>SUM(ZBIRNA:NERASPOREĐENO!G739)</f>
        <v>0</v>
      </c>
      <c r="H739" s="94">
        <f>SUM(ZBIRNA:NERASPOREĐENO!H739)</f>
        <v>0</v>
      </c>
      <c r="I739" s="25">
        <f t="shared" si="326"/>
        <v>0</v>
      </c>
      <c r="K739" s="94">
        <v>0</v>
      </c>
      <c r="L739" s="94">
        <v>0</v>
      </c>
      <c r="M739" s="134">
        <f t="shared" si="318"/>
        <v>0</v>
      </c>
      <c r="N739" s="134">
        <f t="shared" si="319"/>
        <v>0</v>
      </c>
      <c r="R739" s="53"/>
    </row>
    <row r="740" spans="1:18" ht="24.75">
      <c r="A740" s="21"/>
      <c r="B740" s="22">
        <v>324</v>
      </c>
      <c r="C740" s="23" t="s">
        <v>37</v>
      </c>
      <c r="D740" s="24">
        <f>SUM(ZBIRNA:NERASPOREĐENO!D740)</f>
        <v>0</v>
      </c>
      <c r="E740" s="47">
        <f>SUM(ZBIRNA:NERASPOREĐENO!E740)</f>
        <v>0</v>
      </c>
      <c r="F740" s="84">
        <f t="shared" si="325"/>
        <v>0</v>
      </c>
      <c r="G740" s="172">
        <f>SUM(ZBIRNA:NERASPOREĐENO!G740)</f>
        <v>0</v>
      </c>
      <c r="H740" s="94">
        <f>SUM(ZBIRNA:NERASPOREĐENO!H740)</f>
        <v>0</v>
      </c>
      <c r="I740" s="25">
        <f t="shared" si="326"/>
        <v>0</v>
      </c>
      <c r="K740" s="94">
        <v>0</v>
      </c>
      <c r="L740" s="94">
        <v>0</v>
      </c>
      <c r="M740" s="134">
        <f t="shared" si="318"/>
        <v>0</v>
      </c>
      <c r="N740" s="134">
        <f t="shared" si="319"/>
        <v>0</v>
      </c>
      <c r="R740" s="53"/>
    </row>
    <row r="741" spans="1:18">
      <c r="A741" s="21"/>
      <c r="B741" s="22">
        <v>329</v>
      </c>
      <c r="C741" s="23" t="s">
        <v>38</v>
      </c>
      <c r="D741" s="24">
        <f>SUM(ZBIRNA:NERASPOREĐENO!D741)</f>
        <v>0</v>
      </c>
      <c r="E741" s="47">
        <f>SUM(ZBIRNA:NERASPOREĐENO!E741)</f>
        <v>0</v>
      </c>
      <c r="F741" s="84">
        <f t="shared" si="325"/>
        <v>0</v>
      </c>
      <c r="G741" s="172">
        <f>SUM(ZBIRNA:NERASPOREĐENO!G741)</f>
        <v>0</v>
      </c>
      <c r="H741" s="94">
        <f>SUM(ZBIRNA:NERASPOREĐENO!H741)</f>
        <v>0</v>
      </c>
      <c r="I741" s="25">
        <f t="shared" si="326"/>
        <v>0</v>
      </c>
      <c r="K741" s="94">
        <v>0</v>
      </c>
      <c r="L741" s="94">
        <v>0</v>
      </c>
      <c r="M741" s="134">
        <f t="shared" si="318"/>
        <v>0</v>
      </c>
      <c r="N741" s="134">
        <f t="shared" si="319"/>
        <v>0</v>
      </c>
      <c r="R741" s="53"/>
    </row>
    <row r="742" spans="1:18">
      <c r="A742" s="21"/>
      <c r="B742" s="22">
        <v>343</v>
      </c>
      <c r="C742" s="23" t="s">
        <v>39</v>
      </c>
      <c r="D742" s="24">
        <f>SUM(ZBIRNA:NERASPOREĐENO!D742)</f>
        <v>0</v>
      </c>
      <c r="E742" s="47">
        <f>SUM(ZBIRNA:NERASPOREĐENO!E742)</f>
        <v>0</v>
      </c>
      <c r="F742" s="84">
        <f t="shared" si="325"/>
        <v>0</v>
      </c>
      <c r="G742" s="172">
        <f>SUM(ZBIRNA:NERASPOREĐENO!G742)</f>
        <v>0</v>
      </c>
      <c r="H742" s="94">
        <f>SUM(ZBIRNA:NERASPOREĐENO!H742)</f>
        <v>0</v>
      </c>
      <c r="I742" s="25">
        <f t="shared" si="326"/>
        <v>0</v>
      </c>
      <c r="K742" s="94">
        <v>0</v>
      </c>
      <c r="L742" s="94">
        <v>0</v>
      </c>
      <c r="M742" s="134">
        <f t="shared" si="318"/>
        <v>0</v>
      </c>
      <c r="N742" s="134">
        <f t="shared" si="319"/>
        <v>0</v>
      </c>
      <c r="R742" s="53"/>
    </row>
    <row r="743" spans="1:18" ht="21" customHeight="1">
      <c r="A743" s="21"/>
      <c r="B743" s="22">
        <v>422</v>
      </c>
      <c r="C743" s="23" t="s">
        <v>29</v>
      </c>
      <c r="D743" s="24">
        <f>SUM(ZBIRNA:NERASPOREĐENO!D743)</f>
        <v>0</v>
      </c>
      <c r="E743" s="47">
        <f>SUM(ZBIRNA:NERASPOREĐENO!E743)</f>
        <v>0</v>
      </c>
      <c r="F743" s="84">
        <f t="shared" si="325"/>
        <v>0</v>
      </c>
      <c r="G743" s="172">
        <f>SUM(ZBIRNA:NERASPOREĐENO!G743)</f>
        <v>0</v>
      </c>
      <c r="H743" s="94">
        <f>SUM(ZBIRNA:NERASPOREĐENO!H743)</f>
        <v>0</v>
      </c>
      <c r="I743" s="25">
        <f t="shared" si="326"/>
        <v>0</v>
      </c>
      <c r="K743" s="94">
        <v>0</v>
      </c>
      <c r="L743" s="94">
        <v>0</v>
      </c>
      <c r="M743" s="134">
        <f t="shared" si="318"/>
        <v>0</v>
      </c>
      <c r="N743" s="134">
        <f t="shared" si="319"/>
        <v>0</v>
      </c>
      <c r="R743" s="53"/>
    </row>
    <row r="744" spans="1:18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327">SUM(E745,E754)</f>
        <v>0</v>
      </c>
      <c r="F744" s="136">
        <f t="shared" si="327"/>
        <v>0</v>
      </c>
      <c r="G744" s="176">
        <f t="shared" si="327"/>
        <v>832.68000000000006</v>
      </c>
      <c r="H744" s="137">
        <f t="shared" si="327"/>
        <v>0</v>
      </c>
      <c r="I744" s="138">
        <f t="shared" si="327"/>
        <v>0</v>
      </c>
      <c r="K744" s="137">
        <v>0</v>
      </c>
      <c r="L744" s="137">
        <v>832.68000000000006</v>
      </c>
      <c r="M744" s="134">
        <f t="shared" si="318"/>
        <v>0</v>
      </c>
      <c r="N744" s="134">
        <f t="shared" si="319"/>
        <v>0</v>
      </c>
      <c r="R744" s="140"/>
    </row>
    <row r="745" spans="1:18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328">SUM(E746:E753)</f>
        <v>0</v>
      </c>
      <c r="F745" s="59">
        <f t="shared" si="328"/>
        <v>0</v>
      </c>
      <c r="G745" s="174">
        <f t="shared" si="328"/>
        <v>0</v>
      </c>
      <c r="H745" s="79">
        <f t="shared" si="328"/>
        <v>0</v>
      </c>
      <c r="I745" s="20">
        <f t="shared" si="328"/>
        <v>0</v>
      </c>
      <c r="K745" s="79">
        <v>0</v>
      </c>
      <c r="L745" s="79">
        <v>832.68000000000006</v>
      </c>
      <c r="M745" s="134">
        <f t="shared" si="318"/>
        <v>0</v>
      </c>
      <c r="N745" s="134">
        <f t="shared" si="319"/>
        <v>-832.68000000000006</v>
      </c>
      <c r="R745" s="53"/>
    </row>
    <row r="746" spans="1:18">
      <c r="A746" s="21"/>
      <c r="B746" s="22">
        <v>311</v>
      </c>
      <c r="C746" s="23" t="s">
        <v>35</v>
      </c>
      <c r="D746" s="24">
        <f>SUM(ZBIRNA:NERASPOREĐENO!D746)</f>
        <v>0</v>
      </c>
      <c r="E746" s="47">
        <f>SUM(ZBIRNA:NERASPOREĐENO!E746)</f>
        <v>0</v>
      </c>
      <c r="F746" s="84">
        <f t="shared" ref="F746:F753" si="329">SUM(D746:E746)</f>
        <v>0</v>
      </c>
      <c r="G746" s="172">
        <f>SUM(ZBIRNA:NERASPOREĐENO!G746)</f>
        <v>0</v>
      </c>
      <c r="H746" s="94">
        <f>SUM(ZBIRNA:NERASPOREĐENO!H746)</f>
        <v>0</v>
      </c>
      <c r="I746" s="25">
        <f t="shared" ref="I746:I753" si="330">+F746+H746</f>
        <v>0</v>
      </c>
      <c r="K746" s="94">
        <v>0</v>
      </c>
      <c r="L746" s="94">
        <v>0</v>
      </c>
      <c r="M746" s="134">
        <f t="shared" si="318"/>
        <v>0</v>
      </c>
      <c r="N746" s="134">
        <f t="shared" si="319"/>
        <v>0</v>
      </c>
      <c r="R746" s="53"/>
    </row>
    <row r="747" spans="1:18">
      <c r="A747" s="21"/>
      <c r="B747" s="22">
        <v>313</v>
      </c>
      <c r="C747" s="23" t="s">
        <v>36</v>
      </c>
      <c r="D747" s="24">
        <f>SUM(ZBIRNA:NERASPOREĐENO!D747)</f>
        <v>0</v>
      </c>
      <c r="E747" s="47">
        <f>SUM(ZBIRNA:NERASPOREĐENO!E747)</f>
        <v>0</v>
      </c>
      <c r="F747" s="84">
        <f t="shared" si="329"/>
        <v>0</v>
      </c>
      <c r="G747" s="172">
        <f>SUM(ZBIRNA:NERASPOREĐENO!G747)</f>
        <v>0</v>
      </c>
      <c r="H747" s="94">
        <f>SUM(ZBIRNA:NERASPOREĐENO!H747)</f>
        <v>0</v>
      </c>
      <c r="I747" s="25">
        <f t="shared" si="330"/>
        <v>0</v>
      </c>
      <c r="K747" s="94">
        <v>0</v>
      </c>
      <c r="L747" s="94">
        <v>0</v>
      </c>
      <c r="M747" s="134">
        <f t="shared" si="318"/>
        <v>0</v>
      </c>
      <c r="N747" s="134">
        <f t="shared" si="319"/>
        <v>0</v>
      </c>
      <c r="R747" s="53"/>
    </row>
    <row r="748" spans="1:18" s="26" customFormat="1">
      <c r="A748" s="21"/>
      <c r="B748" s="22">
        <v>321</v>
      </c>
      <c r="C748" s="23" t="s">
        <v>33</v>
      </c>
      <c r="D748" s="24">
        <f>SUM(ZBIRNA:NERASPOREĐENO!D748)</f>
        <v>0</v>
      </c>
      <c r="E748" s="47">
        <f>SUM(ZBIRNA:NERASPOREĐENO!E748)</f>
        <v>0</v>
      </c>
      <c r="F748" s="84">
        <f t="shared" si="329"/>
        <v>0</v>
      </c>
      <c r="G748" s="172">
        <f>SUM(ZBIRNA:NERASPOREĐENO!G748)</f>
        <v>0</v>
      </c>
      <c r="H748" s="94">
        <f>SUM(ZBIRNA:NERASPOREĐENO!H748)</f>
        <v>0</v>
      </c>
      <c r="I748" s="25">
        <f t="shared" si="330"/>
        <v>0</v>
      </c>
      <c r="K748" s="94">
        <v>0</v>
      </c>
      <c r="L748" s="94">
        <v>0</v>
      </c>
      <c r="M748" s="134">
        <f t="shared" si="318"/>
        <v>0</v>
      </c>
      <c r="N748" s="134">
        <f t="shared" si="319"/>
        <v>0</v>
      </c>
      <c r="R748" s="53"/>
    </row>
    <row r="749" spans="1:18" s="26" customFormat="1">
      <c r="A749" s="21"/>
      <c r="B749" s="22">
        <v>322</v>
      </c>
      <c r="C749" s="23" t="s">
        <v>34</v>
      </c>
      <c r="D749" s="24">
        <f>SUM(ZBIRNA:NERASPOREĐENO!D749)</f>
        <v>0</v>
      </c>
      <c r="E749" s="47">
        <f>SUM(ZBIRNA:NERASPOREĐENO!E749)</f>
        <v>0</v>
      </c>
      <c r="F749" s="84">
        <f t="shared" si="329"/>
        <v>0</v>
      </c>
      <c r="G749" s="172">
        <f>SUM(ZBIRNA:NERASPOREĐENO!G749)</f>
        <v>0</v>
      </c>
      <c r="H749" s="94">
        <f>SUM(ZBIRNA:NERASPOREĐENO!H749)</f>
        <v>0</v>
      </c>
      <c r="I749" s="25">
        <f t="shared" si="330"/>
        <v>0</v>
      </c>
      <c r="K749" s="94">
        <v>0</v>
      </c>
      <c r="L749" s="94">
        <v>0</v>
      </c>
      <c r="M749" s="134">
        <f t="shared" si="318"/>
        <v>0</v>
      </c>
      <c r="N749" s="134">
        <f t="shared" si="319"/>
        <v>0</v>
      </c>
      <c r="R749" s="53"/>
    </row>
    <row r="750" spans="1:18">
      <c r="A750" s="21"/>
      <c r="B750" s="22">
        <v>323</v>
      </c>
      <c r="C750" s="23" t="s">
        <v>28</v>
      </c>
      <c r="D750" s="24">
        <f>SUM(ZBIRNA:NERASPOREĐENO!D750)</f>
        <v>0</v>
      </c>
      <c r="E750" s="47">
        <f>SUM(ZBIRNA:NERASPOREĐENO!E750)</f>
        <v>0</v>
      </c>
      <c r="F750" s="84">
        <f t="shared" si="329"/>
        <v>0</v>
      </c>
      <c r="G750" s="172">
        <f>SUM(ZBIRNA:NERASPOREĐENO!G750)</f>
        <v>0</v>
      </c>
      <c r="H750" s="94">
        <f>SUM(ZBIRNA:NERASPOREĐENO!H750)</f>
        <v>0</v>
      </c>
      <c r="I750" s="25">
        <f t="shared" si="330"/>
        <v>0</v>
      </c>
      <c r="K750" s="94">
        <v>0</v>
      </c>
      <c r="L750" s="94">
        <v>0</v>
      </c>
      <c r="M750" s="134">
        <f t="shared" si="318"/>
        <v>0</v>
      </c>
      <c r="N750" s="134">
        <f t="shared" si="319"/>
        <v>0</v>
      </c>
      <c r="R750" s="53"/>
    </row>
    <row r="751" spans="1:18" ht="24.75">
      <c r="A751" s="21"/>
      <c r="B751" s="22">
        <v>324</v>
      </c>
      <c r="C751" s="23" t="s">
        <v>37</v>
      </c>
      <c r="D751" s="24">
        <f>SUM(ZBIRNA:NERASPOREĐENO!D751)</f>
        <v>0</v>
      </c>
      <c r="E751" s="47">
        <f>SUM(ZBIRNA:NERASPOREĐENO!E751)</f>
        <v>0</v>
      </c>
      <c r="F751" s="84">
        <f t="shared" si="329"/>
        <v>0</v>
      </c>
      <c r="G751" s="172">
        <f>SUM(ZBIRNA:NERASPOREĐENO!G751)</f>
        <v>0</v>
      </c>
      <c r="H751" s="94">
        <f>SUM(ZBIRNA:NERASPOREĐENO!H751)</f>
        <v>0</v>
      </c>
      <c r="I751" s="25">
        <f t="shared" si="330"/>
        <v>0</v>
      </c>
      <c r="K751" s="94">
        <v>0</v>
      </c>
      <c r="L751" s="94">
        <v>0</v>
      </c>
      <c r="M751" s="134">
        <f t="shared" si="318"/>
        <v>0</v>
      </c>
      <c r="N751" s="134">
        <f t="shared" si="319"/>
        <v>0</v>
      </c>
      <c r="R751" s="53"/>
    </row>
    <row r="752" spans="1:18" s="26" customFormat="1">
      <c r="A752" s="21"/>
      <c r="B752" s="22">
        <v>329</v>
      </c>
      <c r="C752" s="23" t="s">
        <v>38</v>
      </c>
      <c r="D752" s="24">
        <f>SUM(ZBIRNA:NERASPOREĐENO!D752)</f>
        <v>0</v>
      </c>
      <c r="E752" s="47">
        <f>SUM(ZBIRNA:NERASPOREĐENO!E752)</f>
        <v>0</v>
      </c>
      <c r="F752" s="84">
        <f t="shared" si="329"/>
        <v>0</v>
      </c>
      <c r="G752" s="172">
        <f>SUM(ZBIRNA:NERASPOREĐENO!G752)</f>
        <v>0</v>
      </c>
      <c r="H752" s="94">
        <f>SUM(ZBIRNA:NERASPOREĐENO!H752)</f>
        <v>0</v>
      </c>
      <c r="I752" s="25">
        <f t="shared" si="330"/>
        <v>0</v>
      </c>
      <c r="K752" s="94">
        <v>0</v>
      </c>
      <c r="L752" s="94">
        <v>0</v>
      </c>
      <c r="M752" s="134">
        <f t="shared" si="318"/>
        <v>0</v>
      </c>
      <c r="N752" s="134">
        <f t="shared" si="319"/>
        <v>0</v>
      </c>
      <c r="R752" s="53"/>
    </row>
    <row r="753" spans="1:18">
      <c r="A753" s="21"/>
      <c r="B753" s="22">
        <v>343</v>
      </c>
      <c r="C753" s="23" t="s">
        <v>39</v>
      </c>
      <c r="D753" s="24">
        <f>SUM(ZBIRNA:NERASPOREĐENO!D753)</f>
        <v>0</v>
      </c>
      <c r="E753" s="47">
        <f>SUM(ZBIRNA:NERASPOREĐENO!E753)</f>
        <v>0</v>
      </c>
      <c r="F753" s="84">
        <f t="shared" si="329"/>
        <v>0</v>
      </c>
      <c r="G753" s="172">
        <f>SUM(ZBIRNA:NERASPOREĐENO!G753)</f>
        <v>0</v>
      </c>
      <c r="H753" s="94">
        <f>SUM(ZBIRNA:NERASPOREĐENO!H753)</f>
        <v>0</v>
      </c>
      <c r="I753" s="25">
        <f t="shared" si="330"/>
        <v>0</v>
      </c>
      <c r="K753" s="94">
        <v>0</v>
      </c>
      <c r="L753" s="94">
        <v>0</v>
      </c>
      <c r="M753" s="134">
        <f t="shared" si="318"/>
        <v>0</v>
      </c>
      <c r="N753" s="134">
        <f t="shared" si="319"/>
        <v>0</v>
      </c>
      <c r="R753" s="53"/>
    </row>
    <row r="754" spans="1:18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331">SUM(E755:E763)</f>
        <v>0</v>
      </c>
      <c r="F754" s="59">
        <f t="shared" si="331"/>
        <v>0</v>
      </c>
      <c r="G754" s="174">
        <f t="shared" si="331"/>
        <v>832.68000000000006</v>
      </c>
      <c r="H754" s="79">
        <f t="shared" si="331"/>
        <v>0</v>
      </c>
      <c r="I754" s="20">
        <f t="shared" si="331"/>
        <v>0</v>
      </c>
      <c r="K754" s="79">
        <v>0</v>
      </c>
      <c r="L754" s="79">
        <v>832.68000000000006</v>
      </c>
      <c r="M754" s="134">
        <f t="shared" si="318"/>
        <v>0</v>
      </c>
      <c r="N754" s="134">
        <f t="shared" si="319"/>
        <v>0</v>
      </c>
      <c r="R754" s="53"/>
    </row>
    <row r="755" spans="1:18">
      <c r="A755" s="21"/>
      <c r="B755" s="22">
        <v>311</v>
      </c>
      <c r="C755" s="23" t="s">
        <v>35</v>
      </c>
      <c r="D755" s="24">
        <f>SUM(ZBIRNA:NERASPOREĐENO!D755)</f>
        <v>0</v>
      </c>
      <c r="E755" s="47">
        <f>SUM(ZBIRNA:NERASPOREĐENO!E755)</f>
        <v>0</v>
      </c>
      <c r="F755" s="84">
        <f t="shared" ref="F755:F763" si="332">SUM(D755:E755)</f>
        <v>0</v>
      </c>
      <c r="G755" s="172">
        <f>SUM(ZBIRNA:NERASPOREĐENO!G755)</f>
        <v>714.75</v>
      </c>
      <c r="H755" s="94">
        <f>SUM(ZBIRNA:NERASPOREĐENO!H755)</f>
        <v>0</v>
      </c>
      <c r="I755" s="25">
        <f t="shared" ref="I755:I763" si="333">+F755+H755</f>
        <v>0</v>
      </c>
      <c r="K755" s="94">
        <v>0</v>
      </c>
      <c r="L755" s="94">
        <v>714.75</v>
      </c>
      <c r="M755" s="134">
        <f t="shared" si="318"/>
        <v>0</v>
      </c>
      <c r="N755" s="134">
        <f t="shared" si="319"/>
        <v>0</v>
      </c>
      <c r="R755" s="53"/>
    </row>
    <row r="756" spans="1:18">
      <c r="A756" s="21"/>
      <c r="B756" s="22">
        <v>313</v>
      </c>
      <c r="C756" s="23" t="s">
        <v>36</v>
      </c>
      <c r="D756" s="24">
        <f>SUM(ZBIRNA:NERASPOREĐENO!D756)</f>
        <v>0</v>
      </c>
      <c r="E756" s="47">
        <f>SUM(ZBIRNA:NERASPOREĐENO!E756)</f>
        <v>0</v>
      </c>
      <c r="F756" s="84">
        <f t="shared" si="332"/>
        <v>0</v>
      </c>
      <c r="G756" s="172">
        <f>SUM(ZBIRNA:NERASPOREĐENO!G756)</f>
        <v>117.93</v>
      </c>
      <c r="H756" s="94">
        <f>SUM(ZBIRNA:NERASPOREĐENO!H756)</f>
        <v>0</v>
      </c>
      <c r="I756" s="25">
        <f t="shared" si="333"/>
        <v>0</v>
      </c>
      <c r="K756" s="94">
        <v>0</v>
      </c>
      <c r="L756" s="94">
        <v>117.93</v>
      </c>
      <c r="M756" s="134">
        <f t="shared" si="318"/>
        <v>0</v>
      </c>
      <c r="N756" s="134">
        <f t="shared" si="319"/>
        <v>0</v>
      </c>
      <c r="R756" s="53"/>
    </row>
    <row r="757" spans="1:18">
      <c r="A757" s="21"/>
      <c r="B757" s="22">
        <v>321</v>
      </c>
      <c r="C757" s="23" t="s">
        <v>33</v>
      </c>
      <c r="D757" s="24">
        <f>SUM(ZBIRNA:NERASPOREĐENO!D757)</f>
        <v>0</v>
      </c>
      <c r="E757" s="47">
        <f>SUM(ZBIRNA:NERASPOREĐENO!E757)</f>
        <v>0</v>
      </c>
      <c r="F757" s="84">
        <f t="shared" si="332"/>
        <v>0</v>
      </c>
      <c r="G757" s="172">
        <f>SUM(ZBIRNA:NERASPOREĐENO!G757)</f>
        <v>0</v>
      </c>
      <c r="H757" s="94">
        <f>SUM(ZBIRNA:NERASPOREĐENO!H757)</f>
        <v>0</v>
      </c>
      <c r="I757" s="25">
        <f t="shared" si="333"/>
        <v>0</v>
      </c>
      <c r="K757" s="94">
        <v>0</v>
      </c>
      <c r="L757" s="94">
        <v>0</v>
      </c>
      <c r="M757" s="134">
        <f t="shared" si="318"/>
        <v>0</v>
      </c>
      <c r="N757" s="134">
        <f t="shared" si="319"/>
        <v>0</v>
      </c>
      <c r="R757" s="53"/>
    </row>
    <row r="758" spans="1:18">
      <c r="A758" s="21"/>
      <c r="B758" s="22">
        <v>322</v>
      </c>
      <c r="C758" s="23" t="s">
        <v>34</v>
      </c>
      <c r="D758" s="24">
        <f>SUM(ZBIRNA:NERASPOREĐENO!D758)</f>
        <v>0</v>
      </c>
      <c r="E758" s="47">
        <f>SUM(ZBIRNA:NERASPOREĐENO!E758)</f>
        <v>0</v>
      </c>
      <c r="F758" s="84">
        <f t="shared" si="332"/>
        <v>0</v>
      </c>
      <c r="G758" s="172">
        <f>SUM(ZBIRNA:NERASPOREĐENO!G758)</f>
        <v>0</v>
      </c>
      <c r="H758" s="94">
        <f>SUM(ZBIRNA:NERASPOREĐENO!H758)</f>
        <v>0</v>
      </c>
      <c r="I758" s="25">
        <f t="shared" si="333"/>
        <v>0</v>
      </c>
      <c r="K758" s="94">
        <v>0</v>
      </c>
      <c r="L758" s="94">
        <v>0</v>
      </c>
      <c r="M758" s="134">
        <f t="shared" si="318"/>
        <v>0</v>
      </c>
      <c r="N758" s="134">
        <f t="shared" si="319"/>
        <v>0</v>
      </c>
      <c r="R758" s="53"/>
    </row>
    <row r="759" spans="1:18">
      <c r="A759" s="21"/>
      <c r="B759" s="22">
        <v>323</v>
      </c>
      <c r="C759" s="23" t="s">
        <v>28</v>
      </c>
      <c r="D759" s="24">
        <f>SUM(ZBIRNA:NERASPOREĐENO!D759)</f>
        <v>0</v>
      </c>
      <c r="E759" s="47">
        <f>SUM(ZBIRNA:NERASPOREĐENO!E759)</f>
        <v>0</v>
      </c>
      <c r="F759" s="84">
        <f t="shared" si="332"/>
        <v>0</v>
      </c>
      <c r="G759" s="172">
        <f>SUM(ZBIRNA:NERASPOREĐENO!G759)</f>
        <v>0</v>
      </c>
      <c r="H759" s="94">
        <f>SUM(ZBIRNA:NERASPOREĐENO!H759)</f>
        <v>0</v>
      </c>
      <c r="I759" s="25">
        <f t="shared" si="333"/>
        <v>0</v>
      </c>
      <c r="K759" s="94">
        <v>0</v>
      </c>
      <c r="L759" s="94">
        <v>0</v>
      </c>
      <c r="M759" s="134">
        <f t="shared" si="318"/>
        <v>0</v>
      </c>
      <c r="N759" s="134">
        <f t="shared" si="319"/>
        <v>0</v>
      </c>
      <c r="R759" s="53"/>
    </row>
    <row r="760" spans="1:18" ht="24.75">
      <c r="A760" s="21"/>
      <c r="B760" s="22">
        <v>324</v>
      </c>
      <c r="C760" s="23" t="s">
        <v>37</v>
      </c>
      <c r="D760" s="24">
        <f>SUM(ZBIRNA:NERASPOREĐENO!D760)</f>
        <v>0</v>
      </c>
      <c r="E760" s="47">
        <f>SUM(ZBIRNA:NERASPOREĐENO!E760)</f>
        <v>0</v>
      </c>
      <c r="F760" s="84">
        <f t="shared" si="332"/>
        <v>0</v>
      </c>
      <c r="G760" s="172">
        <f>SUM(ZBIRNA:NERASPOREĐENO!G760)</f>
        <v>0</v>
      </c>
      <c r="H760" s="94">
        <f>SUM(ZBIRNA:NERASPOREĐENO!H760)</f>
        <v>0</v>
      </c>
      <c r="I760" s="25">
        <f t="shared" si="333"/>
        <v>0</v>
      </c>
      <c r="K760" s="94">
        <v>0</v>
      </c>
      <c r="L760" s="94">
        <v>0</v>
      </c>
      <c r="M760" s="134">
        <f t="shared" si="318"/>
        <v>0</v>
      </c>
      <c r="N760" s="134">
        <f t="shared" si="319"/>
        <v>0</v>
      </c>
      <c r="R760" s="53"/>
    </row>
    <row r="761" spans="1:18">
      <c r="A761" s="21"/>
      <c r="B761" s="22">
        <v>329</v>
      </c>
      <c r="C761" s="23" t="s">
        <v>38</v>
      </c>
      <c r="D761" s="24">
        <f>SUM(ZBIRNA:NERASPOREĐENO!D761)</f>
        <v>0</v>
      </c>
      <c r="E761" s="47">
        <f>SUM(ZBIRNA:NERASPOREĐENO!E761)</f>
        <v>0</v>
      </c>
      <c r="F761" s="84">
        <f t="shared" si="332"/>
        <v>0</v>
      </c>
      <c r="G761" s="172">
        <f>SUM(ZBIRNA:NERASPOREĐENO!G761)</f>
        <v>0</v>
      </c>
      <c r="H761" s="94">
        <f>SUM(ZBIRNA:NERASPOREĐENO!H761)</f>
        <v>0</v>
      </c>
      <c r="I761" s="25">
        <f t="shared" si="333"/>
        <v>0</v>
      </c>
      <c r="K761" s="94">
        <v>0</v>
      </c>
      <c r="L761" s="94">
        <v>0</v>
      </c>
      <c r="M761" s="134">
        <f t="shared" si="318"/>
        <v>0</v>
      </c>
      <c r="N761" s="134">
        <f t="shared" si="319"/>
        <v>0</v>
      </c>
      <c r="R761" s="53"/>
    </row>
    <row r="762" spans="1:18">
      <c r="A762" s="21"/>
      <c r="B762" s="22">
        <v>343</v>
      </c>
      <c r="C762" s="23" t="s">
        <v>39</v>
      </c>
      <c r="D762" s="24">
        <f>SUM(ZBIRNA:NERASPOREĐENO!D762)</f>
        <v>0</v>
      </c>
      <c r="E762" s="47">
        <f>SUM(ZBIRNA:NERASPOREĐENO!E762)</f>
        <v>0</v>
      </c>
      <c r="F762" s="84">
        <f t="shared" si="332"/>
        <v>0</v>
      </c>
      <c r="G762" s="172">
        <f>SUM(ZBIRNA:NERASPOREĐENO!G762)</f>
        <v>0</v>
      </c>
      <c r="H762" s="94">
        <f>SUM(ZBIRNA:NERASPOREĐENO!H762)</f>
        <v>0</v>
      </c>
      <c r="I762" s="25">
        <f t="shared" si="333"/>
        <v>0</v>
      </c>
      <c r="K762" s="94">
        <v>0</v>
      </c>
      <c r="L762" s="94">
        <v>0</v>
      </c>
      <c r="M762" s="134">
        <f t="shared" si="318"/>
        <v>0</v>
      </c>
      <c r="N762" s="134">
        <f t="shared" si="319"/>
        <v>0</v>
      </c>
      <c r="R762" s="53"/>
    </row>
    <row r="763" spans="1:18" ht="21" customHeight="1">
      <c r="A763" s="21"/>
      <c r="B763" s="22">
        <v>422</v>
      </c>
      <c r="C763" s="23" t="s">
        <v>29</v>
      </c>
      <c r="D763" s="24">
        <f>SUM(ZBIRNA:NERASPOREĐENO!D763)</f>
        <v>0</v>
      </c>
      <c r="E763" s="47">
        <f>SUM(ZBIRNA:NERASPOREĐENO!E763)</f>
        <v>0</v>
      </c>
      <c r="F763" s="84">
        <f t="shared" si="332"/>
        <v>0</v>
      </c>
      <c r="G763" s="172">
        <f>SUM(ZBIRNA:NERASPOREĐENO!G763)</f>
        <v>0</v>
      </c>
      <c r="H763" s="94">
        <f>SUM(ZBIRNA:NERASPOREĐENO!H763)</f>
        <v>0</v>
      </c>
      <c r="I763" s="25">
        <f t="shared" si="333"/>
        <v>0</v>
      </c>
      <c r="K763" s="94">
        <v>0</v>
      </c>
      <c r="L763" s="94">
        <v>0</v>
      </c>
      <c r="M763" s="134">
        <f t="shared" si="318"/>
        <v>0</v>
      </c>
      <c r="N763" s="134">
        <f t="shared" si="319"/>
        <v>0</v>
      </c>
      <c r="R763" s="53"/>
    </row>
    <row r="764" spans="1:18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334">SUM(E765,E777)</f>
        <v>0</v>
      </c>
      <c r="F764" s="136">
        <f t="shared" si="334"/>
        <v>0</v>
      </c>
      <c r="G764" s="176">
        <f t="shared" si="334"/>
        <v>2039.65</v>
      </c>
      <c r="H764" s="137">
        <f t="shared" si="334"/>
        <v>0</v>
      </c>
      <c r="I764" s="138">
        <f t="shared" si="334"/>
        <v>0</v>
      </c>
      <c r="K764" s="137">
        <v>0</v>
      </c>
      <c r="L764" s="137">
        <v>2039.65</v>
      </c>
      <c r="M764" s="134">
        <f t="shared" si="318"/>
        <v>0</v>
      </c>
      <c r="N764" s="134">
        <f t="shared" si="319"/>
        <v>0</v>
      </c>
      <c r="R764" s="140"/>
    </row>
    <row r="765" spans="1:18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335">SUM(E766:E776)</f>
        <v>0</v>
      </c>
      <c r="F765" s="59">
        <f t="shared" si="335"/>
        <v>0</v>
      </c>
      <c r="G765" s="174">
        <f t="shared" si="335"/>
        <v>2039.65</v>
      </c>
      <c r="H765" s="79">
        <f t="shared" si="335"/>
        <v>0</v>
      </c>
      <c r="I765" s="20">
        <f t="shared" si="335"/>
        <v>0</v>
      </c>
      <c r="K765" s="79">
        <v>0</v>
      </c>
      <c r="L765" s="79">
        <v>2039.65</v>
      </c>
      <c r="M765" s="134">
        <f t="shared" si="318"/>
        <v>0</v>
      </c>
      <c r="N765" s="134">
        <f t="shared" si="319"/>
        <v>0</v>
      </c>
      <c r="R765" s="53"/>
    </row>
    <row r="766" spans="1:18">
      <c r="A766" s="21"/>
      <c r="B766" s="22">
        <v>311</v>
      </c>
      <c r="C766" s="23" t="s">
        <v>35</v>
      </c>
      <c r="D766" s="24">
        <f>SUM(ZBIRNA:NERASPOREĐENO!D766)</f>
        <v>0</v>
      </c>
      <c r="E766" s="47">
        <f>SUM(ZBIRNA:NERASPOREĐENO!E766)</f>
        <v>0</v>
      </c>
      <c r="F766" s="84">
        <f t="shared" ref="F766:F776" si="336">SUM(D766:E766)</f>
        <v>0</v>
      </c>
      <c r="G766" s="172">
        <f>SUM(ZBIRNA:NERASPOREĐENO!G766)</f>
        <v>0</v>
      </c>
      <c r="H766" s="94">
        <f>SUM(ZBIRNA:NERASPOREĐENO!H766)</f>
        <v>0</v>
      </c>
      <c r="I766" s="25">
        <f t="shared" ref="I766:I776" si="337">+F766+H766</f>
        <v>0</v>
      </c>
      <c r="K766" s="94">
        <v>0</v>
      </c>
      <c r="L766" s="94">
        <v>0</v>
      </c>
      <c r="M766" s="134">
        <f t="shared" si="318"/>
        <v>0</v>
      </c>
      <c r="N766" s="134">
        <f t="shared" si="319"/>
        <v>0</v>
      </c>
      <c r="R766" s="53"/>
    </row>
    <row r="767" spans="1:18">
      <c r="A767" s="21"/>
      <c r="B767" s="22">
        <v>313</v>
      </c>
      <c r="C767" s="23" t="s">
        <v>36</v>
      </c>
      <c r="D767" s="24">
        <f>SUM(ZBIRNA:NERASPOREĐENO!D767)</f>
        <v>0</v>
      </c>
      <c r="E767" s="47">
        <f>SUM(ZBIRNA:NERASPOREĐENO!E767)</f>
        <v>0</v>
      </c>
      <c r="F767" s="84">
        <f t="shared" si="336"/>
        <v>0</v>
      </c>
      <c r="G767" s="172">
        <f>SUM(ZBIRNA:NERASPOREĐENO!G767)</f>
        <v>0</v>
      </c>
      <c r="H767" s="94">
        <f>SUM(ZBIRNA:NERASPOREĐENO!H767)</f>
        <v>0</v>
      </c>
      <c r="I767" s="25">
        <f t="shared" si="337"/>
        <v>0</v>
      </c>
      <c r="K767" s="94">
        <v>0</v>
      </c>
      <c r="L767" s="94">
        <v>0</v>
      </c>
      <c r="M767" s="134">
        <f t="shared" si="318"/>
        <v>0</v>
      </c>
      <c r="N767" s="134">
        <f t="shared" si="319"/>
        <v>0</v>
      </c>
      <c r="R767" s="53"/>
    </row>
    <row r="768" spans="1:18" s="26" customFormat="1">
      <c r="A768" s="21"/>
      <c r="B768" s="22">
        <v>321</v>
      </c>
      <c r="C768" s="23" t="s">
        <v>33</v>
      </c>
      <c r="D768" s="24">
        <f>SUM(ZBIRNA:NERASPOREĐENO!D768)</f>
        <v>0</v>
      </c>
      <c r="E768" s="47">
        <f>SUM(ZBIRNA:NERASPOREĐENO!E768)</f>
        <v>0</v>
      </c>
      <c r="F768" s="84">
        <f t="shared" si="336"/>
        <v>0</v>
      </c>
      <c r="G768" s="172">
        <f>SUM(ZBIRNA:NERASPOREĐENO!G768)</f>
        <v>0</v>
      </c>
      <c r="H768" s="94">
        <f>SUM(ZBIRNA:NERASPOREĐENO!H768)</f>
        <v>0</v>
      </c>
      <c r="I768" s="25">
        <f t="shared" si="337"/>
        <v>0</v>
      </c>
      <c r="K768" s="94">
        <v>0</v>
      </c>
      <c r="L768" s="94">
        <v>0</v>
      </c>
      <c r="M768" s="134">
        <f t="shared" si="318"/>
        <v>0</v>
      </c>
      <c r="N768" s="134">
        <f t="shared" si="319"/>
        <v>0</v>
      </c>
      <c r="R768" s="53"/>
    </row>
    <row r="769" spans="1:18" s="26" customFormat="1">
      <c r="A769" s="21"/>
      <c r="B769" s="22">
        <v>322</v>
      </c>
      <c r="C769" s="23" t="s">
        <v>34</v>
      </c>
      <c r="D769" s="24">
        <f>SUM(ZBIRNA:NERASPOREĐENO!D769)</f>
        <v>0</v>
      </c>
      <c r="E769" s="47">
        <f>SUM(ZBIRNA:NERASPOREĐENO!E769)</f>
        <v>0</v>
      </c>
      <c r="F769" s="84">
        <f t="shared" si="336"/>
        <v>0</v>
      </c>
      <c r="G769" s="172">
        <f>SUM(ZBIRNA:NERASPOREĐENO!G769)</f>
        <v>0</v>
      </c>
      <c r="H769" s="94">
        <f>SUM(ZBIRNA:NERASPOREĐENO!H769)</f>
        <v>0</v>
      </c>
      <c r="I769" s="25">
        <f t="shared" si="337"/>
        <v>0</v>
      </c>
      <c r="K769" s="94">
        <v>0</v>
      </c>
      <c r="L769" s="94">
        <v>0</v>
      </c>
      <c r="M769" s="134">
        <f t="shared" si="318"/>
        <v>0</v>
      </c>
      <c r="N769" s="134">
        <f t="shared" si="319"/>
        <v>0</v>
      </c>
      <c r="R769" s="53"/>
    </row>
    <row r="770" spans="1:18">
      <c r="A770" s="21"/>
      <c r="B770" s="22">
        <v>323</v>
      </c>
      <c r="C770" s="23" t="s">
        <v>28</v>
      </c>
      <c r="D770" s="24">
        <f>SUM(ZBIRNA:NERASPOREĐENO!D770)</f>
        <v>0</v>
      </c>
      <c r="E770" s="47">
        <f>SUM(ZBIRNA:NERASPOREĐENO!E770)</f>
        <v>0</v>
      </c>
      <c r="F770" s="84">
        <f t="shared" si="336"/>
        <v>0</v>
      </c>
      <c r="G770" s="172">
        <f>SUM(ZBIRNA:NERASPOREĐENO!G770)</f>
        <v>0</v>
      </c>
      <c r="H770" s="94">
        <f>SUM(ZBIRNA:NERASPOREĐENO!H770)</f>
        <v>0</v>
      </c>
      <c r="I770" s="25">
        <f t="shared" si="337"/>
        <v>0</v>
      </c>
      <c r="K770" s="94">
        <v>0</v>
      </c>
      <c r="L770" s="94">
        <v>0</v>
      </c>
      <c r="M770" s="134">
        <f t="shared" si="318"/>
        <v>0</v>
      </c>
      <c r="N770" s="134">
        <f t="shared" si="319"/>
        <v>0</v>
      </c>
      <c r="R770" s="53"/>
    </row>
    <row r="771" spans="1:18" ht="24.75">
      <c r="A771" s="21"/>
      <c r="B771" s="22">
        <v>324</v>
      </c>
      <c r="C771" s="23" t="s">
        <v>37</v>
      </c>
      <c r="D771" s="24">
        <f>SUM(ZBIRNA:NERASPOREĐENO!D771)</f>
        <v>0</v>
      </c>
      <c r="E771" s="47">
        <f>SUM(ZBIRNA:NERASPOREĐENO!E771)</f>
        <v>0</v>
      </c>
      <c r="F771" s="84">
        <f t="shared" si="336"/>
        <v>0</v>
      </c>
      <c r="G771" s="172">
        <f>SUM(ZBIRNA:NERASPOREĐENO!G771)</f>
        <v>0</v>
      </c>
      <c r="H771" s="94">
        <f>SUM(ZBIRNA:NERASPOREĐENO!H771)</f>
        <v>0</v>
      </c>
      <c r="I771" s="25">
        <f t="shared" si="337"/>
        <v>0</v>
      </c>
      <c r="K771" s="94">
        <v>0</v>
      </c>
      <c r="L771" s="94">
        <v>0</v>
      </c>
      <c r="M771" s="134">
        <f t="shared" si="318"/>
        <v>0</v>
      </c>
      <c r="N771" s="134">
        <f t="shared" si="319"/>
        <v>0</v>
      </c>
      <c r="R771" s="53"/>
    </row>
    <row r="772" spans="1:18" s="26" customFormat="1">
      <c r="A772" s="21"/>
      <c r="B772" s="22">
        <v>329</v>
      </c>
      <c r="C772" s="23" t="s">
        <v>38</v>
      </c>
      <c r="D772" s="24">
        <f>SUM(ZBIRNA:NERASPOREĐENO!D772)</f>
        <v>0</v>
      </c>
      <c r="E772" s="47">
        <f>SUM(ZBIRNA:NERASPOREĐENO!E772)</f>
        <v>0</v>
      </c>
      <c r="F772" s="84">
        <f t="shared" si="336"/>
        <v>0</v>
      </c>
      <c r="G772" s="172">
        <f>SUM(ZBIRNA:NERASPOREĐENO!G772)</f>
        <v>0</v>
      </c>
      <c r="H772" s="94">
        <f>SUM(ZBIRNA:NERASPOREĐENO!H772)</f>
        <v>0</v>
      </c>
      <c r="I772" s="25">
        <f t="shared" si="337"/>
        <v>0</v>
      </c>
      <c r="K772" s="94">
        <v>0</v>
      </c>
      <c r="L772" s="94">
        <v>0</v>
      </c>
      <c r="M772" s="134">
        <f t="shared" si="318"/>
        <v>0</v>
      </c>
      <c r="N772" s="134">
        <f t="shared" si="319"/>
        <v>0</v>
      </c>
      <c r="R772" s="53"/>
    </row>
    <row r="773" spans="1:18">
      <c r="A773" s="21"/>
      <c r="B773" s="22">
        <v>343</v>
      </c>
      <c r="C773" s="23" t="s">
        <v>39</v>
      </c>
      <c r="D773" s="24">
        <f>SUM(ZBIRNA:NERASPOREĐENO!D773)</f>
        <v>0</v>
      </c>
      <c r="E773" s="47">
        <f>SUM(ZBIRNA:NERASPOREĐENO!E773)</f>
        <v>0</v>
      </c>
      <c r="F773" s="84">
        <f t="shared" si="336"/>
        <v>0</v>
      </c>
      <c r="G773" s="172">
        <f>SUM(ZBIRNA:NERASPOREĐENO!G773)</f>
        <v>0</v>
      </c>
      <c r="H773" s="94">
        <f>SUM(ZBIRNA:NERASPOREĐENO!H773)</f>
        <v>0</v>
      </c>
      <c r="I773" s="25">
        <f t="shared" si="337"/>
        <v>0</v>
      </c>
      <c r="K773" s="94">
        <v>0</v>
      </c>
      <c r="L773" s="94">
        <v>0</v>
      </c>
      <c r="M773" s="134">
        <f t="shared" si="318"/>
        <v>0</v>
      </c>
      <c r="N773" s="134">
        <f t="shared" si="319"/>
        <v>0</v>
      </c>
      <c r="R773" s="53"/>
    </row>
    <row r="774" spans="1:18" ht="24.75">
      <c r="A774" s="21"/>
      <c r="B774" s="22">
        <v>369</v>
      </c>
      <c r="C774" s="23" t="s">
        <v>133</v>
      </c>
      <c r="D774" s="24">
        <f>SUM(ZBIRNA:NERASPOREĐENO!D774)</f>
        <v>0</v>
      </c>
      <c r="E774" s="47">
        <f>SUM(ZBIRNA:NERASPOREĐENO!E774)</f>
        <v>0</v>
      </c>
      <c r="F774" s="84">
        <f t="shared" si="336"/>
        <v>0</v>
      </c>
      <c r="G774" s="172">
        <f>SUM(ZBIRNA:NERASPOREĐENO!G774)</f>
        <v>0</v>
      </c>
      <c r="H774" s="94">
        <f>SUM(ZBIRNA:NERASPOREĐENO!H774)</f>
        <v>0</v>
      </c>
      <c r="I774" s="25">
        <f t="shared" si="337"/>
        <v>0</v>
      </c>
      <c r="K774" s="94">
        <v>0</v>
      </c>
      <c r="L774" s="94">
        <v>0</v>
      </c>
      <c r="M774" s="134">
        <f t="shared" si="318"/>
        <v>0</v>
      </c>
      <c r="N774" s="134">
        <f t="shared" si="319"/>
        <v>0</v>
      </c>
      <c r="R774" s="53"/>
    </row>
    <row r="775" spans="1:18">
      <c r="A775" s="21"/>
      <c r="B775" s="22">
        <v>381</v>
      </c>
      <c r="C775" s="23" t="s">
        <v>58</v>
      </c>
      <c r="D775" s="24">
        <f>SUM(ZBIRNA:NERASPOREĐENO!D775)</f>
        <v>0</v>
      </c>
      <c r="E775" s="47">
        <f>SUM(ZBIRNA:NERASPOREĐENO!E775)</f>
        <v>0</v>
      </c>
      <c r="F775" s="84">
        <f t="shared" si="336"/>
        <v>0</v>
      </c>
      <c r="G775" s="172">
        <f>SUM(ZBIRNA:NERASPOREĐENO!G775)</f>
        <v>0</v>
      </c>
      <c r="H775" s="94">
        <f>SUM(ZBIRNA:NERASPOREĐENO!H775)</f>
        <v>0</v>
      </c>
      <c r="I775" s="25">
        <f t="shared" si="337"/>
        <v>0</v>
      </c>
      <c r="K775" s="94">
        <v>0</v>
      </c>
      <c r="L775" s="94">
        <v>0</v>
      </c>
      <c r="M775" s="134">
        <f t="shared" si="318"/>
        <v>0</v>
      </c>
      <c r="N775" s="134">
        <f t="shared" si="319"/>
        <v>0</v>
      </c>
      <c r="R775" s="53"/>
    </row>
    <row r="776" spans="1:18" ht="21" customHeight="1">
      <c r="A776" s="21"/>
      <c r="B776" s="22">
        <v>422</v>
      </c>
      <c r="C776" s="23" t="s">
        <v>29</v>
      </c>
      <c r="D776" s="24">
        <f>SUM(ZBIRNA:NERASPOREĐENO!D776)</f>
        <v>0</v>
      </c>
      <c r="E776" s="47">
        <f>SUM(ZBIRNA:NERASPOREĐENO!E776)</f>
        <v>0</v>
      </c>
      <c r="F776" s="84">
        <f t="shared" si="336"/>
        <v>0</v>
      </c>
      <c r="G776" s="172">
        <f>SUM(ZBIRNA:NERASPOREĐENO!G776)</f>
        <v>2039.65</v>
      </c>
      <c r="H776" s="94">
        <f>SUM(ZBIRNA:NERASPOREĐENO!H776)</f>
        <v>0</v>
      </c>
      <c r="I776" s="25">
        <f t="shared" si="337"/>
        <v>0</v>
      </c>
      <c r="K776" s="94">
        <v>0</v>
      </c>
      <c r="L776" s="94">
        <v>2039.65</v>
      </c>
      <c r="M776" s="134">
        <f t="shared" si="318"/>
        <v>0</v>
      </c>
      <c r="N776" s="134">
        <f t="shared" si="319"/>
        <v>0</v>
      </c>
      <c r="R776" s="53"/>
    </row>
    <row r="777" spans="1:18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338">SUM(E778:E788)</f>
        <v>0</v>
      </c>
      <c r="F777" s="59">
        <f t="shared" si="338"/>
        <v>0</v>
      </c>
      <c r="G777" s="174">
        <f t="shared" si="338"/>
        <v>0</v>
      </c>
      <c r="H777" s="79">
        <f t="shared" si="338"/>
        <v>0</v>
      </c>
      <c r="I777" s="20">
        <f t="shared" si="338"/>
        <v>0</v>
      </c>
      <c r="K777" s="79">
        <v>0</v>
      </c>
      <c r="L777" s="79">
        <v>0</v>
      </c>
      <c r="M777" s="134">
        <f t="shared" si="318"/>
        <v>0</v>
      </c>
      <c r="N777" s="134">
        <f t="shared" si="319"/>
        <v>0</v>
      </c>
      <c r="R777" s="53"/>
    </row>
    <row r="778" spans="1:18">
      <c r="A778" s="21"/>
      <c r="B778" s="22">
        <v>311</v>
      </c>
      <c r="C778" s="23" t="s">
        <v>35</v>
      </c>
      <c r="D778" s="24">
        <f>SUM(ZBIRNA:NERASPOREĐENO!D778)</f>
        <v>0</v>
      </c>
      <c r="E778" s="47">
        <f>SUM(ZBIRNA:NERASPOREĐENO!E778)</f>
        <v>0</v>
      </c>
      <c r="F778" s="84">
        <f t="shared" ref="F778:F788" si="339">SUM(D778:E778)</f>
        <v>0</v>
      </c>
      <c r="G778" s="172">
        <f>SUM(ZBIRNA:NERASPOREĐENO!G778)</f>
        <v>0</v>
      </c>
      <c r="H778" s="94">
        <f>SUM(ZBIRNA:NERASPOREĐENO!H778)</f>
        <v>0</v>
      </c>
      <c r="I778" s="25">
        <f t="shared" ref="I778:I788" si="340">+F778+H778</f>
        <v>0</v>
      </c>
      <c r="K778" s="94">
        <v>0</v>
      </c>
      <c r="L778" s="94">
        <v>0</v>
      </c>
      <c r="M778" s="134">
        <f t="shared" si="318"/>
        <v>0</v>
      </c>
      <c r="N778" s="134">
        <f t="shared" si="319"/>
        <v>0</v>
      </c>
      <c r="R778" s="53"/>
    </row>
    <row r="779" spans="1:18">
      <c r="A779" s="21"/>
      <c r="B779" s="22">
        <v>313</v>
      </c>
      <c r="C779" s="23" t="s">
        <v>36</v>
      </c>
      <c r="D779" s="24">
        <f>SUM(ZBIRNA:NERASPOREĐENO!D779)</f>
        <v>0</v>
      </c>
      <c r="E779" s="47">
        <f>SUM(ZBIRNA:NERASPOREĐENO!E779)</f>
        <v>0</v>
      </c>
      <c r="F779" s="84">
        <f t="shared" si="339"/>
        <v>0</v>
      </c>
      <c r="G779" s="172">
        <f>SUM(ZBIRNA:NERASPOREĐENO!G779)</f>
        <v>0</v>
      </c>
      <c r="H779" s="94">
        <f>SUM(ZBIRNA:NERASPOREĐENO!H779)</f>
        <v>0</v>
      </c>
      <c r="I779" s="25">
        <f t="shared" si="340"/>
        <v>0</v>
      </c>
      <c r="K779" s="94">
        <v>0</v>
      </c>
      <c r="L779" s="94">
        <v>0</v>
      </c>
      <c r="M779" s="134">
        <f t="shared" si="318"/>
        <v>0</v>
      </c>
      <c r="N779" s="134">
        <f t="shared" si="319"/>
        <v>0</v>
      </c>
      <c r="R779" s="53"/>
    </row>
    <row r="780" spans="1:18">
      <c r="A780" s="21"/>
      <c r="B780" s="22">
        <v>321</v>
      </c>
      <c r="C780" s="23" t="s">
        <v>33</v>
      </c>
      <c r="D780" s="24">
        <f>SUM(ZBIRNA:NERASPOREĐENO!D780)</f>
        <v>0</v>
      </c>
      <c r="E780" s="47">
        <f>SUM(ZBIRNA:NERASPOREĐENO!E780)</f>
        <v>0</v>
      </c>
      <c r="F780" s="84">
        <f t="shared" si="339"/>
        <v>0</v>
      </c>
      <c r="G780" s="172">
        <f>SUM(ZBIRNA:NERASPOREĐENO!G780)</f>
        <v>0</v>
      </c>
      <c r="H780" s="94">
        <f>SUM(ZBIRNA:NERASPOREĐENO!H780)</f>
        <v>0</v>
      </c>
      <c r="I780" s="25">
        <f t="shared" si="340"/>
        <v>0</v>
      </c>
      <c r="K780" s="94">
        <v>0</v>
      </c>
      <c r="L780" s="94">
        <v>0</v>
      </c>
      <c r="M780" s="134">
        <f t="shared" si="318"/>
        <v>0</v>
      </c>
      <c r="N780" s="134">
        <f t="shared" si="319"/>
        <v>0</v>
      </c>
      <c r="R780" s="53"/>
    </row>
    <row r="781" spans="1:18">
      <c r="A781" s="21"/>
      <c r="B781" s="22">
        <v>322</v>
      </c>
      <c r="C781" s="23" t="s">
        <v>34</v>
      </c>
      <c r="D781" s="24">
        <f>SUM(ZBIRNA:NERASPOREĐENO!D781)</f>
        <v>0</v>
      </c>
      <c r="E781" s="47">
        <f>SUM(ZBIRNA:NERASPOREĐENO!E781)</f>
        <v>0</v>
      </c>
      <c r="F781" s="84">
        <f t="shared" si="339"/>
        <v>0</v>
      </c>
      <c r="G781" s="172">
        <f>SUM(ZBIRNA:NERASPOREĐENO!G781)</f>
        <v>0</v>
      </c>
      <c r="H781" s="94">
        <f>SUM(ZBIRNA:NERASPOREĐENO!H781)</f>
        <v>0</v>
      </c>
      <c r="I781" s="25">
        <f t="shared" si="340"/>
        <v>0</v>
      </c>
      <c r="K781" s="94">
        <v>0</v>
      </c>
      <c r="L781" s="94">
        <v>0</v>
      </c>
      <c r="M781" s="134">
        <f t="shared" si="318"/>
        <v>0</v>
      </c>
      <c r="N781" s="134">
        <f t="shared" si="319"/>
        <v>0</v>
      </c>
      <c r="R781" s="53"/>
    </row>
    <row r="782" spans="1:18">
      <c r="A782" s="21"/>
      <c r="B782" s="22">
        <v>323</v>
      </c>
      <c r="C782" s="23" t="s">
        <v>28</v>
      </c>
      <c r="D782" s="24">
        <f>SUM(ZBIRNA:NERASPOREĐENO!D782)</f>
        <v>0</v>
      </c>
      <c r="E782" s="47">
        <f>SUM(ZBIRNA:NERASPOREĐENO!E782)</f>
        <v>0</v>
      </c>
      <c r="F782" s="84">
        <f t="shared" si="339"/>
        <v>0</v>
      </c>
      <c r="G782" s="172">
        <f>SUM(ZBIRNA:NERASPOREĐENO!G782)</f>
        <v>0</v>
      </c>
      <c r="H782" s="94">
        <f>SUM(ZBIRNA:NERASPOREĐENO!H782)</f>
        <v>0</v>
      </c>
      <c r="I782" s="25">
        <f t="shared" si="340"/>
        <v>0</v>
      </c>
      <c r="K782" s="94">
        <v>0</v>
      </c>
      <c r="L782" s="94">
        <v>0</v>
      </c>
      <c r="M782" s="134">
        <f t="shared" si="318"/>
        <v>0</v>
      </c>
      <c r="N782" s="134">
        <f t="shared" si="319"/>
        <v>0</v>
      </c>
      <c r="R782" s="53"/>
    </row>
    <row r="783" spans="1:18" ht="24.75">
      <c r="A783" s="21"/>
      <c r="B783" s="22">
        <v>324</v>
      </c>
      <c r="C783" s="23" t="s">
        <v>37</v>
      </c>
      <c r="D783" s="24">
        <f>SUM(ZBIRNA:NERASPOREĐENO!D783)</f>
        <v>0</v>
      </c>
      <c r="E783" s="47">
        <f>SUM(ZBIRNA:NERASPOREĐENO!E783)</f>
        <v>0</v>
      </c>
      <c r="F783" s="84">
        <f t="shared" si="339"/>
        <v>0</v>
      </c>
      <c r="G783" s="172">
        <f>SUM(ZBIRNA:NERASPOREĐENO!G783)</f>
        <v>0</v>
      </c>
      <c r="H783" s="94">
        <f>SUM(ZBIRNA:NERASPOREĐENO!H783)</f>
        <v>0</v>
      </c>
      <c r="I783" s="25">
        <f t="shared" si="340"/>
        <v>0</v>
      </c>
      <c r="K783" s="94">
        <v>0</v>
      </c>
      <c r="L783" s="94">
        <v>0</v>
      </c>
      <c r="M783" s="134">
        <f t="shared" si="318"/>
        <v>0</v>
      </c>
      <c r="N783" s="134">
        <f t="shared" si="319"/>
        <v>0</v>
      </c>
      <c r="R783" s="53"/>
    </row>
    <row r="784" spans="1:18">
      <c r="A784" s="21"/>
      <c r="B784" s="22">
        <v>329</v>
      </c>
      <c r="C784" s="23" t="s">
        <v>38</v>
      </c>
      <c r="D784" s="24">
        <f>SUM(ZBIRNA:NERASPOREĐENO!D784)</f>
        <v>0</v>
      </c>
      <c r="E784" s="47">
        <f>SUM(ZBIRNA:NERASPOREĐENO!E784)</f>
        <v>0</v>
      </c>
      <c r="F784" s="84">
        <f t="shared" si="339"/>
        <v>0</v>
      </c>
      <c r="G784" s="172">
        <f>SUM(ZBIRNA:NERASPOREĐENO!G784)</f>
        <v>0</v>
      </c>
      <c r="H784" s="94">
        <f>SUM(ZBIRNA:NERASPOREĐENO!H784)</f>
        <v>0</v>
      </c>
      <c r="I784" s="25">
        <f t="shared" si="340"/>
        <v>0</v>
      </c>
      <c r="K784" s="94">
        <v>0</v>
      </c>
      <c r="L784" s="94">
        <v>0</v>
      </c>
      <c r="M784" s="134">
        <f t="shared" si="318"/>
        <v>0</v>
      </c>
      <c r="N784" s="134">
        <f t="shared" si="319"/>
        <v>0</v>
      </c>
      <c r="R784" s="53"/>
    </row>
    <row r="785" spans="1:18">
      <c r="A785" s="21"/>
      <c r="B785" s="22">
        <v>343</v>
      </c>
      <c r="C785" s="23" t="s">
        <v>39</v>
      </c>
      <c r="D785" s="24">
        <f>SUM(ZBIRNA:NERASPOREĐENO!D785)</f>
        <v>0</v>
      </c>
      <c r="E785" s="47">
        <f>SUM(ZBIRNA:NERASPOREĐENO!E785)</f>
        <v>0</v>
      </c>
      <c r="F785" s="84">
        <f t="shared" si="339"/>
        <v>0</v>
      </c>
      <c r="G785" s="172">
        <f>SUM(ZBIRNA:NERASPOREĐENO!G785)</f>
        <v>0</v>
      </c>
      <c r="H785" s="94">
        <f>SUM(ZBIRNA:NERASPOREĐENO!H785)</f>
        <v>0</v>
      </c>
      <c r="I785" s="25">
        <f t="shared" si="340"/>
        <v>0</v>
      </c>
      <c r="K785" s="94">
        <v>0</v>
      </c>
      <c r="L785" s="94">
        <v>0</v>
      </c>
      <c r="M785" s="134">
        <f t="shared" si="318"/>
        <v>0</v>
      </c>
      <c r="N785" s="134">
        <f t="shared" si="319"/>
        <v>0</v>
      </c>
      <c r="R785" s="53"/>
    </row>
    <row r="786" spans="1:18" ht="24.75">
      <c r="A786" s="21"/>
      <c r="B786" s="22">
        <v>369</v>
      </c>
      <c r="C786" s="23" t="s">
        <v>133</v>
      </c>
      <c r="D786" s="24">
        <f>SUM(ZBIRNA:NERASPOREĐENO!D786)</f>
        <v>0</v>
      </c>
      <c r="E786" s="47">
        <f>SUM(ZBIRNA:NERASPOREĐENO!E786)</f>
        <v>0</v>
      </c>
      <c r="F786" s="84">
        <f t="shared" si="339"/>
        <v>0</v>
      </c>
      <c r="G786" s="172">
        <f>SUM(ZBIRNA:NERASPOREĐENO!G786)</f>
        <v>0</v>
      </c>
      <c r="H786" s="94">
        <f>SUM(ZBIRNA:NERASPOREĐENO!H786)</f>
        <v>0</v>
      </c>
      <c r="I786" s="25">
        <f t="shared" si="340"/>
        <v>0</v>
      </c>
      <c r="K786" s="94">
        <v>0</v>
      </c>
      <c r="L786" s="94">
        <v>0</v>
      </c>
      <c r="M786" s="134">
        <f t="shared" si="318"/>
        <v>0</v>
      </c>
      <c r="N786" s="134">
        <f t="shared" si="319"/>
        <v>0</v>
      </c>
      <c r="R786" s="53"/>
    </row>
    <row r="787" spans="1:18">
      <c r="A787" s="21"/>
      <c r="B787" s="22">
        <v>381</v>
      </c>
      <c r="C787" s="23" t="s">
        <v>58</v>
      </c>
      <c r="D787" s="24">
        <f>SUM(ZBIRNA:NERASPOREĐENO!D787)</f>
        <v>0</v>
      </c>
      <c r="E787" s="47">
        <f>SUM(ZBIRNA:NERASPOREĐENO!E787)</f>
        <v>0</v>
      </c>
      <c r="F787" s="84">
        <f t="shared" si="339"/>
        <v>0</v>
      </c>
      <c r="G787" s="172">
        <f>SUM(ZBIRNA:NERASPOREĐENO!G787)</f>
        <v>0</v>
      </c>
      <c r="H787" s="94">
        <f>SUM(ZBIRNA:NERASPOREĐENO!H787)</f>
        <v>0</v>
      </c>
      <c r="I787" s="25">
        <f t="shared" si="340"/>
        <v>0</v>
      </c>
      <c r="K787" s="94">
        <v>0</v>
      </c>
      <c r="L787" s="94">
        <v>0</v>
      </c>
      <c r="M787" s="134">
        <f t="shared" ref="M787:M850" si="341">+F787-K787</f>
        <v>0</v>
      </c>
      <c r="N787" s="134">
        <f t="shared" ref="N787:N850" si="342">+G787-L787</f>
        <v>0</v>
      </c>
      <c r="R787" s="53"/>
    </row>
    <row r="788" spans="1:18" ht="21" customHeight="1">
      <c r="A788" s="21"/>
      <c r="B788" s="22">
        <v>422</v>
      </c>
      <c r="C788" s="23" t="s">
        <v>29</v>
      </c>
      <c r="D788" s="24">
        <f>SUM(ZBIRNA:NERASPOREĐENO!D788)</f>
        <v>0</v>
      </c>
      <c r="E788" s="47">
        <f>SUM(ZBIRNA:NERASPOREĐENO!E788)</f>
        <v>0</v>
      </c>
      <c r="F788" s="84">
        <f t="shared" si="339"/>
        <v>0</v>
      </c>
      <c r="G788" s="172">
        <f>SUM(ZBIRNA:NERASPOREĐENO!G788)</f>
        <v>0</v>
      </c>
      <c r="H788" s="94">
        <f>SUM(ZBIRNA:NERASPOREĐENO!H788)</f>
        <v>0</v>
      </c>
      <c r="I788" s="25">
        <f t="shared" si="340"/>
        <v>0</v>
      </c>
      <c r="K788" s="94">
        <v>0</v>
      </c>
      <c r="L788" s="94">
        <v>0</v>
      </c>
      <c r="M788" s="134">
        <f t="shared" si="341"/>
        <v>0</v>
      </c>
      <c r="N788" s="134">
        <f t="shared" si="342"/>
        <v>0</v>
      </c>
      <c r="R788" s="53"/>
    </row>
    <row r="789" spans="1:18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343">SUM(E790,E800)</f>
        <v>0</v>
      </c>
      <c r="F789" s="136">
        <f t="shared" si="343"/>
        <v>0</v>
      </c>
      <c r="G789" s="176">
        <f t="shared" si="343"/>
        <v>0</v>
      </c>
      <c r="H789" s="137">
        <f t="shared" si="343"/>
        <v>0</v>
      </c>
      <c r="I789" s="138">
        <f t="shared" si="343"/>
        <v>0</v>
      </c>
      <c r="K789" s="137">
        <v>0</v>
      </c>
      <c r="L789" s="137">
        <v>0</v>
      </c>
      <c r="M789" s="134">
        <f t="shared" si="341"/>
        <v>0</v>
      </c>
      <c r="N789" s="134">
        <f t="shared" si="342"/>
        <v>0</v>
      </c>
      <c r="R789" s="140"/>
    </row>
    <row r="790" spans="1:18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344">SUM(E791:E799)</f>
        <v>0</v>
      </c>
      <c r="F790" s="59">
        <f t="shared" si="344"/>
        <v>0</v>
      </c>
      <c r="G790" s="174">
        <f t="shared" si="344"/>
        <v>0</v>
      </c>
      <c r="H790" s="79">
        <f t="shared" si="344"/>
        <v>0</v>
      </c>
      <c r="I790" s="20">
        <f t="shared" si="344"/>
        <v>0</v>
      </c>
      <c r="K790" s="79">
        <v>0</v>
      </c>
      <c r="L790" s="79">
        <v>0</v>
      </c>
      <c r="M790" s="134">
        <f t="shared" si="341"/>
        <v>0</v>
      </c>
      <c r="N790" s="134">
        <f t="shared" si="342"/>
        <v>0</v>
      </c>
      <c r="R790" s="53"/>
    </row>
    <row r="791" spans="1:18">
      <c r="A791" s="21"/>
      <c r="B791" s="22">
        <v>311</v>
      </c>
      <c r="C791" s="23" t="s">
        <v>35</v>
      </c>
      <c r="D791" s="24">
        <f>SUM(ZBIRNA:NERASPOREĐENO!D791)</f>
        <v>0</v>
      </c>
      <c r="E791" s="47">
        <f>SUM(ZBIRNA:NERASPOREĐENO!E791)</f>
        <v>0</v>
      </c>
      <c r="F791" s="84">
        <f t="shared" ref="F791:F799" si="345">SUM(D791:E791)</f>
        <v>0</v>
      </c>
      <c r="G791" s="172">
        <f>SUM(ZBIRNA:NERASPOREĐENO!G791)</f>
        <v>0</v>
      </c>
      <c r="H791" s="94">
        <f>SUM(ZBIRNA:NERASPOREĐENO!H791)</f>
        <v>0</v>
      </c>
      <c r="I791" s="25">
        <f t="shared" ref="I791:I799" si="346">+F791+H791</f>
        <v>0</v>
      </c>
      <c r="K791" s="94">
        <v>0</v>
      </c>
      <c r="L791" s="94">
        <v>0</v>
      </c>
      <c r="M791" s="134">
        <f t="shared" si="341"/>
        <v>0</v>
      </c>
      <c r="N791" s="134">
        <f t="shared" si="342"/>
        <v>0</v>
      </c>
      <c r="R791" s="53"/>
    </row>
    <row r="792" spans="1:18">
      <c r="A792" s="21"/>
      <c r="B792" s="22">
        <v>313</v>
      </c>
      <c r="C792" s="23" t="s">
        <v>36</v>
      </c>
      <c r="D792" s="24">
        <f>SUM(ZBIRNA:NERASPOREĐENO!D792)</f>
        <v>0</v>
      </c>
      <c r="E792" s="47">
        <f>SUM(ZBIRNA:NERASPOREĐENO!E792)</f>
        <v>0</v>
      </c>
      <c r="F792" s="84">
        <f t="shared" si="345"/>
        <v>0</v>
      </c>
      <c r="G792" s="172">
        <f>SUM(ZBIRNA:NERASPOREĐENO!G792)</f>
        <v>0</v>
      </c>
      <c r="H792" s="94">
        <f>SUM(ZBIRNA:NERASPOREĐENO!H792)</f>
        <v>0</v>
      </c>
      <c r="I792" s="25">
        <f t="shared" si="346"/>
        <v>0</v>
      </c>
      <c r="K792" s="94">
        <v>0</v>
      </c>
      <c r="L792" s="94">
        <v>0</v>
      </c>
      <c r="M792" s="134">
        <f t="shared" si="341"/>
        <v>0</v>
      </c>
      <c r="N792" s="134">
        <f t="shared" si="342"/>
        <v>0</v>
      </c>
      <c r="R792" s="53"/>
    </row>
    <row r="793" spans="1:18" s="26" customFormat="1">
      <c r="A793" s="21"/>
      <c r="B793" s="22">
        <v>321</v>
      </c>
      <c r="C793" s="23" t="s">
        <v>33</v>
      </c>
      <c r="D793" s="24">
        <f>SUM(ZBIRNA:NERASPOREĐENO!D793)</f>
        <v>0</v>
      </c>
      <c r="E793" s="47">
        <f>SUM(ZBIRNA:NERASPOREĐENO!E793)</f>
        <v>0</v>
      </c>
      <c r="F793" s="84">
        <f t="shared" si="345"/>
        <v>0</v>
      </c>
      <c r="G793" s="172">
        <f>SUM(ZBIRNA:NERASPOREĐENO!G793)</f>
        <v>0</v>
      </c>
      <c r="H793" s="94">
        <f>SUM(ZBIRNA:NERASPOREĐENO!H793)</f>
        <v>0</v>
      </c>
      <c r="I793" s="25">
        <f t="shared" si="346"/>
        <v>0</v>
      </c>
      <c r="K793" s="94">
        <v>0</v>
      </c>
      <c r="L793" s="94">
        <v>0</v>
      </c>
      <c r="M793" s="134">
        <f t="shared" si="341"/>
        <v>0</v>
      </c>
      <c r="N793" s="134">
        <f t="shared" si="342"/>
        <v>0</v>
      </c>
      <c r="R793" s="53"/>
    </row>
    <row r="794" spans="1:18" s="26" customFormat="1">
      <c r="A794" s="21"/>
      <c r="B794" s="22">
        <v>322</v>
      </c>
      <c r="C794" s="23" t="s">
        <v>34</v>
      </c>
      <c r="D794" s="24">
        <f>SUM(ZBIRNA:NERASPOREĐENO!D794)</f>
        <v>0</v>
      </c>
      <c r="E794" s="47">
        <f>SUM(ZBIRNA:NERASPOREĐENO!E794)</f>
        <v>0</v>
      </c>
      <c r="F794" s="84">
        <f t="shared" si="345"/>
        <v>0</v>
      </c>
      <c r="G794" s="172">
        <f>SUM(ZBIRNA:NERASPOREĐENO!G794)</f>
        <v>0</v>
      </c>
      <c r="H794" s="94">
        <f>SUM(ZBIRNA:NERASPOREĐENO!H794)</f>
        <v>0</v>
      </c>
      <c r="I794" s="25">
        <f t="shared" si="346"/>
        <v>0</v>
      </c>
      <c r="K794" s="94">
        <v>0</v>
      </c>
      <c r="L794" s="94">
        <v>0</v>
      </c>
      <c r="M794" s="134">
        <f t="shared" si="341"/>
        <v>0</v>
      </c>
      <c r="N794" s="134">
        <f t="shared" si="342"/>
        <v>0</v>
      </c>
      <c r="R794" s="53"/>
    </row>
    <row r="795" spans="1:18">
      <c r="A795" s="21"/>
      <c r="B795" s="22">
        <v>323</v>
      </c>
      <c r="C795" s="23" t="s">
        <v>28</v>
      </c>
      <c r="D795" s="24">
        <f>SUM(ZBIRNA:NERASPOREĐENO!D795)</f>
        <v>0</v>
      </c>
      <c r="E795" s="47">
        <f>SUM(ZBIRNA:NERASPOREĐENO!E795)</f>
        <v>0</v>
      </c>
      <c r="F795" s="84">
        <f t="shared" si="345"/>
        <v>0</v>
      </c>
      <c r="G795" s="172">
        <f>SUM(ZBIRNA:NERASPOREĐENO!G795)</f>
        <v>0</v>
      </c>
      <c r="H795" s="94">
        <f>SUM(ZBIRNA:NERASPOREĐENO!H795)</f>
        <v>0</v>
      </c>
      <c r="I795" s="25">
        <f t="shared" si="346"/>
        <v>0</v>
      </c>
      <c r="K795" s="94">
        <v>0</v>
      </c>
      <c r="L795" s="94">
        <v>0</v>
      </c>
      <c r="M795" s="134">
        <f t="shared" si="341"/>
        <v>0</v>
      </c>
      <c r="N795" s="134">
        <f t="shared" si="342"/>
        <v>0</v>
      </c>
      <c r="R795" s="53"/>
    </row>
    <row r="796" spans="1:18" ht="24.75">
      <c r="A796" s="21"/>
      <c r="B796" s="22">
        <v>324</v>
      </c>
      <c r="C796" s="23" t="s">
        <v>37</v>
      </c>
      <c r="D796" s="24">
        <f>SUM(ZBIRNA:NERASPOREĐENO!D796)</f>
        <v>0</v>
      </c>
      <c r="E796" s="47">
        <f>SUM(ZBIRNA:NERASPOREĐENO!E796)</f>
        <v>0</v>
      </c>
      <c r="F796" s="84">
        <f t="shared" si="345"/>
        <v>0</v>
      </c>
      <c r="G796" s="172">
        <f>SUM(ZBIRNA:NERASPOREĐENO!G796)</f>
        <v>0</v>
      </c>
      <c r="H796" s="94">
        <f>SUM(ZBIRNA:NERASPOREĐENO!H796)</f>
        <v>0</v>
      </c>
      <c r="I796" s="25">
        <f t="shared" si="346"/>
        <v>0</v>
      </c>
      <c r="K796" s="94">
        <v>0</v>
      </c>
      <c r="L796" s="94">
        <v>0</v>
      </c>
      <c r="M796" s="134">
        <f t="shared" si="341"/>
        <v>0</v>
      </c>
      <c r="N796" s="134">
        <f t="shared" si="342"/>
        <v>0</v>
      </c>
      <c r="R796" s="53"/>
    </row>
    <row r="797" spans="1:18" s="26" customFormat="1">
      <c r="A797" s="21"/>
      <c r="B797" s="22">
        <v>329</v>
      </c>
      <c r="C797" s="23" t="s">
        <v>38</v>
      </c>
      <c r="D797" s="24">
        <f>SUM(ZBIRNA:NERASPOREĐENO!D797)</f>
        <v>0</v>
      </c>
      <c r="E797" s="47">
        <f>SUM(ZBIRNA:NERASPOREĐENO!E797)</f>
        <v>0</v>
      </c>
      <c r="F797" s="84">
        <f t="shared" si="345"/>
        <v>0</v>
      </c>
      <c r="G797" s="172">
        <f>SUM(ZBIRNA:NERASPOREĐENO!G797)</f>
        <v>0</v>
      </c>
      <c r="H797" s="94">
        <f>SUM(ZBIRNA:NERASPOREĐENO!H797)</f>
        <v>0</v>
      </c>
      <c r="I797" s="25">
        <f t="shared" si="346"/>
        <v>0</v>
      </c>
      <c r="K797" s="94">
        <v>0</v>
      </c>
      <c r="L797" s="94">
        <v>0</v>
      </c>
      <c r="M797" s="134">
        <f t="shared" si="341"/>
        <v>0</v>
      </c>
      <c r="N797" s="134">
        <f t="shared" si="342"/>
        <v>0</v>
      </c>
      <c r="R797" s="53"/>
    </row>
    <row r="798" spans="1:18">
      <c r="A798" s="21"/>
      <c r="B798" s="22">
        <v>343</v>
      </c>
      <c r="C798" s="23" t="s">
        <v>39</v>
      </c>
      <c r="D798" s="24">
        <f>SUM(ZBIRNA:NERASPOREĐENO!D798)</f>
        <v>0</v>
      </c>
      <c r="E798" s="47">
        <f>SUM(ZBIRNA:NERASPOREĐENO!E798)</f>
        <v>0</v>
      </c>
      <c r="F798" s="84">
        <f t="shared" si="345"/>
        <v>0</v>
      </c>
      <c r="G798" s="172">
        <f>SUM(ZBIRNA:NERASPOREĐENO!G798)</f>
        <v>0</v>
      </c>
      <c r="H798" s="94">
        <f>SUM(ZBIRNA:NERASPOREĐENO!H798)</f>
        <v>0</v>
      </c>
      <c r="I798" s="25">
        <f t="shared" si="346"/>
        <v>0</v>
      </c>
      <c r="K798" s="94">
        <v>0</v>
      </c>
      <c r="L798" s="94">
        <v>0</v>
      </c>
      <c r="M798" s="134">
        <f t="shared" si="341"/>
        <v>0</v>
      </c>
      <c r="N798" s="134">
        <f t="shared" si="342"/>
        <v>0</v>
      </c>
      <c r="R798" s="53"/>
    </row>
    <row r="799" spans="1:18" ht="21" customHeight="1">
      <c r="A799" s="21"/>
      <c r="B799" s="22">
        <v>422</v>
      </c>
      <c r="C799" s="23" t="s">
        <v>29</v>
      </c>
      <c r="D799" s="24">
        <f>SUM(ZBIRNA:NERASPOREĐENO!D799)</f>
        <v>0</v>
      </c>
      <c r="E799" s="47">
        <f>SUM(ZBIRNA:NERASPOREĐENO!E799)</f>
        <v>0</v>
      </c>
      <c r="F799" s="84">
        <f t="shared" si="345"/>
        <v>0</v>
      </c>
      <c r="G799" s="172">
        <f>SUM(ZBIRNA:NERASPOREĐENO!G799)</f>
        <v>0</v>
      </c>
      <c r="H799" s="94">
        <f>SUM(ZBIRNA:NERASPOREĐENO!H799)</f>
        <v>0</v>
      </c>
      <c r="I799" s="25">
        <f t="shared" si="346"/>
        <v>0</v>
      </c>
      <c r="K799" s="94">
        <v>0</v>
      </c>
      <c r="L799" s="94">
        <v>0</v>
      </c>
      <c r="M799" s="134">
        <f t="shared" si="341"/>
        <v>0</v>
      </c>
      <c r="N799" s="134">
        <f t="shared" si="342"/>
        <v>0</v>
      </c>
      <c r="R799" s="53"/>
    </row>
    <row r="800" spans="1:18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47">SUM(E801:E810)</f>
        <v>0</v>
      </c>
      <c r="F800" s="59">
        <f t="shared" si="347"/>
        <v>0</v>
      </c>
      <c r="G800" s="174">
        <f t="shared" si="347"/>
        <v>0</v>
      </c>
      <c r="H800" s="79">
        <f t="shared" si="347"/>
        <v>0</v>
      </c>
      <c r="I800" s="20">
        <f t="shared" si="347"/>
        <v>0</v>
      </c>
      <c r="K800" s="79">
        <v>0</v>
      </c>
      <c r="L800" s="79">
        <v>0</v>
      </c>
      <c r="M800" s="134">
        <f t="shared" si="341"/>
        <v>0</v>
      </c>
      <c r="N800" s="134">
        <f t="shared" si="342"/>
        <v>0</v>
      </c>
      <c r="R800" s="53"/>
    </row>
    <row r="801" spans="1:18">
      <c r="A801" s="21"/>
      <c r="B801" s="22">
        <v>311</v>
      </c>
      <c r="C801" s="23" t="s">
        <v>35</v>
      </c>
      <c r="D801" s="24">
        <f>SUM(ZBIRNA:NERASPOREĐENO!D801)</f>
        <v>0</v>
      </c>
      <c r="E801" s="47">
        <f>SUM(ZBIRNA:NERASPOREĐENO!E801)</f>
        <v>0</v>
      </c>
      <c r="F801" s="84">
        <f t="shared" ref="F801:F810" si="348">SUM(D801:E801)</f>
        <v>0</v>
      </c>
      <c r="G801" s="172">
        <f>SUM(ZBIRNA:NERASPOREĐENO!G801)</f>
        <v>0</v>
      </c>
      <c r="H801" s="94">
        <f>SUM(ZBIRNA:NERASPOREĐENO!H801)</f>
        <v>0</v>
      </c>
      <c r="I801" s="25">
        <f t="shared" ref="I801:I810" si="349">+F801+H801</f>
        <v>0</v>
      </c>
      <c r="K801" s="94">
        <v>0</v>
      </c>
      <c r="L801" s="94">
        <v>0</v>
      </c>
      <c r="M801" s="134">
        <f t="shared" si="341"/>
        <v>0</v>
      </c>
      <c r="N801" s="134">
        <f t="shared" si="342"/>
        <v>0</v>
      </c>
      <c r="R801" s="53"/>
    </row>
    <row r="802" spans="1:18">
      <c r="A802" s="21"/>
      <c r="B802" s="22">
        <v>313</v>
      </c>
      <c r="C802" s="23" t="s">
        <v>36</v>
      </c>
      <c r="D802" s="24">
        <f>SUM(ZBIRNA:NERASPOREĐENO!D802)</f>
        <v>0</v>
      </c>
      <c r="E802" s="47">
        <f>SUM(ZBIRNA:NERASPOREĐENO!E802)</f>
        <v>0</v>
      </c>
      <c r="F802" s="84">
        <f t="shared" si="348"/>
        <v>0</v>
      </c>
      <c r="G802" s="172">
        <f>SUM(ZBIRNA:NERASPOREĐENO!G802)</f>
        <v>0</v>
      </c>
      <c r="H802" s="94">
        <f>SUM(ZBIRNA:NERASPOREĐENO!H802)</f>
        <v>0</v>
      </c>
      <c r="I802" s="25">
        <f t="shared" si="349"/>
        <v>0</v>
      </c>
      <c r="K802" s="94">
        <v>0</v>
      </c>
      <c r="L802" s="94">
        <v>0</v>
      </c>
      <c r="M802" s="134">
        <f t="shared" si="341"/>
        <v>0</v>
      </c>
      <c r="N802" s="134">
        <f t="shared" si="342"/>
        <v>0</v>
      </c>
      <c r="R802" s="53"/>
    </row>
    <row r="803" spans="1:18">
      <c r="A803" s="21"/>
      <c r="B803" s="22">
        <v>321</v>
      </c>
      <c r="C803" s="23" t="s">
        <v>33</v>
      </c>
      <c r="D803" s="24">
        <f>SUM(ZBIRNA:NERASPOREĐENO!D803)</f>
        <v>0</v>
      </c>
      <c r="E803" s="47">
        <f>SUM(ZBIRNA:NERASPOREĐENO!E803)</f>
        <v>0</v>
      </c>
      <c r="F803" s="84">
        <f t="shared" si="348"/>
        <v>0</v>
      </c>
      <c r="G803" s="172">
        <f>SUM(ZBIRNA:NERASPOREĐENO!G803)</f>
        <v>0</v>
      </c>
      <c r="H803" s="94">
        <f>SUM(ZBIRNA:NERASPOREĐENO!H803)</f>
        <v>0</v>
      </c>
      <c r="I803" s="25">
        <f t="shared" si="349"/>
        <v>0</v>
      </c>
      <c r="K803" s="94">
        <v>0</v>
      </c>
      <c r="L803" s="94">
        <v>0</v>
      </c>
      <c r="M803" s="134">
        <f t="shared" si="341"/>
        <v>0</v>
      </c>
      <c r="N803" s="134">
        <f t="shared" si="342"/>
        <v>0</v>
      </c>
      <c r="R803" s="53"/>
    </row>
    <row r="804" spans="1:18">
      <c r="A804" s="21"/>
      <c r="B804" s="22">
        <v>322</v>
      </c>
      <c r="C804" s="23" t="s">
        <v>34</v>
      </c>
      <c r="D804" s="24">
        <f>SUM(ZBIRNA:NERASPOREĐENO!D804)</f>
        <v>0</v>
      </c>
      <c r="E804" s="47">
        <f>SUM(ZBIRNA:NERASPOREĐENO!E804)</f>
        <v>0</v>
      </c>
      <c r="F804" s="84">
        <f t="shared" si="348"/>
        <v>0</v>
      </c>
      <c r="G804" s="172">
        <f>SUM(ZBIRNA:NERASPOREĐENO!G804)</f>
        <v>0</v>
      </c>
      <c r="H804" s="94">
        <f>SUM(ZBIRNA:NERASPOREĐENO!H804)</f>
        <v>0</v>
      </c>
      <c r="I804" s="25">
        <f t="shared" si="349"/>
        <v>0</v>
      </c>
      <c r="K804" s="94">
        <v>0</v>
      </c>
      <c r="L804" s="94">
        <v>0</v>
      </c>
      <c r="M804" s="134">
        <f t="shared" si="341"/>
        <v>0</v>
      </c>
      <c r="N804" s="134">
        <f t="shared" si="342"/>
        <v>0</v>
      </c>
      <c r="R804" s="53"/>
    </row>
    <row r="805" spans="1:18">
      <c r="A805" s="21"/>
      <c r="B805" s="22">
        <v>323</v>
      </c>
      <c r="C805" s="23" t="s">
        <v>28</v>
      </c>
      <c r="D805" s="24">
        <f>SUM(ZBIRNA:NERASPOREĐENO!D805)</f>
        <v>0</v>
      </c>
      <c r="E805" s="47">
        <f>SUM(ZBIRNA:NERASPOREĐENO!E805)</f>
        <v>0</v>
      </c>
      <c r="F805" s="84">
        <f t="shared" si="348"/>
        <v>0</v>
      </c>
      <c r="G805" s="172">
        <f>SUM(ZBIRNA:NERASPOREĐENO!G805)</f>
        <v>0</v>
      </c>
      <c r="H805" s="94">
        <f>SUM(ZBIRNA:NERASPOREĐENO!H805)</f>
        <v>0</v>
      </c>
      <c r="I805" s="25">
        <f t="shared" si="349"/>
        <v>0</v>
      </c>
      <c r="K805" s="94">
        <v>0</v>
      </c>
      <c r="L805" s="94">
        <v>0</v>
      </c>
      <c r="M805" s="134">
        <f t="shared" si="341"/>
        <v>0</v>
      </c>
      <c r="N805" s="134">
        <f t="shared" si="342"/>
        <v>0</v>
      </c>
      <c r="R805" s="53"/>
    </row>
    <row r="806" spans="1:18" ht="24.75">
      <c r="A806" s="21"/>
      <c r="B806" s="22">
        <v>324</v>
      </c>
      <c r="C806" s="23" t="s">
        <v>37</v>
      </c>
      <c r="D806" s="24">
        <f>SUM(ZBIRNA:NERASPOREĐENO!D806)</f>
        <v>0</v>
      </c>
      <c r="E806" s="47">
        <f>SUM(ZBIRNA:NERASPOREĐENO!E806)</f>
        <v>0</v>
      </c>
      <c r="F806" s="84">
        <f t="shared" si="348"/>
        <v>0</v>
      </c>
      <c r="G806" s="172">
        <f>SUM(ZBIRNA:NERASPOREĐENO!G806)</f>
        <v>0</v>
      </c>
      <c r="H806" s="94">
        <f>SUM(ZBIRNA:NERASPOREĐENO!H806)</f>
        <v>0</v>
      </c>
      <c r="I806" s="25">
        <f t="shared" si="349"/>
        <v>0</v>
      </c>
      <c r="K806" s="94">
        <v>0</v>
      </c>
      <c r="L806" s="94">
        <v>0</v>
      </c>
      <c r="M806" s="134">
        <f t="shared" si="341"/>
        <v>0</v>
      </c>
      <c r="N806" s="134">
        <f t="shared" si="342"/>
        <v>0</v>
      </c>
      <c r="R806" s="53"/>
    </row>
    <row r="807" spans="1:18">
      <c r="A807" s="21"/>
      <c r="B807" s="22">
        <v>329</v>
      </c>
      <c r="C807" s="23" t="s">
        <v>38</v>
      </c>
      <c r="D807" s="24">
        <f>SUM(ZBIRNA:NERASPOREĐENO!D807)</f>
        <v>0</v>
      </c>
      <c r="E807" s="47">
        <f>SUM(ZBIRNA:NERASPOREĐENO!E807)</f>
        <v>0</v>
      </c>
      <c r="F807" s="84">
        <f t="shared" si="348"/>
        <v>0</v>
      </c>
      <c r="G807" s="172">
        <f>SUM(ZBIRNA:NERASPOREĐENO!G807)</f>
        <v>0</v>
      </c>
      <c r="H807" s="94">
        <f>SUM(ZBIRNA:NERASPOREĐENO!H807)</f>
        <v>0</v>
      </c>
      <c r="I807" s="25">
        <f t="shared" si="349"/>
        <v>0</v>
      </c>
      <c r="K807" s="94">
        <v>0</v>
      </c>
      <c r="L807" s="94">
        <v>0</v>
      </c>
      <c r="M807" s="134">
        <f t="shared" si="341"/>
        <v>0</v>
      </c>
      <c r="N807" s="134">
        <f t="shared" si="342"/>
        <v>0</v>
      </c>
      <c r="R807" s="53"/>
    </row>
    <row r="808" spans="1:18">
      <c r="A808" s="21"/>
      <c r="B808" s="22">
        <v>343</v>
      </c>
      <c r="C808" s="23" t="s">
        <v>39</v>
      </c>
      <c r="D808" s="24">
        <f>SUM(ZBIRNA:NERASPOREĐENO!D808)</f>
        <v>0</v>
      </c>
      <c r="E808" s="47">
        <f>SUM(ZBIRNA:NERASPOREĐENO!E808)</f>
        <v>0</v>
      </c>
      <c r="F808" s="84">
        <f t="shared" si="348"/>
        <v>0</v>
      </c>
      <c r="G808" s="172">
        <f>SUM(ZBIRNA:NERASPOREĐENO!G808)</f>
        <v>0</v>
      </c>
      <c r="H808" s="94">
        <f>SUM(ZBIRNA:NERASPOREĐENO!H808)</f>
        <v>0</v>
      </c>
      <c r="I808" s="25">
        <f t="shared" si="349"/>
        <v>0</v>
      </c>
      <c r="K808" s="94">
        <v>0</v>
      </c>
      <c r="L808" s="94">
        <v>0</v>
      </c>
      <c r="M808" s="134">
        <f t="shared" si="341"/>
        <v>0</v>
      </c>
      <c r="N808" s="134">
        <f t="shared" si="342"/>
        <v>0</v>
      </c>
      <c r="R808" s="53"/>
    </row>
    <row r="809" spans="1:18">
      <c r="A809" s="21"/>
      <c r="B809" s="22">
        <v>381</v>
      </c>
      <c r="C809" s="23" t="s">
        <v>58</v>
      </c>
      <c r="D809" s="24">
        <f>SUM(ZBIRNA:NERASPOREĐENO!D809)</f>
        <v>0</v>
      </c>
      <c r="E809" s="47">
        <f>SUM(ZBIRNA:NERASPOREĐENO!E809)</f>
        <v>0</v>
      </c>
      <c r="F809" s="84">
        <f t="shared" si="348"/>
        <v>0</v>
      </c>
      <c r="G809" s="172">
        <f>SUM(ZBIRNA:NERASPOREĐENO!G809)</f>
        <v>0</v>
      </c>
      <c r="H809" s="94">
        <f>SUM(ZBIRNA:NERASPOREĐENO!H809)</f>
        <v>0</v>
      </c>
      <c r="I809" s="25">
        <f t="shared" si="349"/>
        <v>0</v>
      </c>
      <c r="K809" s="94">
        <v>0</v>
      </c>
      <c r="L809" s="94">
        <v>0</v>
      </c>
      <c r="M809" s="134">
        <f t="shared" si="341"/>
        <v>0</v>
      </c>
      <c r="N809" s="134">
        <f t="shared" si="342"/>
        <v>0</v>
      </c>
      <c r="R809" s="53"/>
    </row>
    <row r="810" spans="1:18" ht="21" customHeight="1">
      <c r="A810" s="21"/>
      <c r="B810" s="22">
        <v>422</v>
      </c>
      <c r="C810" s="23" t="s">
        <v>29</v>
      </c>
      <c r="D810" s="24">
        <f>SUM(ZBIRNA:NERASPOREĐENO!D810)</f>
        <v>0</v>
      </c>
      <c r="E810" s="47">
        <f>SUM(ZBIRNA:NERASPOREĐENO!E810)</f>
        <v>0</v>
      </c>
      <c r="F810" s="84">
        <f t="shared" si="348"/>
        <v>0</v>
      </c>
      <c r="G810" s="172">
        <f>SUM(ZBIRNA:NERASPOREĐENO!G810)</f>
        <v>0</v>
      </c>
      <c r="H810" s="94">
        <f>SUM(ZBIRNA:NERASPOREĐENO!H810)</f>
        <v>0</v>
      </c>
      <c r="I810" s="25">
        <f t="shared" si="349"/>
        <v>0</v>
      </c>
      <c r="K810" s="94">
        <v>0</v>
      </c>
      <c r="L810" s="94">
        <v>0</v>
      </c>
      <c r="M810" s="134">
        <f t="shared" si="341"/>
        <v>0</v>
      </c>
      <c r="N810" s="134">
        <f t="shared" si="342"/>
        <v>0</v>
      </c>
      <c r="R810" s="53"/>
    </row>
    <row r="811" spans="1:18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50">SUM(E812,E819)</f>
        <v>0</v>
      </c>
      <c r="F811" s="136">
        <f t="shared" si="350"/>
        <v>0</v>
      </c>
      <c r="G811" s="176">
        <f t="shared" si="350"/>
        <v>256836.13999999998</v>
      </c>
      <c r="H811" s="137">
        <f t="shared" si="350"/>
        <v>0</v>
      </c>
      <c r="I811" s="138">
        <f t="shared" si="350"/>
        <v>0</v>
      </c>
      <c r="K811" s="137">
        <v>0</v>
      </c>
      <c r="L811" s="137">
        <v>256836.13999999998</v>
      </c>
      <c r="M811" s="134">
        <f t="shared" si="341"/>
        <v>0</v>
      </c>
      <c r="N811" s="134">
        <f t="shared" si="342"/>
        <v>0</v>
      </c>
      <c r="R811" s="134"/>
    </row>
    <row r="812" spans="1:18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51">SUM(E813:E818)</f>
        <v>0</v>
      </c>
      <c r="F812" s="59">
        <f t="shared" si="351"/>
        <v>0</v>
      </c>
      <c r="G812" s="174">
        <f t="shared" si="351"/>
        <v>0</v>
      </c>
      <c r="H812" s="79">
        <f t="shared" si="351"/>
        <v>0</v>
      </c>
      <c r="I812" s="20">
        <f t="shared" si="351"/>
        <v>0</v>
      </c>
      <c r="K812" s="79">
        <v>0</v>
      </c>
      <c r="L812" s="79">
        <v>0</v>
      </c>
      <c r="M812" s="134">
        <f t="shared" si="341"/>
        <v>0</v>
      </c>
      <c r="N812" s="134">
        <f t="shared" si="342"/>
        <v>0</v>
      </c>
      <c r="R812" s="53"/>
    </row>
    <row r="813" spans="1:18">
      <c r="A813" s="21"/>
      <c r="B813" s="22">
        <v>311</v>
      </c>
      <c r="C813" s="23" t="s">
        <v>35</v>
      </c>
      <c r="D813" s="24">
        <f>SUM(ZBIRNA:NERASPOREĐENO!D813)</f>
        <v>0</v>
      </c>
      <c r="E813" s="47">
        <f>SUM(ZBIRNA:NERASPOREĐENO!E813)</f>
        <v>0</v>
      </c>
      <c r="F813" s="84">
        <f t="shared" ref="F813:F818" si="352">SUM(D813:E813)</f>
        <v>0</v>
      </c>
      <c r="G813" s="172">
        <f>SUM(ZBIRNA:NERASPOREĐENO!G813)</f>
        <v>0</v>
      </c>
      <c r="H813" s="94">
        <f>SUM(ZBIRNA:NERASPOREĐENO!H813)</f>
        <v>0</v>
      </c>
      <c r="I813" s="25">
        <f t="shared" ref="I813:I818" si="353">+F813+H813</f>
        <v>0</v>
      </c>
      <c r="K813" s="94">
        <v>0</v>
      </c>
      <c r="L813" s="94">
        <v>0</v>
      </c>
      <c r="M813" s="134">
        <f t="shared" si="341"/>
        <v>0</v>
      </c>
      <c r="N813" s="134">
        <f t="shared" si="342"/>
        <v>0</v>
      </c>
      <c r="R813" s="53"/>
    </row>
    <row r="814" spans="1:18">
      <c r="A814" s="21"/>
      <c r="B814" s="22">
        <v>313</v>
      </c>
      <c r="C814" s="23" t="s">
        <v>36</v>
      </c>
      <c r="D814" s="24">
        <f>SUM(ZBIRNA:NERASPOREĐENO!D814)</f>
        <v>0</v>
      </c>
      <c r="E814" s="47">
        <f>SUM(ZBIRNA:NERASPOREĐENO!E814)</f>
        <v>0</v>
      </c>
      <c r="F814" s="84">
        <f t="shared" si="352"/>
        <v>0</v>
      </c>
      <c r="G814" s="172">
        <f>SUM(ZBIRNA:NERASPOREĐENO!G814)</f>
        <v>0</v>
      </c>
      <c r="H814" s="94">
        <f>SUM(ZBIRNA:NERASPOREĐENO!H814)</f>
        <v>0</v>
      </c>
      <c r="I814" s="25">
        <f t="shared" si="353"/>
        <v>0</v>
      </c>
      <c r="K814" s="94">
        <v>0</v>
      </c>
      <c r="L814" s="94">
        <v>0</v>
      </c>
      <c r="M814" s="134">
        <f t="shared" si="341"/>
        <v>0</v>
      </c>
      <c r="N814" s="134">
        <f t="shared" si="342"/>
        <v>0</v>
      </c>
      <c r="R814" s="53"/>
    </row>
    <row r="815" spans="1:18" s="26" customFormat="1">
      <c r="A815" s="21"/>
      <c r="B815" s="22">
        <v>321</v>
      </c>
      <c r="C815" s="23" t="s">
        <v>33</v>
      </c>
      <c r="D815" s="24">
        <f>SUM(ZBIRNA:NERASPOREĐENO!D815)</f>
        <v>0</v>
      </c>
      <c r="E815" s="47">
        <f>SUM(ZBIRNA:NERASPOREĐENO!E815)</f>
        <v>0</v>
      </c>
      <c r="F815" s="84">
        <f t="shared" si="352"/>
        <v>0</v>
      </c>
      <c r="G815" s="172">
        <f>SUM(ZBIRNA:NERASPOREĐENO!G815)</f>
        <v>0</v>
      </c>
      <c r="H815" s="94">
        <f>SUM(ZBIRNA:NERASPOREĐENO!H815)</f>
        <v>0</v>
      </c>
      <c r="I815" s="25">
        <f t="shared" si="353"/>
        <v>0</v>
      </c>
      <c r="K815" s="94">
        <v>0</v>
      </c>
      <c r="L815" s="94">
        <v>0</v>
      </c>
      <c r="M815" s="134">
        <f t="shared" si="341"/>
        <v>0</v>
      </c>
      <c r="N815" s="134">
        <f t="shared" si="342"/>
        <v>0</v>
      </c>
      <c r="R815" s="53"/>
    </row>
    <row r="816" spans="1:18">
      <c r="A816" s="21"/>
      <c r="B816" s="22">
        <v>322</v>
      </c>
      <c r="C816" s="23" t="s">
        <v>34</v>
      </c>
      <c r="D816" s="24">
        <f>SUM(ZBIRNA:NERASPOREĐENO!D816)</f>
        <v>0</v>
      </c>
      <c r="E816" s="47">
        <f>SUM(ZBIRNA:NERASPOREĐENO!E816)</f>
        <v>0</v>
      </c>
      <c r="F816" s="84">
        <f t="shared" si="352"/>
        <v>0</v>
      </c>
      <c r="G816" s="172">
        <f>SUM(ZBIRNA:NERASPOREĐENO!G816)</f>
        <v>0</v>
      </c>
      <c r="H816" s="94">
        <f>SUM(ZBIRNA:NERASPOREĐENO!H816)</f>
        <v>0</v>
      </c>
      <c r="I816" s="25">
        <f t="shared" si="353"/>
        <v>0</v>
      </c>
      <c r="K816" s="94">
        <v>0</v>
      </c>
      <c r="L816" s="94">
        <v>0</v>
      </c>
      <c r="M816" s="134">
        <f t="shared" si="341"/>
        <v>0</v>
      </c>
      <c r="N816" s="134">
        <f t="shared" si="342"/>
        <v>0</v>
      </c>
      <c r="R816" s="53"/>
    </row>
    <row r="817" spans="1:18">
      <c r="A817" s="21"/>
      <c r="B817" s="22">
        <v>323</v>
      </c>
      <c r="C817" s="23" t="s">
        <v>28</v>
      </c>
      <c r="D817" s="24">
        <f>SUM(ZBIRNA:NERASPOREĐENO!D817)</f>
        <v>0</v>
      </c>
      <c r="E817" s="47">
        <f>SUM(ZBIRNA:NERASPOREĐENO!E817)</f>
        <v>0</v>
      </c>
      <c r="F817" s="84">
        <f t="shared" si="352"/>
        <v>0</v>
      </c>
      <c r="G817" s="172">
        <f>SUM(ZBIRNA:NERASPOREĐENO!G817)</f>
        <v>0</v>
      </c>
      <c r="H817" s="94">
        <f>SUM(ZBIRNA:NERASPOREĐENO!H817)</f>
        <v>0</v>
      </c>
      <c r="I817" s="25">
        <f t="shared" si="353"/>
        <v>0</v>
      </c>
      <c r="K817" s="94">
        <v>0</v>
      </c>
      <c r="L817" s="94">
        <v>0</v>
      </c>
      <c r="M817" s="134">
        <f t="shared" si="341"/>
        <v>0</v>
      </c>
      <c r="N817" s="134">
        <f t="shared" si="342"/>
        <v>0</v>
      </c>
      <c r="R817" s="53"/>
    </row>
    <row r="818" spans="1:18">
      <c r="A818" s="21"/>
      <c r="B818" s="22">
        <v>329</v>
      </c>
      <c r="C818" s="23" t="s">
        <v>38</v>
      </c>
      <c r="D818" s="24">
        <f>SUM(ZBIRNA:NERASPOREĐENO!D818)</f>
        <v>0</v>
      </c>
      <c r="E818" s="47">
        <f>SUM(ZBIRNA:NERASPOREĐENO!E818)</f>
        <v>0</v>
      </c>
      <c r="F818" s="84">
        <f t="shared" si="352"/>
        <v>0</v>
      </c>
      <c r="G818" s="172">
        <f>SUM(ZBIRNA:NERASPOREĐENO!G818)</f>
        <v>0</v>
      </c>
      <c r="H818" s="94">
        <f>SUM(ZBIRNA:NERASPOREĐENO!H818)</f>
        <v>0</v>
      </c>
      <c r="I818" s="25">
        <f t="shared" si="353"/>
        <v>0</v>
      </c>
      <c r="K818" s="94">
        <v>0</v>
      </c>
      <c r="L818" s="94">
        <v>0</v>
      </c>
      <c r="M818" s="134">
        <f t="shared" si="341"/>
        <v>0</v>
      </c>
      <c r="N818" s="134">
        <f t="shared" si="342"/>
        <v>0</v>
      </c>
      <c r="R818" s="53"/>
    </row>
    <row r="819" spans="1:18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54">SUM(E820:E825)</f>
        <v>0</v>
      </c>
      <c r="F819" s="59">
        <f t="shared" si="354"/>
        <v>0</v>
      </c>
      <c r="G819" s="174">
        <f t="shared" si="354"/>
        <v>256836.13999999998</v>
      </c>
      <c r="H819" s="79">
        <f t="shared" si="354"/>
        <v>0</v>
      </c>
      <c r="I819" s="20">
        <f t="shared" si="354"/>
        <v>0</v>
      </c>
      <c r="K819" s="79">
        <v>0</v>
      </c>
      <c r="L819" s="79">
        <v>256836.13999999998</v>
      </c>
      <c r="M819" s="134">
        <f t="shared" si="341"/>
        <v>0</v>
      </c>
      <c r="N819" s="134">
        <f t="shared" si="342"/>
        <v>0</v>
      </c>
      <c r="R819" s="53"/>
    </row>
    <row r="820" spans="1:18">
      <c r="A820" s="21"/>
      <c r="B820" s="22">
        <v>311</v>
      </c>
      <c r="C820" s="23" t="s">
        <v>35</v>
      </c>
      <c r="D820" s="24">
        <f>SUM(ZBIRNA:NERASPOREĐENO!D820)</f>
        <v>0</v>
      </c>
      <c r="E820" s="47">
        <f>SUM(ZBIRNA:NERASPOREĐENO!E820)</f>
        <v>0</v>
      </c>
      <c r="F820" s="84">
        <f t="shared" ref="F820:F825" si="355">SUM(D820:E820)</f>
        <v>0</v>
      </c>
      <c r="G820" s="172">
        <f>SUM(ZBIRNA:NERASPOREĐENO!G820)</f>
        <v>0</v>
      </c>
      <c r="H820" s="94">
        <f>SUM(ZBIRNA:NERASPOREĐENO!H820)</f>
        <v>0</v>
      </c>
      <c r="I820" s="25">
        <f t="shared" ref="I820:I825" si="356">+F820+H820</f>
        <v>0</v>
      </c>
      <c r="K820" s="94">
        <v>0</v>
      </c>
      <c r="L820" s="94">
        <v>0</v>
      </c>
      <c r="M820" s="134">
        <f t="shared" si="341"/>
        <v>0</v>
      </c>
      <c r="N820" s="134">
        <f t="shared" si="342"/>
        <v>0</v>
      </c>
      <c r="R820" s="53"/>
    </row>
    <row r="821" spans="1:18">
      <c r="A821" s="21"/>
      <c r="B821" s="22">
        <v>313</v>
      </c>
      <c r="C821" s="23" t="s">
        <v>36</v>
      </c>
      <c r="D821" s="24">
        <f>SUM(ZBIRNA:NERASPOREĐENO!D821)</f>
        <v>0</v>
      </c>
      <c r="E821" s="47">
        <f>SUM(ZBIRNA:NERASPOREĐENO!E821)</f>
        <v>0</v>
      </c>
      <c r="F821" s="84">
        <f t="shared" si="355"/>
        <v>0</v>
      </c>
      <c r="G821" s="172">
        <f>SUM(ZBIRNA:NERASPOREĐENO!G821)</f>
        <v>0</v>
      </c>
      <c r="H821" s="94">
        <f>SUM(ZBIRNA:NERASPOREĐENO!H821)</f>
        <v>0</v>
      </c>
      <c r="I821" s="25">
        <f t="shared" si="356"/>
        <v>0</v>
      </c>
      <c r="K821" s="94">
        <v>0</v>
      </c>
      <c r="L821" s="94">
        <v>0</v>
      </c>
      <c r="M821" s="134">
        <f t="shared" si="341"/>
        <v>0</v>
      </c>
      <c r="N821" s="134">
        <f t="shared" si="342"/>
        <v>0</v>
      </c>
      <c r="R821" s="53"/>
    </row>
    <row r="822" spans="1:18">
      <c r="A822" s="21"/>
      <c r="B822" s="22">
        <v>321</v>
      </c>
      <c r="C822" s="23" t="s">
        <v>33</v>
      </c>
      <c r="D822" s="24">
        <f>SUM(ZBIRNA:NERASPOREĐENO!D822)</f>
        <v>0</v>
      </c>
      <c r="E822" s="47">
        <f>SUM(ZBIRNA:NERASPOREĐENO!E822)</f>
        <v>0</v>
      </c>
      <c r="F822" s="84">
        <f t="shared" si="355"/>
        <v>0</v>
      </c>
      <c r="G822" s="172">
        <f>SUM(ZBIRNA:NERASPOREĐENO!G822)</f>
        <v>0</v>
      </c>
      <c r="H822" s="94">
        <f>SUM(ZBIRNA:NERASPOREĐENO!H822)</f>
        <v>0</v>
      </c>
      <c r="I822" s="25">
        <f t="shared" si="356"/>
        <v>0</v>
      </c>
      <c r="K822" s="94">
        <v>0</v>
      </c>
      <c r="L822" s="94">
        <v>0</v>
      </c>
      <c r="M822" s="134">
        <f t="shared" si="341"/>
        <v>0</v>
      </c>
      <c r="N822" s="134">
        <f t="shared" si="342"/>
        <v>0</v>
      </c>
      <c r="R822" s="53"/>
    </row>
    <row r="823" spans="1:18">
      <c r="A823" s="21"/>
      <c r="B823" s="22">
        <v>322</v>
      </c>
      <c r="C823" s="23" t="s">
        <v>34</v>
      </c>
      <c r="D823" s="24">
        <f>SUM(ZBIRNA:NERASPOREĐENO!D823)</f>
        <v>0</v>
      </c>
      <c r="E823" s="47">
        <f>SUM(ZBIRNA:NERASPOREĐENO!E823)</f>
        <v>0</v>
      </c>
      <c r="F823" s="84">
        <f t="shared" si="355"/>
        <v>0</v>
      </c>
      <c r="G823" s="172">
        <f>SUM(ZBIRNA:NERASPOREĐENO!G823)</f>
        <v>136077.49</v>
      </c>
      <c r="H823" s="94">
        <f>SUM(ZBIRNA:NERASPOREĐENO!H823)</f>
        <v>0</v>
      </c>
      <c r="I823" s="25">
        <f t="shared" si="356"/>
        <v>0</v>
      </c>
      <c r="K823" s="94">
        <v>0</v>
      </c>
      <c r="L823" s="94">
        <v>136077.49</v>
      </c>
      <c r="M823" s="134">
        <f t="shared" si="341"/>
        <v>0</v>
      </c>
      <c r="N823" s="134">
        <f t="shared" si="342"/>
        <v>0</v>
      </c>
      <c r="R823" s="53"/>
    </row>
    <row r="824" spans="1:18">
      <c r="A824" s="21"/>
      <c r="B824" s="22">
        <v>323</v>
      </c>
      <c r="C824" s="23" t="s">
        <v>28</v>
      </c>
      <c r="D824" s="24">
        <f>SUM(ZBIRNA:NERASPOREĐENO!D824)</f>
        <v>0</v>
      </c>
      <c r="E824" s="47">
        <f>SUM(ZBIRNA:NERASPOREĐENO!E824)</f>
        <v>0</v>
      </c>
      <c r="F824" s="84">
        <f t="shared" si="355"/>
        <v>0</v>
      </c>
      <c r="G824" s="172">
        <f>SUM(ZBIRNA:NERASPOREĐENO!G824)</f>
        <v>120758.65</v>
      </c>
      <c r="H824" s="94">
        <f>SUM(ZBIRNA:NERASPOREĐENO!H824)</f>
        <v>0</v>
      </c>
      <c r="I824" s="25">
        <f t="shared" si="356"/>
        <v>0</v>
      </c>
      <c r="K824" s="94">
        <v>0</v>
      </c>
      <c r="L824" s="94">
        <v>120758.65</v>
      </c>
      <c r="M824" s="134">
        <f t="shared" si="341"/>
        <v>0</v>
      </c>
      <c r="N824" s="134">
        <f t="shared" si="342"/>
        <v>0</v>
      </c>
      <c r="R824" s="53"/>
    </row>
    <row r="825" spans="1:18">
      <c r="A825" s="21"/>
      <c r="B825" s="22">
        <v>329</v>
      </c>
      <c r="C825" s="23" t="s">
        <v>38</v>
      </c>
      <c r="D825" s="24">
        <f>SUM(ZBIRNA:NERASPOREĐENO!D825)</f>
        <v>0</v>
      </c>
      <c r="E825" s="47">
        <f>SUM(ZBIRNA:NERASPOREĐENO!E825)</f>
        <v>0</v>
      </c>
      <c r="F825" s="84">
        <f t="shared" si="355"/>
        <v>0</v>
      </c>
      <c r="G825" s="172">
        <f>SUM(ZBIRNA:NERASPOREĐENO!G825)</f>
        <v>0</v>
      </c>
      <c r="H825" s="94">
        <f>SUM(ZBIRNA:NERASPOREĐENO!H825)</f>
        <v>0</v>
      </c>
      <c r="I825" s="25">
        <f t="shared" si="356"/>
        <v>0</v>
      </c>
      <c r="K825" s="94">
        <v>0</v>
      </c>
      <c r="L825" s="94">
        <v>0</v>
      </c>
      <c r="M825" s="134">
        <f t="shared" si="341"/>
        <v>0</v>
      </c>
      <c r="N825" s="134">
        <f t="shared" si="342"/>
        <v>0</v>
      </c>
      <c r="R825" s="53"/>
    </row>
    <row r="826" spans="1:18" s="139" customFormat="1" ht="25.5" customHeight="1">
      <c r="A826" s="244" t="s">
        <v>189</v>
      </c>
      <c r="B826" s="245"/>
      <c r="C826" s="132" t="s">
        <v>188</v>
      </c>
      <c r="D826" s="135">
        <f>SUM(D827,D837)</f>
        <v>30000</v>
      </c>
      <c r="E826" s="135">
        <f t="shared" ref="E826:I826" si="357">SUM(E827,E837)</f>
        <v>0</v>
      </c>
      <c r="F826" s="136">
        <f t="shared" si="357"/>
        <v>30000</v>
      </c>
      <c r="G826" s="176">
        <f t="shared" si="357"/>
        <v>0</v>
      </c>
      <c r="H826" s="137">
        <f t="shared" si="357"/>
        <v>0</v>
      </c>
      <c r="I826" s="138">
        <f t="shared" si="357"/>
        <v>30000</v>
      </c>
      <c r="K826" s="137">
        <v>30000</v>
      </c>
      <c r="L826" s="137">
        <v>0</v>
      </c>
      <c r="M826" s="134">
        <f t="shared" si="341"/>
        <v>0</v>
      </c>
      <c r="N826" s="134">
        <f t="shared" si="342"/>
        <v>0</v>
      </c>
      <c r="R826" s="140"/>
    </row>
    <row r="827" spans="1:18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58">SUM(E828:E836)</f>
        <v>0</v>
      </c>
      <c r="F827" s="59">
        <f t="shared" si="358"/>
        <v>0</v>
      </c>
      <c r="G827" s="174">
        <f t="shared" si="358"/>
        <v>0</v>
      </c>
      <c r="H827" s="79">
        <f t="shared" si="358"/>
        <v>0</v>
      </c>
      <c r="I827" s="20">
        <f t="shared" si="358"/>
        <v>0</v>
      </c>
      <c r="K827" s="79">
        <v>0</v>
      </c>
      <c r="L827" s="79">
        <v>0</v>
      </c>
      <c r="M827" s="134">
        <f t="shared" si="341"/>
        <v>0</v>
      </c>
      <c r="N827" s="134">
        <f t="shared" si="342"/>
        <v>0</v>
      </c>
      <c r="R827" s="53"/>
    </row>
    <row r="828" spans="1:18">
      <c r="A828" s="21"/>
      <c r="B828" s="22">
        <v>311</v>
      </c>
      <c r="C828" s="23" t="s">
        <v>35</v>
      </c>
      <c r="D828" s="24">
        <f>SUM(ZBIRNA:NERASPOREĐENO!D828)</f>
        <v>0</v>
      </c>
      <c r="E828" s="47">
        <f>SUM(ZBIRNA:NERASPOREĐENO!E828)</f>
        <v>0</v>
      </c>
      <c r="F828" s="84">
        <f t="shared" ref="F828:F836" si="359">SUM(D828:E828)</f>
        <v>0</v>
      </c>
      <c r="G828" s="172">
        <f>SUM(ZBIRNA:NERASPOREĐENO!G828)</f>
        <v>0</v>
      </c>
      <c r="H828" s="94">
        <f>SUM(ZBIRNA:NERASPOREĐENO!H828)</f>
        <v>0</v>
      </c>
      <c r="I828" s="25">
        <f t="shared" ref="I828:I836" si="360">+F828+H828</f>
        <v>0</v>
      </c>
      <c r="K828" s="94">
        <v>0</v>
      </c>
      <c r="L828" s="94">
        <v>0</v>
      </c>
      <c r="M828" s="134">
        <f t="shared" si="341"/>
        <v>0</v>
      </c>
      <c r="N828" s="134">
        <f t="shared" si="342"/>
        <v>0</v>
      </c>
      <c r="R828" s="53"/>
    </row>
    <row r="829" spans="1:18">
      <c r="A829" s="21"/>
      <c r="B829" s="22">
        <v>313</v>
      </c>
      <c r="C829" s="23" t="s">
        <v>36</v>
      </c>
      <c r="D829" s="24">
        <f>SUM(ZBIRNA:NERASPOREĐENO!D829)</f>
        <v>0</v>
      </c>
      <c r="E829" s="47">
        <f>SUM(ZBIRNA:NERASPOREĐENO!E829)</f>
        <v>0</v>
      </c>
      <c r="F829" s="84">
        <f t="shared" si="359"/>
        <v>0</v>
      </c>
      <c r="G829" s="172">
        <f>SUM(ZBIRNA:NERASPOREĐENO!G829)</f>
        <v>0</v>
      </c>
      <c r="H829" s="94">
        <f>SUM(ZBIRNA:NERASPOREĐENO!H829)</f>
        <v>0</v>
      </c>
      <c r="I829" s="25">
        <f t="shared" si="360"/>
        <v>0</v>
      </c>
      <c r="K829" s="94">
        <v>0</v>
      </c>
      <c r="L829" s="94">
        <v>0</v>
      </c>
      <c r="M829" s="134">
        <f t="shared" si="341"/>
        <v>0</v>
      </c>
      <c r="N829" s="134">
        <f t="shared" si="342"/>
        <v>0</v>
      </c>
      <c r="R829" s="53"/>
    </row>
    <row r="830" spans="1:18" s="26" customFormat="1">
      <c r="A830" s="21"/>
      <c r="B830" s="22">
        <v>321</v>
      </c>
      <c r="C830" s="23" t="s">
        <v>33</v>
      </c>
      <c r="D830" s="24">
        <f>SUM(ZBIRNA:NERASPOREĐENO!D830)</f>
        <v>0</v>
      </c>
      <c r="E830" s="47">
        <f>SUM(ZBIRNA:NERASPOREĐENO!E830)</f>
        <v>0</v>
      </c>
      <c r="F830" s="84">
        <f t="shared" si="359"/>
        <v>0</v>
      </c>
      <c r="G830" s="172">
        <f>SUM(ZBIRNA:NERASPOREĐENO!G830)</f>
        <v>0</v>
      </c>
      <c r="H830" s="94">
        <f>SUM(ZBIRNA:NERASPOREĐENO!H830)</f>
        <v>0</v>
      </c>
      <c r="I830" s="25">
        <f t="shared" si="360"/>
        <v>0</v>
      </c>
      <c r="K830" s="94">
        <v>0</v>
      </c>
      <c r="L830" s="94">
        <v>0</v>
      </c>
      <c r="M830" s="134">
        <f t="shared" si="341"/>
        <v>0</v>
      </c>
      <c r="N830" s="134">
        <f t="shared" si="342"/>
        <v>0</v>
      </c>
      <c r="R830" s="53"/>
    </row>
    <row r="831" spans="1:18" s="26" customFormat="1">
      <c r="A831" s="21"/>
      <c r="B831" s="22">
        <v>322</v>
      </c>
      <c r="C831" s="23" t="s">
        <v>34</v>
      </c>
      <c r="D831" s="24">
        <f>SUM(ZBIRNA:NERASPOREĐENO!D831)</f>
        <v>0</v>
      </c>
      <c r="E831" s="47">
        <f>SUM(ZBIRNA:NERASPOREĐENO!E831)</f>
        <v>0</v>
      </c>
      <c r="F831" s="84">
        <f t="shared" si="359"/>
        <v>0</v>
      </c>
      <c r="G831" s="172">
        <f>SUM(ZBIRNA:NERASPOREĐENO!G831)</f>
        <v>0</v>
      </c>
      <c r="H831" s="94">
        <f>SUM(ZBIRNA:NERASPOREĐENO!H831)</f>
        <v>0</v>
      </c>
      <c r="I831" s="25">
        <f t="shared" si="360"/>
        <v>0</v>
      </c>
      <c r="K831" s="94">
        <v>0</v>
      </c>
      <c r="L831" s="94">
        <v>0</v>
      </c>
      <c r="M831" s="134">
        <f t="shared" si="341"/>
        <v>0</v>
      </c>
      <c r="N831" s="134">
        <f t="shared" si="342"/>
        <v>0</v>
      </c>
      <c r="R831" s="53"/>
    </row>
    <row r="832" spans="1:18">
      <c r="A832" s="21"/>
      <c r="B832" s="22">
        <v>323</v>
      </c>
      <c r="C832" s="23" t="s">
        <v>28</v>
      </c>
      <c r="D832" s="24">
        <f>SUM(ZBIRNA:NERASPOREĐENO!D832)</f>
        <v>0</v>
      </c>
      <c r="E832" s="47">
        <f>SUM(ZBIRNA:NERASPOREĐENO!E832)</f>
        <v>0</v>
      </c>
      <c r="F832" s="84">
        <f t="shared" si="359"/>
        <v>0</v>
      </c>
      <c r="G832" s="172">
        <f>SUM(ZBIRNA:NERASPOREĐENO!G832)</f>
        <v>0</v>
      </c>
      <c r="H832" s="94">
        <f>SUM(ZBIRNA:NERASPOREĐENO!H832)</f>
        <v>0</v>
      </c>
      <c r="I832" s="25">
        <f t="shared" si="360"/>
        <v>0</v>
      </c>
      <c r="K832" s="94">
        <v>0</v>
      </c>
      <c r="L832" s="94">
        <v>0</v>
      </c>
      <c r="M832" s="134">
        <f t="shared" si="341"/>
        <v>0</v>
      </c>
      <c r="N832" s="134">
        <f t="shared" si="342"/>
        <v>0</v>
      </c>
      <c r="R832" s="53"/>
    </row>
    <row r="833" spans="1:18" ht="24.75">
      <c r="A833" s="21"/>
      <c r="B833" s="22">
        <v>324</v>
      </c>
      <c r="C833" s="23" t="s">
        <v>37</v>
      </c>
      <c r="D833" s="24">
        <f>SUM(ZBIRNA:NERASPOREĐENO!D833)</f>
        <v>0</v>
      </c>
      <c r="E833" s="47">
        <f>SUM(ZBIRNA:NERASPOREĐENO!E833)</f>
        <v>0</v>
      </c>
      <c r="F833" s="84">
        <f t="shared" si="359"/>
        <v>0</v>
      </c>
      <c r="G833" s="172">
        <f>SUM(ZBIRNA:NERASPOREĐENO!G833)</f>
        <v>0</v>
      </c>
      <c r="H833" s="94">
        <f>SUM(ZBIRNA:NERASPOREĐENO!H833)</f>
        <v>0</v>
      </c>
      <c r="I833" s="25">
        <f t="shared" si="360"/>
        <v>0</v>
      </c>
      <c r="K833" s="94">
        <v>0</v>
      </c>
      <c r="L833" s="94">
        <v>0</v>
      </c>
      <c r="M833" s="134">
        <f t="shared" si="341"/>
        <v>0</v>
      </c>
      <c r="N833" s="134">
        <f t="shared" si="342"/>
        <v>0</v>
      </c>
      <c r="R833" s="53"/>
    </row>
    <row r="834" spans="1:18" s="26" customFormat="1">
      <c r="A834" s="21"/>
      <c r="B834" s="22">
        <v>329</v>
      </c>
      <c r="C834" s="23" t="s">
        <v>38</v>
      </c>
      <c r="D834" s="24">
        <f>SUM(ZBIRNA:NERASPOREĐENO!D834)</f>
        <v>0</v>
      </c>
      <c r="E834" s="47">
        <f>SUM(ZBIRNA:NERASPOREĐENO!E834)</f>
        <v>0</v>
      </c>
      <c r="F834" s="84">
        <f t="shared" si="359"/>
        <v>0</v>
      </c>
      <c r="G834" s="172">
        <f>SUM(ZBIRNA:NERASPOREĐENO!G834)</f>
        <v>0</v>
      </c>
      <c r="H834" s="94">
        <f>SUM(ZBIRNA:NERASPOREĐENO!H834)</f>
        <v>0</v>
      </c>
      <c r="I834" s="25">
        <f t="shared" si="360"/>
        <v>0</v>
      </c>
      <c r="K834" s="94">
        <v>0</v>
      </c>
      <c r="L834" s="94">
        <v>0</v>
      </c>
      <c r="M834" s="134">
        <f t="shared" si="341"/>
        <v>0</v>
      </c>
      <c r="N834" s="134">
        <f t="shared" si="342"/>
        <v>0</v>
      </c>
      <c r="R834" s="53"/>
    </row>
    <row r="835" spans="1:18">
      <c r="A835" s="21"/>
      <c r="B835" s="22">
        <v>343</v>
      </c>
      <c r="C835" s="23" t="s">
        <v>39</v>
      </c>
      <c r="D835" s="24">
        <f>SUM(ZBIRNA:NERASPOREĐENO!D835)</f>
        <v>0</v>
      </c>
      <c r="E835" s="47">
        <f>SUM(ZBIRNA:NERASPOREĐENO!E835)</f>
        <v>0</v>
      </c>
      <c r="F835" s="84">
        <f t="shared" si="359"/>
        <v>0</v>
      </c>
      <c r="G835" s="172">
        <f>SUM(ZBIRNA:NERASPOREĐENO!G835)</f>
        <v>0</v>
      </c>
      <c r="H835" s="94">
        <f>SUM(ZBIRNA:NERASPOREĐENO!H835)</f>
        <v>0</v>
      </c>
      <c r="I835" s="25">
        <f t="shared" si="360"/>
        <v>0</v>
      </c>
      <c r="K835" s="94">
        <v>0</v>
      </c>
      <c r="L835" s="94">
        <v>0</v>
      </c>
      <c r="M835" s="134">
        <f t="shared" si="341"/>
        <v>0</v>
      </c>
      <c r="N835" s="134">
        <f t="shared" si="342"/>
        <v>0</v>
      </c>
      <c r="R835" s="53"/>
    </row>
    <row r="836" spans="1:18" ht="21" customHeight="1">
      <c r="A836" s="21"/>
      <c r="B836" s="22">
        <v>422</v>
      </c>
      <c r="C836" s="23" t="s">
        <v>29</v>
      </c>
      <c r="D836" s="24">
        <f>SUM(ZBIRNA:NERASPOREĐENO!D836)</f>
        <v>0</v>
      </c>
      <c r="E836" s="47">
        <f>SUM(ZBIRNA:NERASPOREĐENO!E836)</f>
        <v>0</v>
      </c>
      <c r="F836" s="84">
        <f t="shared" si="359"/>
        <v>0</v>
      </c>
      <c r="G836" s="172">
        <f>SUM(ZBIRNA:NERASPOREĐENO!G836)</f>
        <v>0</v>
      </c>
      <c r="H836" s="94">
        <f>SUM(ZBIRNA:NERASPOREĐENO!H836)</f>
        <v>0</v>
      </c>
      <c r="I836" s="25">
        <f t="shared" si="360"/>
        <v>0</v>
      </c>
      <c r="K836" s="94">
        <v>0</v>
      </c>
      <c r="L836" s="94">
        <v>0</v>
      </c>
      <c r="M836" s="134">
        <f t="shared" si="341"/>
        <v>0</v>
      </c>
      <c r="N836" s="134">
        <f t="shared" si="342"/>
        <v>0</v>
      </c>
      <c r="R836" s="53"/>
    </row>
    <row r="837" spans="1:18" ht="24.75">
      <c r="A837" s="236" t="s">
        <v>11</v>
      </c>
      <c r="B837" s="237"/>
      <c r="C837" s="18" t="s">
        <v>115</v>
      </c>
      <c r="D837" s="19">
        <f>SUM(D838:D847)</f>
        <v>30000</v>
      </c>
      <c r="E837" s="19">
        <f t="shared" ref="E837:I837" si="361">SUM(E838:E847)</f>
        <v>0</v>
      </c>
      <c r="F837" s="59">
        <f t="shared" si="361"/>
        <v>30000</v>
      </c>
      <c r="G837" s="174">
        <f t="shared" si="361"/>
        <v>0</v>
      </c>
      <c r="H837" s="79">
        <f t="shared" si="361"/>
        <v>0</v>
      </c>
      <c r="I837" s="20">
        <f t="shared" si="361"/>
        <v>30000</v>
      </c>
      <c r="K837" s="79">
        <v>30000</v>
      </c>
      <c r="L837" s="79">
        <v>0</v>
      </c>
      <c r="M837" s="134">
        <f t="shared" si="341"/>
        <v>0</v>
      </c>
      <c r="N837" s="134">
        <f t="shared" si="342"/>
        <v>0</v>
      </c>
      <c r="R837" s="53"/>
    </row>
    <row r="838" spans="1:18">
      <c r="A838" s="21"/>
      <c r="B838" s="22">
        <v>311</v>
      </c>
      <c r="C838" s="23" t="s">
        <v>35</v>
      </c>
      <c r="D838" s="24">
        <f>SUM(ZBIRNA:NERASPOREĐENO!D838)</f>
        <v>0</v>
      </c>
      <c r="E838" s="47">
        <f>SUM(ZBIRNA:NERASPOREĐENO!E838)</f>
        <v>0</v>
      </c>
      <c r="F838" s="84">
        <f t="shared" ref="F838:F847" si="362">SUM(D838:E838)</f>
        <v>0</v>
      </c>
      <c r="G838" s="172">
        <f>SUM(ZBIRNA:NERASPOREĐENO!G838)</f>
        <v>0</v>
      </c>
      <c r="H838" s="94">
        <f>SUM(ZBIRNA:NERASPOREĐENO!H838)</f>
        <v>0</v>
      </c>
      <c r="I838" s="25">
        <f t="shared" ref="I838:I847" si="363">+F838+H838</f>
        <v>0</v>
      </c>
      <c r="K838" s="94">
        <v>0</v>
      </c>
      <c r="L838" s="94">
        <v>0</v>
      </c>
      <c r="M838" s="134">
        <f t="shared" si="341"/>
        <v>0</v>
      </c>
      <c r="N838" s="134">
        <f t="shared" si="342"/>
        <v>0</v>
      </c>
      <c r="R838" s="53"/>
    </row>
    <row r="839" spans="1:18">
      <c r="A839" s="21"/>
      <c r="B839" s="22">
        <v>313</v>
      </c>
      <c r="C839" s="23" t="s">
        <v>36</v>
      </c>
      <c r="D839" s="24">
        <f>SUM(ZBIRNA:NERASPOREĐENO!D839)</f>
        <v>0</v>
      </c>
      <c r="E839" s="47">
        <f>SUM(ZBIRNA:NERASPOREĐENO!E839)</f>
        <v>0</v>
      </c>
      <c r="F839" s="84">
        <f t="shared" si="362"/>
        <v>0</v>
      </c>
      <c r="G839" s="172">
        <f>SUM(ZBIRNA:NERASPOREĐENO!G839)</f>
        <v>0</v>
      </c>
      <c r="H839" s="94">
        <f>SUM(ZBIRNA:NERASPOREĐENO!H839)</f>
        <v>0</v>
      </c>
      <c r="I839" s="25">
        <f t="shared" si="363"/>
        <v>0</v>
      </c>
      <c r="K839" s="94">
        <v>0</v>
      </c>
      <c r="L839" s="94">
        <v>0</v>
      </c>
      <c r="M839" s="134">
        <f t="shared" si="341"/>
        <v>0</v>
      </c>
      <c r="N839" s="134">
        <f t="shared" si="342"/>
        <v>0</v>
      </c>
      <c r="R839" s="53"/>
    </row>
    <row r="840" spans="1:18">
      <c r="A840" s="21"/>
      <c r="B840" s="22">
        <v>321</v>
      </c>
      <c r="C840" s="23" t="s">
        <v>33</v>
      </c>
      <c r="D840" s="24">
        <f>SUM(ZBIRNA:NERASPOREĐENO!D840)</f>
        <v>0</v>
      </c>
      <c r="E840" s="47">
        <f>SUM(ZBIRNA:NERASPOREĐENO!E840)</f>
        <v>0</v>
      </c>
      <c r="F840" s="84">
        <f t="shared" si="362"/>
        <v>0</v>
      </c>
      <c r="G840" s="172">
        <f>SUM(ZBIRNA:NERASPOREĐENO!G840)</f>
        <v>0</v>
      </c>
      <c r="H840" s="94">
        <f>SUM(ZBIRNA:NERASPOREĐENO!H840)</f>
        <v>0</v>
      </c>
      <c r="I840" s="25">
        <f t="shared" si="363"/>
        <v>0</v>
      </c>
      <c r="K840" s="94">
        <v>0</v>
      </c>
      <c r="L840" s="94">
        <v>0</v>
      </c>
      <c r="M840" s="134">
        <f t="shared" si="341"/>
        <v>0</v>
      </c>
      <c r="N840" s="134">
        <f t="shared" si="342"/>
        <v>0</v>
      </c>
      <c r="R840" s="53"/>
    </row>
    <row r="841" spans="1:18">
      <c r="A841" s="21"/>
      <c r="B841" s="22">
        <v>322</v>
      </c>
      <c r="C841" s="23" t="s">
        <v>34</v>
      </c>
      <c r="D841" s="24">
        <f>SUM(ZBIRNA:NERASPOREĐENO!D841)</f>
        <v>0</v>
      </c>
      <c r="E841" s="47">
        <f>SUM(ZBIRNA:NERASPOREĐENO!E841)</f>
        <v>0</v>
      </c>
      <c r="F841" s="84">
        <f t="shared" si="362"/>
        <v>0</v>
      </c>
      <c r="G841" s="172">
        <f>SUM(ZBIRNA:NERASPOREĐENO!G841)</f>
        <v>0</v>
      </c>
      <c r="H841" s="94">
        <f>SUM(ZBIRNA:NERASPOREĐENO!H841)</f>
        <v>0</v>
      </c>
      <c r="I841" s="25">
        <f t="shared" si="363"/>
        <v>0</v>
      </c>
      <c r="K841" s="94">
        <v>0</v>
      </c>
      <c r="L841" s="94">
        <v>0</v>
      </c>
      <c r="M841" s="134">
        <f t="shared" si="341"/>
        <v>0</v>
      </c>
      <c r="N841" s="134">
        <f t="shared" si="342"/>
        <v>0</v>
      </c>
      <c r="R841" s="53"/>
    </row>
    <row r="842" spans="1:18">
      <c r="A842" s="21"/>
      <c r="B842" s="22">
        <v>323</v>
      </c>
      <c r="C842" s="23" t="s">
        <v>28</v>
      </c>
      <c r="D842" s="24">
        <f>SUM(ZBIRNA:NERASPOREĐENO!D842)</f>
        <v>0</v>
      </c>
      <c r="E842" s="47">
        <f>SUM(ZBIRNA:NERASPOREĐENO!E842)</f>
        <v>0</v>
      </c>
      <c r="F842" s="84">
        <f t="shared" si="362"/>
        <v>0</v>
      </c>
      <c r="G842" s="172">
        <f>SUM(ZBIRNA:NERASPOREĐENO!G842)</f>
        <v>0</v>
      </c>
      <c r="H842" s="94">
        <f>SUM(ZBIRNA:NERASPOREĐENO!H842)</f>
        <v>0</v>
      </c>
      <c r="I842" s="25">
        <f t="shared" si="363"/>
        <v>0</v>
      </c>
      <c r="K842" s="94">
        <v>0</v>
      </c>
      <c r="L842" s="94">
        <v>0</v>
      </c>
      <c r="M842" s="134">
        <f t="shared" si="341"/>
        <v>0</v>
      </c>
      <c r="N842" s="134">
        <f t="shared" si="342"/>
        <v>0</v>
      </c>
      <c r="R842" s="53"/>
    </row>
    <row r="843" spans="1:18" ht="24.75">
      <c r="A843" s="21"/>
      <c r="B843" s="22">
        <v>324</v>
      </c>
      <c r="C843" s="23" t="s">
        <v>37</v>
      </c>
      <c r="D843" s="24">
        <f>SUM(ZBIRNA:NERASPOREĐENO!D843)</f>
        <v>0</v>
      </c>
      <c r="E843" s="47">
        <f>SUM(ZBIRNA:NERASPOREĐENO!E843)</f>
        <v>0</v>
      </c>
      <c r="F843" s="84">
        <f t="shared" si="362"/>
        <v>0</v>
      </c>
      <c r="G843" s="172">
        <f>SUM(ZBIRNA:NERASPOREĐENO!G843)</f>
        <v>0</v>
      </c>
      <c r="H843" s="94">
        <f>SUM(ZBIRNA:NERASPOREĐENO!H843)</f>
        <v>0</v>
      </c>
      <c r="I843" s="25">
        <f t="shared" si="363"/>
        <v>0</v>
      </c>
      <c r="K843" s="94">
        <v>0</v>
      </c>
      <c r="L843" s="94">
        <v>0</v>
      </c>
      <c r="M843" s="134">
        <f t="shared" si="341"/>
        <v>0</v>
      </c>
      <c r="N843" s="134">
        <f t="shared" si="342"/>
        <v>0</v>
      </c>
      <c r="R843" s="53"/>
    </row>
    <row r="844" spans="1:18">
      <c r="A844" s="21"/>
      <c r="B844" s="22">
        <v>329</v>
      </c>
      <c r="C844" s="23" t="s">
        <v>38</v>
      </c>
      <c r="D844" s="24">
        <f>SUM(ZBIRNA:NERASPOREĐENO!D844)</f>
        <v>0</v>
      </c>
      <c r="E844" s="47">
        <f>SUM(ZBIRNA:NERASPOREĐENO!E844)</f>
        <v>0</v>
      </c>
      <c r="F844" s="84">
        <f t="shared" si="362"/>
        <v>0</v>
      </c>
      <c r="G844" s="172">
        <f>SUM(ZBIRNA:NERASPOREĐENO!G844)</f>
        <v>0</v>
      </c>
      <c r="H844" s="94">
        <f>SUM(ZBIRNA:NERASPOREĐENO!H844)</f>
        <v>0</v>
      </c>
      <c r="I844" s="25">
        <f t="shared" si="363"/>
        <v>0</v>
      </c>
      <c r="K844" s="94">
        <v>0</v>
      </c>
      <c r="L844" s="94">
        <v>0</v>
      </c>
      <c r="M844" s="134">
        <f t="shared" si="341"/>
        <v>0</v>
      </c>
      <c r="N844" s="134">
        <f t="shared" si="342"/>
        <v>0</v>
      </c>
      <c r="R844" s="53"/>
    </row>
    <row r="845" spans="1:18">
      <c r="A845" s="21"/>
      <c r="B845" s="22">
        <v>343</v>
      </c>
      <c r="C845" s="23" t="s">
        <v>39</v>
      </c>
      <c r="D845" s="24">
        <f>SUM(ZBIRNA:NERASPOREĐENO!D845)</f>
        <v>0</v>
      </c>
      <c r="E845" s="47">
        <f>SUM(ZBIRNA:NERASPOREĐENO!E845)</f>
        <v>0</v>
      </c>
      <c r="F845" s="84">
        <f t="shared" si="362"/>
        <v>0</v>
      </c>
      <c r="G845" s="172">
        <f>SUM(ZBIRNA:NERASPOREĐENO!G845)</f>
        <v>0</v>
      </c>
      <c r="H845" s="94">
        <f>SUM(ZBIRNA:NERASPOREĐENO!H845)</f>
        <v>0</v>
      </c>
      <c r="I845" s="25">
        <f t="shared" si="363"/>
        <v>0</v>
      </c>
      <c r="K845" s="94">
        <v>0</v>
      </c>
      <c r="L845" s="94">
        <v>0</v>
      </c>
      <c r="M845" s="134">
        <f t="shared" si="341"/>
        <v>0</v>
      </c>
      <c r="N845" s="134">
        <f t="shared" si="342"/>
        <v>0</v>
      </c>
      <c r="R845" s="53"/>
    </row>
    <row r="846" spans="1:18">
      <c r="A846" s="21"/>
      <c r="B846" s="22">
        <v>381</v>
      </c>
      <c r="C846" s="23" t="s">
        <v>58</v>
      </c>
      <c r="D846" s="24">
        <f>SUM(ZBIRNA:NERASPOREĐENO!D846)</f>
        <v>0</v>
      </c>
      <c r="E846" s="47">
        <f>SUM(ZBIRNA:NERASPOREĐENO!E846)</f>
        <v>0</v>
      </c>
      <c r="F846" s="84">
        <f t="shared" si="362"/>
        <v>0</v>
      </c>
      <c r="G846" s="172">
        <f>SUM(ZBIRNA:NERASPOREĐENO!G846)</f>
        <v>0</v>
      </c>
      <c r="H846" s="94">
        <f>SUM(ZBIRNA:NERASPOREĐENO!H846)</f>
        <v>0</v>
      </c>
      <c r="I846" s="25">
        <f t="shared" si="363"/>
        <v>0</v>
      </c>
      <c r="K846" s="94">
        <v>0</v>
      </c>
      <c r="L846" s="94">
        <v>0</v>
      </c>
      <c r="M846" s="134">
        <f t="shared" si="341"/>
        <v>0</v>
      </c>
      <c r="N846" s="134">
        <f t="shared" si="342"/>
        <v>0</v>
      </c>
      <c r="R846" s="53"/>
    </row>
    <row r="847" spans="1:18" ht="21" customHeight="1">
      <c r="A847" s="21"/>
      <c r="B847" s="22">
        <v>422</v>
      </c>
      <c r="C847" s="23" t="s">
        <v>29</v>
      </c>
      <c r="D847" s="24">
        <f>SUM(ZBIRNA:NERASPOREĐENO!D847)</f>
        <v>30000</v>
      </c>
      <c r="E847" s="47">
        <f>SUM(ZBIRNA:NERASPOREĐENO!E847)</f>
        <v>0</v>
      </c>
      <c r="F847" s="84">
        <f t="shared" si="362"/>
        <v>30000</v>
      </c>
      <c r="G847" s="172">
        <f>SUM(ZBIRNA:NERASPOREĐENO!G847)</f>
        <v>0</v>
      </c>
      <c r="H847" s="94">
        <f>SUM(ZBIRNA:NERASPOREĐENO!H847)</f>
        <v>0</v>
      </c>
      <c r="I847" s="25">
        <f t="shared" si="363"/>
        <v>30000</v>
      </c>
      <c r="K847" s="94">
        <v>30000</v>
      </c>
      <c r="L847" s="94">
        <v>0</v>
      </c>
      <c r="M847" s="134">
        <f t="shared" si="341"/>
        <v>0</v>
      </c>
      <c r="N847" s="134">
        <f t="shared" si="342"/>
        <v>0</v>
      </c>
      <c r="R847" s="53"/>
    </row>
    <row r="848" spans="1:18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64">SUM(E849,E853,E857)</f>
        <v>0</v>
      </c>
      <c r="F848" s="136">
        <f t="shared" si="364"/>
        <v>0</v>
      </c>
      <c r="G848" s="176">
        <f t="shared" si="364"/>
        <v>213474.52</v>
      </c>
      <c r="H848" s="137">
        <f t="shared" si="364"/>
        <v>0</v>
      </c>
      <c r="I848" s="138">
        <f t="shared" si="364"/>
        <v>0</v>
      </c>
      <c r="K848" s="137">
        <v>0</v>
      </c>
      <c r="L848" s="137">
        <v>213474.52</v>
      </c>
      <c r="M848" s="134">
        <f t="shared" si="341"/>
        <v>0</v>
      </c>
      <c r="N848" s="134">
        <f t="shared" si="342"/>
        <v>0</v>
      </c>
      <c r="R848" s="140"/>
    </row>
    <row r="849" spans="1:18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65">SUM(E850:E852)</f>
        <v>0</v>
      </c>
      <c r="F849" s="59">
        <f t="shared" si="365"/>
        <v>0</v>
      </c>
      <c r="G849" s="174">
        <f t="shared" si="365"/>
        <v>33114.69</v>
      </c>
      <c r="H849" s="79">
        <f t="shared" si="365"/>
        <v>0</v>
      </c>
      <c r="I849" s="20">
        <f t="shared" si="365"/>
        <v>0</v>
      </c>
      <c r="K849" s="79">
        <v>0</v>
      </c>
      <c r="L849" s="79">
        <v>33114.69</v>
      </c>
      <c r="M849" s="134">
        <f t="shared" si="341"/>
        <v>0</v>
      </c>
      <c r="N849" s="134">
        <f t="shared" si="342"/>
        <v>0</v>
      </c>
      <c r="R849" s="53"/>
    </row>
    <row r="850" spans="1:18">
      <c r="A850" s="21"/>
      <c r="B850" s="22">
        <v>311</v>
      </c>
      <c r="C850" s="23" t="s">
        <v>35</v>
      </c>
      <c r="D850" s="24">
        <f>SUM(ZBIRNA:NERASPOREĐENO!D850)</f>
        <v>0</v>
      </c>
      <c r="E850" s="47">
        <f>SUM(ZBIRNA:NERASPOREĐENO!E850)</f>
        <v>0</v>
      </c>
      <c r="F850" s="84">
        <f t="shared" ref="F850:F852" si="366">SUM(D850:E850)</f>
        <v>0</v>
      </c>
      <c r="G850" s="172">
        <f>SUM(ZBIRNA:NERASPOREĐENO!G850)</f>
        <v>30058.560000000001</v>
      </c>
      <c r="H850" s="94">
        <f>SUM(ZBIRNA:NERASPOREĐENO!H850)</f>
        <v>0</v>
      </c>
      <c r="I850" s="25">
        <f t="shared" ref="I850:I852" si="367">+F850+H850</f>
        <v>0</v>
      </c>
      <c r="K850" s="94">
        <v>0</v>
      </c>
      <c r="L850" s="94">
        <v>30058.560000000001</v>
      </c>
      <c r="M850" s="134">
        <f t="shared" si="341"/>
        <v>0</v>
      </c>
      <c r="N850" s="134">
        <f t="shared" si="342"/>
        <v>0</v>
      </c>
      <c r="R850" s="53"/>
    </row>
    <row r="851" spans="1:18">
      <c r="A851" s="21"/>
      <c r="B851" s="22">
        <v>313</v>
      </c>
      <c r="C851" s="23" t="s">
        <v>36</v>
      </c>
      <c r="D851" s="24">
        <f>SUM(ZBIRNA:NERASPOREĐENO!D851)</f>
        <v>0</v>
      </c>
      <c r="E851" s="47">
        <f>SUM(ZBIRNA:NERASPOREĐENO!E851)</f>
        <v>0</v>
      </c>
      <c r="F851" s="84">
        <f t="shared" si="366"/>
        <v>0</v>
      </c>
      <c r="G851" s="172">
        <f>SUM(ZBIRNA:NERASPOREĐENO!G851)</f>
        <v>2252.87</v>
      </c>
      <c r="H851" s="94">
        <f>SUM(ZBIRNA:NERASPOREĐENO!H851)</f>
        <v>0</v>
      </c>
      <c r="I851" s="25">
        <f t="shared" si="367"/>
        <v>0</v>
      </c>
      <c r="K851" s="94">
        <v>0</v>
      </c>
      <c r="L851" s="94">
        <v>2252.87</v>
      </c>
      <c r="M851" s="134">
        <f t="shared" ref="M851:M908" si="368">+F851-K851</f>
        <v>0</v>
      </c>
      <c r="N851" s="134">
        <f t="shared" ref="N851:N908" si="369">+G851-L851</f>
        <v>0</v>
      </c>
      <c r="R851" s="53"/>
    </row>
    <row r="852" spans="1:18" s="26" customFormat="1">
      <c r="A852" s="21"/>
      <c r="B852" s="22">
        <v>321</v>
      </c>
      <c r="C852" s="23" t="s">
        <v>33</v>
      </c>
      <c r="D852" s="24">
        <f>SUM(ZBIRNA:NERASPOREĐENO!D852)</f>
        <v>0</v>
      </c>
      <c r="E852" s="47">
        <f>SUM(ZBIRNA:NERASPOREĐENO!E852)</f>
        <v>0</v>
      </c>
      <c r="F852" s="84">
        <f t="shared" si="366"/>
        <v>0</v>
      </c>
      <c r="G852" s="172">
        <f>SUM(ZBIRNA:NERASPOREĐENO!G852)</f>
        <v>803.26</v>
      </c>
      <c r="H852" s="94">
        <f>SUM(ZBIRNA:NERASPOREĐENO!H852)</f>
        <v>0</v>
      </c>
      <c r="I852" s="25">
        <f t="shared" si="367"/>
        <v>0</v>
      </c>
      <c r="K852" s="94">
        <v>0</v>
      </c>
      <c r="L852" s="94">
        <v>803.26</v>
      </c>
      <c r="M852" s="134">
        <f t="shared" si="368"/>
        <v>0</v>
      </c>
      <c r="N852" s="134">
        <f t="shared" si="369"/>
        <v>0</v>
      </c>
      <c r="R852" s="53"/>
    </row>
    <row r="853" spans="1:18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70">SUM(E854:E856)</f>
        <v>0</v>
      </c>
      <c r="F853" s="59">
        <f t="shared" si="370"/>
        <v>0</v>
      </c>
      <c r="G853" s="174">
        <f t="shared" si="370"/>
        <v>7621.51</v>
      </c>
      <c r="H853" s="79">
        <f t="shared" si="370"/>
        <v>0</v>
      </c>
      <c r="I853" s="20">
        <f t="shared" si="370"/>
        <v>0</v>
      </c>
      <c r="K853" s="79">
        <v>0</v>
      </c>
      <c r="L853" s="79">
        <v>7621.51</v>
      </c>
      <c r="M853" s="134">
        <f t="shared" si="368"/>
        <v>0</v>
      </c>
      <c r="N853" s="134">
        <f t="shared" si="369"/>
        <v>0</v>
      </c>
      <c r="R853" s="53"/>
    </row>
    <row r="854" spans="1:18">
      <c r="A854" s="21"/>
      <c r="B854" s="22">
        <v>311</v>
      </c>
      <c r="C854" s="23" t="s">
        <v>35</v>
      </c>
      <c r="D854" s="24">
        <f>SUM(ZBIRNA:NERASPOREĐENO!D854)</f>
        <v>0</v>
      </c>
      <c r="E854" s="47">
        <f>SUM(ZBIRNA:NERASPOREĐENO!E854)</f>
        <v>0</v>
      </c>
      <c r="F854" s="84">
        <f t="shared" ref="F854:F856" si="371">SUM(D854:E854)</f>
        <v>0</v>
      </c>
      <c r="G854" s="172">
        <f>SUM(ZBIRNA:NERASPOREĐENO!G854)</f>
        <v>7621.51</v>
      </c>
      <c r="H854" s="94">
        <f>SUM(ZBIRNA:NERASPOREĐENO!H854)</f>
        <v>0</v>
      </c>
      <c r="I854" s="25">
        <f t="shared" ref="I854:I856" si="372">+F854+H854</f>
        <v>0</v>
      </c>
      <c r="K854" s="94">
        <v>0</v>
      </c>
      <c r="L854" s="94">
        <v>7621.51</v>
      </c>
      <c r="M854" s="134">
        <f t="shared" si="368"/>
        <v>0</v>
      </c>
      <c r="N854" s="134">
        <f t="shared" si="369"/>
        <v>0</v>
      </c>
      <c r="R854" s="53"/>
    </row>
    <row r="855" spans="1:18">
      <c r="A855" s="21"/>
      <c r="B855" s="22">
        <v>313</v>
      </c>
      <c r="C855" s="23" t="s">
        <v>36</v>
      </c>
      <c r="D855" s="24">
        <f>SUM(ZBIRNA:NERASPOREĐENO!D855)</f>
        <v>0</v>
      </c>
      <c r="E855" s="47">
        <f>SUM(ZBIRNA:NERASPOREĐENO!E855)</f>
        <v>0</v>
      </c>
      <c r="F855" s="84">
        <f t="shared" si="371"/>
        <v>0</v>
      </c>
      <c r="G855" s="172">
        <f>SUM(ZBIRNA:NERASPOREĐENO!G855)</f>
        <v>0</v>
      </c>
      <c r="H855" s="94">
        <f>SUM(ZBIRNA:NERASPOREĐENO!H855)</f>
        <v>0</v>
      </c>
      <c r="I855" s="25">
        <f t="shared" si="372"/>
        <v>0</v>
      </c>
      <c r="K855" s="94">
        <v>0</v>
      </c>
      <c r="L855" s="94">
        <v>0</v>
      </c>
      <c r="M855" s="134">
        <f t="shared" si="368"/>
        <v>0</v>
      </c>
      <c r="N855" s="134">
        <f t="shared" si="369"/>
        <v>0</v>
      </c>
      <c r="R855" s="53"/>
    </row>
    <row r="856" spans="1:18">
      <c r="A856" s="21"/>
      <c r="B856" s="22">
        <v>321</v>
      </c>
      <c r="C856" s="23" t="s">
        <v>33</v>
      </c>
      <c r="D856" s="24">
        <f>SUM(ZBIRNA:NERASPOREĐENO!D856)</f>
        <v>0</v>
      </c>
      <c r="E856" s="47">
        <f>SUM(ZBIRNA:NERASPOREĐENO!E856)</f>
        <v>0</v>
      </c>
      <c r="F856" s="84">
        <f t="shared" si="371"/>
        <v>0</v>
      </c>
      <c r="G856" s="172">
        <f>SUM(ZBIRNA:NERASPOREĐENO!G856)</f>
        <v>0</v>
      </c>
      <c r="H856" s="94">
        <f>SUM(ZBIRNA:NERASPOREĐENO!H856)</f>
        <v>0</v>
      </c>
      <c r="I856" s="25">
        <f t="shared" si="372"/>
        <v>0</v>
      </c>
      <c r="K856" s="94">
        <v>0</v>
      </c>
      <c r="L856" s="94">
        <v>0</v>
      </c>
      <c r="M856" s="134">
        <f t="shared" si="368"/>
        <v>0</v>
      </c>
      <c r="N856" s="134">
        <f t="shared" si="369"/>
        <v>0</v>
      </c>
      <c r="R856" s="53"/>
    </row>
    <row r="857" spans="1:18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73">SUM(E858:E860)</f>
        <v>0</v>
      </c>
      <c r="F857" s="59">
        <f t="shared" si="373"/>
        <v>0</v>
      </c>
      <c r="G857" s="174">
        <f t="shared" si="373"/>
        <v>172738.31999999998</v>
      </c>
      <c r="H857" s="79">
        <f t="shared" si="373"/>
        <v>0</v>
      </c>
      <c r="I857" s="20">
        <f t="shared" si="373"/>
        <v>0</v>
      </c>
      <c r="K857" s="79">
        <v>0</v>
      </c>
      <c r="L857" s="79">
        <v>172738.31999999998</v>
      </c>
      <c r="M857" s="134">
        <f t="shared" si="368"/>
        <v>0</v>
      </c>
      <c r="N857" s="134">
        <f t="shared" si="369"/>
        <v>0</v>
      </c>
      <c r="R857" s="53"/>
    </row>
    <row r="858" spans="1:18">
      <c r="A858" s="21"/>
      <c r="B858" s="22">
        <v>311</v>
      </c>
      <c r="C858" s="23" t="s">
        <v>35</v>
      </c>
      <c r="D858" s="24">
        <f>SUM(ZBIRNA:NERASPOREĐENO!D858)</f>
        <v>0</v>
      </c>
      <c r="E858" s="47">
        <f>SUM(ZBIRNA:NERASPOREĐENO!E858)</f>
        <v>0</v>
      </c>
      <c r="F858" s="84">
        <f t="shared" ref="F858:F860" si="374">SUM(D858:E858)</f>
        <v>0</v>
      </c>
      <c r="G858" s="172">
        <f>SUM(ZBIRNA:NERASPOREĐENO!G858)</f>
        <v>155420.19</v>
      </c>
      <c r="H858" s="94">
        <f>SUM(ZBIRNA:NERASPOREĐENO!H858)</f>
        <v>0</v>
      </c>
      <c r="I858" s="25">
        <f t="shared" ref="I858:I860" si="375">+F858+H858</f>
        <v>0</v>
      </c>
      <c r="K858" s="94">
        <v>0</v>
      </c>
      <c r="L858" s="94">
        <v>155420.19</v>
      </c>
      <c r="M858" s="134">
        <f t="shared" si="368"/>
        <v>0</v>
      </c>
      <c r="N858" s="134">
        <f t="shared" si="369"/>
        <v>0</v>
      </c>
      <c r="R858" s="53"/>
    </row>
    <row r="859" spans="1:18">
      <c r="A859" s="21"/>
      <c r="B859" s="22">
        <v>313</v>
      </c>
      <c r="C859" s="23" t="s">
        <v>36</v>
      </c>
      <c r="D859" s="24">
        <f>SUM(ZBIRNA:NERASPOREĐENO!D859)</f>
        <v>0</v>
      </c>
      <c r="E859" s="47">
        <f>SUM(ZBIRNA:NERASPOREĐENO!E859)</f>
        <v>0</v>
      </c>
      <c r="F859" s="84">
        <f t="shared" si="374"/>
        <v>0</v>
      </c>
      <c r="G859" s="172">
        <f>SUM(ZBIRNA:NERASPOREĐENO!G859)</f>
        <v>12766.3</v>
      </c>
      <c r="H859" s="94">
        <f>SUM(ZBIRNA:NERASPOREĐENO!H859)</f>
        <v>0</v>
      </c>
      <c r="I859" s="25">
        <f t="shared" si="375"/>
        <v>0</v>
      </c>
      <c r="K859" s="94">
        <v>0</v>
      </c>
      <c r="L859" s="94">
        <v>12766.3</v>
      </c>
      <c r="M859" s="134">
        <f t="shared" si="368"/>
        <v>0</v>
      </c>
      <c r="N859" s="134">
        <f t="shared" si="369"/>
        <v>0</v>
      </c>
      <c r="R859" s="53"/>
    </row>
    <row r="860" spans="1:18">
      <c r="A860" s="21"/>
      <c r="B860" s="22">
        <v>321</v>
      </c>
      <c r="C860" s="23" t="s">
        <v>33</v>
      </c>
      <c r="D860" s="24">
        <f>SUM(ZBIRNA:NERASPOREĐENO!D860)</f>
        <v>0</v>
      </c>
      <c r="E860" s="47">
        <f>SUM(ZBIRNA:NERASPOREĐENO!E860)</f>
        <v>0</v>
      </c>
      <c r="F860" s="84">
        <f t="shared" si="374"/>
        <v>0</v>
      </c>
      <c r="G860" s="172">
        <f>SUM(ZBIRNA:NERASPOREĐENO!G860)</f>
        <v>4551.83</v>
      </c>
      <c r="H860" s="94">
        <f>SUM(ZBIRNA:NERASPOREĐENO!H860)</f>
        <v>0</v>
      </c>
      <c r="I860" s="25">
        <f t="shared" si="375"/>
        <v>0</v>
      </c>
      <c r="K860" s="94">
        <v>0</v>
      </c>
      <c r="L860" s="94">
        <v>4551.83</v>
      </c>
      <c r="M860" s="134">
        <f t="shared" si="368"/>
        <v>0</v>
      </c>
      <c r="N860" s="134">
        <f t="shared" si="369"/>
        <v>0</v>
      </c>
      <c r="R860" s="53"/>
    </row>
    <row r="861" spans="1:18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76">SUM(E862,E872)</f>
        <v>0</v>
      </c>
      <c r="F861" s="136">
        <f t="shared" si="376"/>
        <v>0</v>
      </c>
      <c r="G861" s="176">
        <f t="shared" si="376"/>
        <v>0</v>
      </c>
      <c r="H861" s="137">
        <f t="shared" si="376"/>
        <v>0</v>
      </c>
      <c r="I861" s="138">
        <f t="shared" si="376"/>
        <v>0</v>
      </c>
      <c r="K861" s="137">
        <v>0</v>
      </c>
      <c r="L861" s="137">
        <v>0</v>
      </c>
      <c r="M861" s="134">
        <f t="shared" si="368"/>
        <v>0</v>
      </c>
      <c r="N861" s="134">
        <f t="shared" si="369"/>
        <v>0</v>
      </c>
      <c r="R861" s="140"/>
    </row>
    <row r="862" spans="1:18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77">SUM(E863:E871)</f>
        <v>0</v>
      </c>
      <c r="F862" s="59">
        <f t="shared" si="377"/>
        <v>0</v>
      </c>
      <c r="G862" s="174">
        <f t="shared" si="377"/>
        <v>0</v>
      </c>
      <c r="H862" s="79">
        <f t="shared" si="377"/>
        <v>0</v>
      </c>
      <c r="I862" s="20">
        <f t="shared" si="377"/>
        <v>0</v>
      </c>
      <c r="K862" s="79">
        <v>0</v>
      </c>
      <c r="L862" s="79">
        <v>0</v>
      </c>
      <c r="M862" s="134">
        <f t="shared" si="368"/>
        <v>0</v>
      </c>
      <c r="N862" s="134">
        <f t="shared" si="369"/>
        <v>0</v>
      </c>
      <c r="R862" s="53"/>
    </row>
    <row r="863" spans="1:18">
      <c r="A863" s="21"/>
      <c r="B863" s="22">
        <v>311</v>
      </c>
      <c r="C863" s="23" t="s">
        <v>35</v>
      </c>
      <c r="D863" s="24">
        <f>SUM(ZBIRNA:NERASPOREĐENO!D863)</f>
        <v>0</v>
      </c>
      <c r="E863" s="47">
        <f>SUM(ZBIRNA:NERASPOREĐENO!E863)</f>
        <v>0</v>
      </c>
      <c r="F863" s="84">
        <f t="shared" ref="F863:F871" si="378">SUM(D863:E863)</f>
        <v>0</v>
      </c>
      <c r="G863" s="172">
        <f>SUM(ZBIRNA:NERASPOREĐENO!G863)</f>
        <v>0</v>
      </c>
      <c r="H863" s="94">
        <f>SUM(ZBIRNA:NERASPOREĐENO!H863)</f>
        <v>0</v>
      </c>
      <c r="I863" s="25">
        <f t="shared" ref="I863:I871" si="379">+F863+H863</f>
        <v>0</v>
      </c>
      <c r="K863" s="94">
        <v>0</v>
      </c>
      <c r="L863" s="94">
        <v>0</v>
      </c>
      <c r="M863" s="134">
        <f t="shared" si="368"/>
        <v>0</v>
      </c>
      <c r="N863" s="134">
        <f t="shared" si="369"/>
        <v>0</v>
      </c>
      <c r="R863" s="53"/>
    </row>
    <row r="864" spans="1:18">
      <c r="A864" s="21"/>
      <c r="B864" s="22">
        <v>313</v>
      </c>
      <c r="C864" s="23" t="s">
        <v>36</v>
      </c>
      <c r="D864" s="24">
        <f>SUM(ZBIRNA:NERASPOREĐENO!D864)</f>
        <v>0</v>
      </c>
      <c r="E864" s="47">
        <f>SUM(ZBIRNA:NERASPOREĐENO!E864)</f>
        <v>0</v>
      </c>
      <c r="F864" s="84">
        <f t="shared" si="378"/>
        <v>0</v>
      </c>
      <c r="G864" s="172">
        <f>SUM(ZBIRNA:NERASPOREĐENO!G864)</f>
        <v>0</v>
      </c>
      <c r="H864" s="94">
        <f>SUM(ZBIRNA:NERASPOREĐENO!H864)</f>
        <v>0</v>
      </c>
      <c r="I864" s="25">
        <f t="shared" si="379"/>
        <v>0</v>
      </c>
      <c r="K864" s="94">
        <v>0</v>
      </c>
      <c r="L864" s="94">
        <v>0</v>
      </c>
      <c r="M864" s="134">
        <f t="shared" si="368"/>
        <v>0</v>
      </c>
      <c r="N864" s="134">
        <f t="shared" si="369"/>
        <v>0</v>
      </c>
      <c r="R864" s="53"/>
    </row>
    <row r="865" spans="1:18" s="26" customFormat="1">
      <c r="A865" s="21"/>
      <c r="B865" s="22">
        <v>321</v>
      </c>
      <c r="C865" s="23" t="s">
        <v>33</v>
      </c>
      <c r="D865" s="24">
        <f>SUM(ZBIRNA:NERASPOREĐENO!D865)</f>
        <v>0</v>
      </c>
      <c r="E865" s="47">
        <f>SUM(ZBIRNA:NERASPOREĐENO!E865)</f>
        <v>0</v>
      </c>
      <c r="F865" s="84">
        <f t="shared" si="378"/>
        <v>0</v>
      </c>
      <c r="G865" s="172">
        <f>SUM(ZBIRNA:NERASPOREĐENO!G865)</f>
        <v>0</v>
      </c>
      <c r="H865" s="94">
        <f>SUM(ZBIRNA:NERASPOREĐENO!H865)</f>
        <v>0</v>
      </c>
      <c r="I865" s="25">
        <f t="shared" si="379"/>
        <v>0</v>
      </c>
      <c r="K865" s="94">
        <v>0</v>
      </c>
      <c r="L865" s="94">
        <v>0</v>
      </c>
      <c r="M865" s="134">
        <f t="shared" si="368"/>
        <v>0</v>
      </c>
      <c r="N865" s="134">
        <f t="shared" si="369"/>
        <v>0</v>
      </c>
      <c r="R865" s="53"/>
    </row>
    <row r="866" spans="1:18" s="26" customFormat="1">
      <c r="A866" s="21"/>
      <c r="B866" s="22">
        <v>322</v>
      </c>
      <c r="C866" s="23" t="s">
        <v>34</v>
      </c>
      <c r="D866" s="24">
        <f>SUM(ZBIRNA:NERASPOREĐENO!D866)</f>
        <v>0</v>
      </c>
      <c r="E866" s="47">
        <f>SUM(ZBIRNA:NERASPOREĐENO!E866)</f>
        <v>0</v>
      </c>
      <c r="F866" s="84">
        <f t="shared" si="378"/>
        <v>0</v>
      </c>
      <c r="G866" s="172">
        <f>SUM(ZBIRNA:NERASPOREĐENO!G866)</f>
        <v>0</v>
      </c>
      <c r="H866" s="94">
        <f>SUM(ZBIRNA:NERASPOREĐENO!H866)</f>
        <v>0</v>
      </c>
      <c r="I866" s="25">
        <f t="shared" si="379"/>
        <v>0</v>
      </c>
      <c r="K866" s="94">
        <v>0</v>
      </c>
      <c r="L866" s="94">
        <v>0</v>
      </c>
      <c r="M866" s="134">
        <f t="shared" si="368"/>
        <v>0</v>
      </c>
      <c r="N866" s="134">
        <f t="shared" si="369"/>
        <v>0</v>
      </c>
      <c r="R866" s="53"/>
    </row>
    <row r="867" spans="1:18">
      <c r="A867" s="21"/>
      <c r="B867" s="22">
        <v>323</v>
      </c>
      <c r="C867" s="23" t="s">
        <v>28</v>
      </c>
      <c r="D867" s="24">
        <f>SUM(ZBIRNA:NERASPOREĐENO!D867)</f>
        <v>0</v>
      </c>
      <c r="E867" s="47">
        <f>SUM(ZBIRNA:NERASPOREĐENO!E867)</f>
        <v>0</v>
      </c>
      <c r="F867" s="84">
        <f t="shared" si="378"/>
        <v>0</v>
      </c>
      <c r="G867" s="172">
        <f>SUM(ZBIRNA:NERASPOREĐENO!G867)</f>
        <v>0</v>
      </c>
      <c r="H867" s="94">
        <f>SUM(ZBIRNA:NERASPOREĐENO!H867)</f>
        <v>0</v>
      </c>
      <c r="I867" s="25">
        <f t="shared" si="379"/>
        <v>0</v>
      </c>
      <c r="K867" s="94">
        <v>0</v>
      </c>
      <c r="L867" s="94">
        <v>0</v>
      </c>
      <c r="M867" s="134">
        <f t="shared" si="368"/>
        <v>0</v>
      </c>
      <c r="N867" s="134">
        <f t="shared" si="369"/>
        <v>0</v>
      </c>
      <c r="R867" s="53"/>
    </row>
    <row r="868" spans="1:18" ht="24.75">
      <c r="A868" s="21"/>
      <c r="B868" s="22">
        <v>324</v>
      </c>
      <c r="C868" s="23" t="s">
        <v>37</v>
      </c>
      <c r="D868" s="24">
        <f>SUM(ZBIRNA:NERASPOREĐENO!D868)</f>
        <v>0</v>
      </c>
      <c r="E868" s="47">
        <f>SUM(ZBIRNA:NERASPOREĐENO!E868)</f>
        <v>0</v>
      </c>
      <c r="F868" s="84">
        <f t="shared" si="378"/>
        <v>0</v>
      </c>
      <c r="G868" s="172">
        <f>SUM(ZBIRNA:NERASPOREĐENO!G868)</f>
        <v>0</v>
      </c>
      <c r="H868" s="94">
        <f>SUM(ZBIRNA:NERASPOREĐENO!H868)</f>
        <v>0</v>
      </c>
      <c r="I868" s="25">
        <f t="shared" si="379"/>
        <v>0</v>
      </c>
      <c r="K868" s="94">
        <v>0</v>
      </c>
      <c r="L868" s="94">
        <v>0</v>
      </c>
      <c r="M868" s="134">
        <f t="shared" si="368"/>
        <v>0</v>
      </c>
      <c r="N868" s="134">
        <f t="shared" si="369"/>
        <v>0</v>
      </c>
      <c r="R868" s="53"/>
    </row>
    <row r="869" spans="1:18" s="26" customFormat="1">
      <c r="A869" s="21"/>
      <c r="B869" s="22">
        <v>329</v>
      </c>
      <c r="C869" s="23" t="s">
        <v>38</v>
      </c>
      <c r="D869" s="24">
        <f>SUM(ZBIRNA:NERASPOREĐENO!D869)</f>
        <v>0</v>
      </c>
      <c r="E869" s="47">
        <f>SUM(ZBIRNA:NERASPOREĐENO!E869)</f>
        <v>0</v>
      </c>
      <c r="F869" s="84">
        <f t="shared" si="378"/>
        <v>0</v>
      </c>
      <c r="G869" s="172">
        <f>SUM(ZBIRNA:NERASPOREĐENO!G869)</f>
        <v>0</v>
      </c>
      <c r="H869" s="94">
        <f>SUM(ZBIRNA:NERASPOREĐENO!H869)</f>
        <v>0</v>
      </c>
      <c r="I869" s="25">
        <f t="shared" si="379"/>
        <v>0</v>
      </c>
      <c r="K869" s="94">
        <v>0</v>
      </c>
      <c r="L869" s="94">
        <v>0</v>
      </c>
      <c r="M869" s="134">
        <f t="shared" si="368"/>
        <v>0</v>
      </c>
      <c r="N869" s="134">
        <f t="shared" si="369"/>
        <v>0</v>
      </c>
      <c r="R869" s="53"/>
    </row>
    <row r="870" spans="1:18">
      <c r="A870" s="21"/>
      <c r="B870" s="22">
        <v>343</v>
      </c>
      <c r="C870" s="23" t="s">
        <v>39</v>
      </c>
      <c r="D870" s="24">
        <f>SUM(ZBIRNA:NERASPOREĐENO!D870)</f>
        <v>0</v>
      </c>
      <c r="E870" s="47">
        <f>SUM(ZBIRNA:NERASPOREĐENO!E870)</f>
        <v>0</v>
      </c>
      <c r="F870" s="84">
        <f t="shared" si="378"/>
        <v>0</v>
      </c>
      <c r="G870" s="172">
        <f>SUM(ZBIRNA:NERASPOREĐENO!G870)</f>
        <v>0</v>
      </c>
      <c r="H870" s="94">
        <f>SUM(ZBIRNA:NERASPOREĐENO!H870)</f>
        <v>0</v>
      </c>
      <c r="I870" s="25">
        <f t="shared" si="379"/>
        <v>0</v>
      </c>
      <c r="K870" s="94">
        <v>0</v>
      </c>
      <c r="L870" s="94">
        <v>0</v>
      </c>
      <c r="M870" s="134">
        <f t="shared" si="368"/>
        <v>0</v>
      </c>
      <c r="N870" s="134">
        <f t="shared" si="369"/>
        <v>0</v>
      </c>
      <c r="R870" s="53"/>
    </row>
    <row r="871" spans="1:18" ht="21" customHeight="1">
      <c r="A871" s="21"/>
      <c r="B871" s="22">
        <v>422</v>
      </c>
      <c r="C871" s="23" t="s">
        <v>29</v>
      </c>
      <c r="D871" s="24">
        <f>SUM(ZBIRNA:NERASPOREĐENO!D871)</f>
        <v>0</v>
      </c>
      <c r="E871" s="47">
        <f>SUM(ZBIRNA:NERASPOREĐENO!E871)</f>
        <v>0</v>
      </c>
      <c r="F871" s="84">
        <f t="shared" si="378"/>
        <v>0</v>
      </c>
      <c r="G871" s="172">
        <f>SUM(ZBIRNA:NERASPOREĐENO!G871)</f>
        <v>0</v>
      </c>
      <c r="H871" s="94">
        <f>SUM(ZBIRNA:NERASPOREĐENO!H871)</f>
        <v>0</v>
      </c>
      <c r="I871" s="25">
        <f t="shared" si="379"/>
        <v>0</v>
      </c>
      <c r="K871" s="94">
        <v>0</v>
      </c>
      <c r="L871" s="94">
        <v>0</v>
      </c>
      <c r="M871" s="134">
        <f t="shared" si="368"/>
        <v>0</v>
      </c>
      <c r="N871" s="134">
        <f t="shared" si="369"/>
        <v>0</v>
      </c>
      <c r="R871" s="53"/>
    </row>
    <row r="872" spans="1:18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80">SUM(E873:E882)</f>
        <v>0</v>
      </c>
      <c r="F872" s="59">
        <f t="shared" si="380"/>
        <v>0</v>
      </c>
      <c r="G872" s="174">
        <f t="shared" si="380"/>
        <v>0</v>
      </c>
      <c r="H872" s="79">
        <f t="shared" si="380"/>
        <v>0</v>
      </c>
      <c r="I872" s="20">
        <f t="shared" si="380"/>
        <v>0</v>
      </c>
      <c r="K872" s="79">
        <v>0</v>
      </c>
      <c r="L872" s="79">
        <v>0</v>
      </c>
      <c r="M872" s="134">
        <f t="shared" si="368"/>
        <v>0</v>
      </c>
      <c r="N872" s="134">
        <f t="shared" si="369"/>
        <v>0</v>
      </c>
      <c r="R872" s="53"/>
    </row>
    <row r="873" spans="1:18">
      <c r="A873" s="21"/>
      <c r="B873" s="22">
        <v>311</v>
      </c>
      <c r="C873" s="23" t="s">
        <v>35</v>
      </c>
      <c r="D873" s="24">
        <f>SUM(ZBIRNA:NERASPOREĐENO!D873)</f>
        <v>0</v>
      </c>
      <c r="E873" s="47">
        <f>SUM(ZBIRNA:NERASPOREĐENO!E873)</f>
        <v>0</v>
      </c>
      <c r="F873" s="84">
        <f t="shared" ref="F873:F882" si="381">SUM(D873:E873)</f>
        <v>0</v>
      </c>
      <c r="G873" s="172">
        <f>SUM(ZBIRNA:NERASPOREĐENO!G873)</f>
        <v>0</v>
      </c>
      <c r="H873" s="94">
        <f>SUM(ZBIRNA:NERASPOREĐENO!H873)</f>
        <v>0</v>
      </c>
      <c r="I873" s="25">
        <f t="shared" ref="I873:I882" si="382">+F873+H873</f>
        <v>0</v>
      </c>
      <c r="K873" s="94">
        <v>0</v>
      </c>
      <c r="L873" s="94">
        <v>0</v>
      </c>
      <c r="M873" s="134">
        <f t="shared" si="368"/>
        <v>0</v>
      </c>
      <c r="N873" s="134">
        <f t="shared" si="369"/>
        <v>0</v>
      </c>
      <c r="R873" s="53"/>
    </row>
    <row r="874" spans="1:18">
      <c r="A874" s="21"/>
      <c r="B874" s="22">
        <v>313</v>
      </c>
      <c r="C874" s="23" t="s">
        <v>36</v>
      </c>
      <c r="D874" s="24">
        <f>SUM(ZBIRNA:NERASPOREĐENO!D874)</f>
        <v>0</v>
      </c>
      <c r="E874" s="47">
        <f>SUM(ZBIRNA:NERASPOREĐENO!E874)</f>
        <v>0</v>
      </c>
      <c r="F874" s="84">
        <f t="shared" si="381"/>
        <v>0</v>
      </c>
      <c r="G874" s="172">
        <f>SUM(ZBIRNA:NERASPOREĐENO!G874)</f>
        <v>0</v>
      </c>
      <c r="H874" s="94">
        <f>SUM(ZBIRNA:NERASPOREĐENO!H874)</f>
        <v>0</v>
      </c>
      <c r="I874" s="25">
        <f t="shared" si="382"/>
        <v>0</v>
      </c>
      <c r="K874" s="94">
        <v>0</v>
      </c>
      <c r="L874" s="94">
        <v>0</v>
      </c>
      <c r="M874" s="134">
        <f t="shared" si="368"/>
        <v>0</v>
      </c>
      <c r="N874" s="134">
        <f t="shared" si="369"/>
        <v>0</v>
      </c>
      <c r="R874" s="53"/>
    </row>
    <row r="875" spans="1:18">
      <c r="A875" s="21"/>
      <c r="B875" s="22">
        <v>321</v>
      </c>
      <c r="C875" s="23" t="s">
        <v>33</v>
      </c>
      <c r="D875" s="24">
        <f>SUM(ZBIRNA:NERASPOREĐENO!D875)</f>
        <v>0</v>
      </c>
      <c r="E875" s="47">
        <f>SUM(ZBIRNA:NERASPOREĐENO!E875)</f>
        <v>0</v>
      </c>
      <c r="F875" s="84">
        <f t="shared" si="381"/>
        <v>0</v>
      </c>
      <c r="G875" s="172">
        <f>SUM(ZBIRNA:NERASPOREĐENO!G875)</f>
        <v>0</v>
      </c>
      <c r="H875" s="94">
        <f>SUM(ZBIRNA:NERASPOREĐENO!H875)</f>
        <v>0</v>
      </c>
      <c r="I875" s="25">
        <f t="shared" si="382"/>
        <v>0</v>
      </c>
      <c r="K875" s="94">
        <v>0</v>
      </c>
      <c r="L875" s="94">
        <v>0</v>
      </c>
      <c r="M875" s="134">
        <f t="shared" si="368"/>
        <v>0</v>
      </c>
      <c r="N875" s="134">
        <f t="shared" si="369"/>
        <v>0</v>
      </c>
      <c r="R875" s="53"/>
    </row>
    <row r="876" spans="1:18">
      <c r="A876" s="21"/>
      <c r="B876" s="22">
        <v>322</v>
      </c>
      <c r="C876" s="23" t="s">
        <v>34</v>
      </c>
      <c r="D876" s="24">
        <f>SUM(ZBIRNA:NERASPOREĐENO!D876)</f>
        <v>0</v>
      </c>
      <c r="E876" s="47">
        <f>SUM(ZBIRNA:NERASPOREĐENO!E876)</f>
        <v>0</v>
      </c>
      <c r="F876" s="84">
        <f t="shared" si="381"/>
        <v>0</v>
      </c>
      <c r="G876" s="172">
        <f>SUM(ZBIRNA:NERASPOREĐENO!G876)</f>
        <v>0</v>
      </c>
      <c r="H876" s="94">
        <f>SUM(ZBIRNA:NERASPOREĐENO!H876)</f>
        <v>0</v>
      </c>
      <c r="I876" s="25">
        <f t="shared" si="382"/>
        <v>0</v>
      </c>
      <c r="K876" s="94">
        <v>0</v>
      </c>
      <c r="L876" s="94">
        <v>0</v>
      </c>
      <c r="M876" s="134">
        <f t="shared" si="368"/>
        <v>0</v>
      </c>
      <c r="N876" s="134">
        <f t="shared" si="369"/>
        <v>0</v>
      </c>
      <c r="R876" s="53"/>
    </row>
    <row r="877" spans="1:18">
      <c r="A877" s="21"/>
      <c r="B877" s="22">
        <v>323</v>
      </c>
      <c r="C877" s="23" t="s">
        <v>28</v>
      </c>
      <c r="D877" s="24">
        <f>SUM(ZBIRNA:NERASPOREĐENO!D877)</f>
        <v>0</v>
      </c>
      <c r="E877" s="47">
        <f>SUM(ZBIRNA:NERASPOREĐENO!E877)</f>
        <v>0</v>
      </c>
      <c r="F877" s="84">
        <f t="shared" si="381"/>
        <v>0</v>
      </c>
      <c r="G877" s="172">
        <f>SUM(ZBIRNA:NERASPOREĐENO!G877)</f>
        <v>0</v>
      </c>
      <c r="H877" s="94">
        <f>SUM(ZBIRNA:NERASPOREĐENO!H877)</f>
        <v>0</v>
      </c>
      <c r="I877" s="25">
        <f t="shared" si="382"/>
        <v>0</v>
      </c>
      <c r="K877" s="94">
        <v>0</v>
      </c>
      <c r="L877" s="94">
        <v>0</v>
      </c>
      <c r="M877" s="134">
        <f t="shared" si="368"/>
        <v>0</v>
      </c>
      <c r="N877" s="134">
        <f t="shared" si="369"/>
        <v>0</v>
      </c>
      <c r="R877" s="53"/>
    </row>
    <row r="878" spans="1:18" ht="24.75">
      <c r="A878" s="21"/>
      <c r="B878" s="22">
        <v>324</v>
      </c>
      <c r="C878" s="23" t="s">
        <v>37</v>
      </c>
      <c r="D878" s="24">
        <f>SUM(ZBIRNA:NERASPOREĐENO!D878)</f>
        <v>0</v>
      </c>
      <c r="E878" s="47">
        <f>SUM(ZBIRNA:NERASPOREĐENO!E878)</f>
        <v>0</v>
      </c>
      <c r="F878" s="84">
        <f t="shared" si="381"/>
        <v>0</v>
      </c>
      <c r="G878" s="172">
        <f>SUM(ZBIRNA:NERASPOREĐENO!G878)</f>
        <v>0</v>
      </c>
      <c r="H878" s="94">
        <f>SUM(ZBIRNA:NERASPOREĐENO!H878)</f>
        <v>0</v>
      </c>
      <c r="I878" s="25">
        <f t="shared" si="382"/>
        <v>0</v>
      </c>
      <c r="K878" s="94">
        <v>0</v>
      </c>
      <c r="L878" s="94">
        <v>0</v>
      </c>
      <c r="M878" s="134">
        <f t="shared" si="368"/>
        <v>0</v>
      </c>
      <c r="N878" s="134">
        <f t="shared" si="369"/>
        <v>0</v>
      </c>
      <c r="R878" s="53"/>
    </row>
    <row r="879" spans="1:18">
      <c r="A879" s="21"/>
      <c r="B879" s="22">
        <v>329</v>
      </c>
      <c r="C879" s="23" t="s">
        <v>38</v>
      </c>
      <c r="D879" s="24">
        <f>SUM(ZBIRNA:NERASPOREĐENO!D879)</f>
        <v>0</v>
      </c>
      <c r="E879" s="47">
        <f>SUM(ZBIRNA:NERASPOREĐENO!E879)</f>
        <v>0</v>
      </c>
      <c r="F879" s="84">
        <f t="shared" si="381"/>
        <v>0</v>
      </c>
      <c r="G879" s="172">
        <f>SUM(ZBIRNA:NERASPOREĐENO!G879)</f>
        <v>0</v>
      </c>
      <c r="H879" s="94">
        <f>SUM(ZBIRNA:NERASPOREĐENO!H879)</f>
        <v>0</v>
      </c>
      <c r="I879" s="25">
        <f t="shared" si="382"/>
        <v>0</v>
      </c>
      <c r="K879" s="94">
        <v>0</v>
      </c>
      <c r="L879" s="94">
        <v>0</v>
      </c>
      <c r="M879" s="134">
        <f t="shared" si="368"/>
        <v>0</v>
      </c>
      <c r="N879" s="134">
        <f t="shared" si="369"/>
        <v>0</v>
      </c>
      <c r="R879" s="53"/>
    </row>
    <row r="880" spans="1:18">
      <c r="A880" s="21"/>
      <c r="B880" s="22">
        <v>343</v>
      </c>
      <c r="C880" s="23" t="s">
        <v>39</v>
      </c>
      <c r="D880" s="24">
        <f>SUM(ZBIRNA:NERASPOREĐENO!D880)</f>
        <v>0</v>
      </c>
      <c r="E880" s="47">
        <f>SUM(ZBIRNA:NERASPOREĐENO!E880)</f>
        <v>0</v>
      </c>
      <c r="F880" s="84">
        <f t="shared" si="381"/>
        <v>0</v>
      </c>
      <c r="G880" s="172">
        <f>SUM(ZBIRNA:NERASPOREĐENO!G880)</f>
        <v>0</v>
      </c>
      <c r="H880" s="94">
        <f>SUM(ZBIRNA:NERASPOREĐENO!H880)</f>
        <v>0</v>
      </c>
      <c r="I880" s="25">
        <f t="shared" si="382"/>
        <v>0</v>
      </c>
      <c r="K880" s="94">
        <v>0</v>
      </c>
      <c r="L880" s="94">
        <v>0</v>
      </c>
      <c r="M880" s="134">
        <f t="shared" si="368"/>
        <v>0</v>
      </c>
      <c r="N880" s="134">
        <f t="shared" si="369"/>
        <v>0</v>
      </c>
      <c r="R880" s="53"/>
    </row>
    <row r="881" spans="1:18">
      <c r="A881" s="21"/>
      <c r="B881" s="22">
        <v>381</v>
      </c>
      <c r="C881" s="23" t="s">
        <v>58</v>
      </c>
      <c r="D881" s="24">
        <f>SUM(ZBIRNA:NERASPOREĐENO!D881)</f>
        <v>0</v>
      </c>
      <c r="E881" s="47">
        <f>SUM(ZBIRNA:NERASPOREĐENO!E881)</f>
        <v>0</v>
      </c>
      <c r="F881" s="84">
        <f t="shared" si="381"/>
        <v>0</v>
      </c>
      <c r="G881" s="172">
        <f>SUM(ZBIRNA:NERASPOREĐENO!G881)</f>
        <v>0</v>
      </c>
      <c r="H881" s="94">
        <f>SUM(ZBIRNA:NERASPOREĐENO!H881)</f>
        <v>0</v>
      </c>
      <c r="I881" s="25">
        <f t="shared" si="382"/>
        <v>0</v>
      </c>
      <c r="K881" s="94">
        <v>0</v>
      </c>
      <c r="L881" s="94">
        <v>0</v>
      </c>
      <c r="M881" s="134">
        <f t="shared" si="368"/>
        <v>0</v>
      </c>
      <c r="N881" s="134">
        <f t="shared" si="369"/>
        <v>0</v>
      </c>
      <c r="R881" s="53"/>
    </row>
    <row r="882" spans="1:18" ht="21" customHeight="1">
      <c r="A882" s="21"/>
      <c r="B882" s="22">
        <v>422</v>
      </c>
      <c r="C882" s="23" t="s">
        <v>29</v>
      </c>
      <c r="D882" s="24">
        <f>SUM(ZBIRNA:NERASPOREĐENO!D882)</f>
        <v>0</v>
      </c>
      <c r="E882" s="47">
        <f>SUM(ZBIRNA:NERASPOREĐENO!E882)</f>
        <v>0</v>
      </c>
      <c r="F882" s="84">
        <f t="shared" si="381"/>
        <v>0</v>
      </c>
      <c r="G882" s="172">
        <f>SUM(ZBIRNA:NERASPOREĐENO!G882)</f>
        <v>0</v>
      </c>
      <c r="H882" s="94">
        <f>SUM(ZBIRNA:NERASPOREĐENO!H882)</f>
        <v>0</v>
      </c>
      <c r="I882" s="25">
        <f t="shared" si="382"/>
        <v>0</v>
      </c>
      <c r="K882" s="94">
        <v>0</v>
      </c>
      <c r="L882" s="94">
        <v>0</v>
      </c>
      <c r="M882" s="134">
        <f t="shared" si="368"/>
        <v>0</v>
      </c>
      <c r="N882" s="134">
        <f t="shared" si="369"/>
        <v>0</v>
      </c>
      <c r="R882" s="53"/>
    </row>
    <row r="883" spans="1:18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83">SUM(E884,E894,E899)</f>
        <v>0</v>
      </c>
      <c r="F883" s="40">
        <f t="shared" si="383"/>
        <v>0</v>
      </c>
      <c r="G883" s="40">
        <f t="shared" si="383"/>
        <v>29795</v>
      </c>
      <c r="H883" s="40">
        <f t="shared" si="383"/>
        <v>0</v>
      </c>
      <c r="I883" s="40">
        <f t="shared" si="383"/>
        <v>0</v>
      </c>
      <c r="K883" s="40">
        <v>0</v>
      </c>
      <c r="L883" s="40">
        <v>29795</v>
      </c>
      <c r="M883" s="134">
        <f t="shared" si="368"/>
        <v>0</v>
      </c>
      <c r="N883" s="134">
        <f t="shared" si="369"/>
        <v>0</v>
      </c>
      <c r="R883" s="53"/>
    </row>
    <row r="884" spans="1:18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84">SUM(E885:E893)</f>
        <v>0</v>
      </c>
      <c r="F884" s="59">
        <f t="shared" si="384"/>
        <v>0</v>
      </c>
      <c r="G884" s="174">
        <f t="shared" si="384"/>
        <v>0</v>
      </c>
      <c r="H884" s="79">
        <f t="shared" si="384"/>
        <v>0</v>
      </c>
      <c r="I884" s="20">
        <f t="shared" si="384"/>
        <v>0</v>
      </c>
      <c r="K884" s="79">
        <v>0</v>
      </c>
      <c r="L884" s="79">
        <v>0</v>
      </c>
      <c r="M884" s="134">
        <f t="shared" si="368"/>
        <v>0</v>
      </c>
      <c r="N884" s="134">
        <f t="shared" si="369"/>
        <v>0</v>
      </c>
      <c r="R884" s="53"/>
    </row>
    <row r="885" spans="1:18">
      <c r="A885" s="21"/>
      <c r="B885" s="22">
        <v>311</v>
      </c>
      <c r="C885" s="23" t="s">
        <v>35</v>
      </c>
      <c r="D885" s="24">
        <f>SUM(ZBIRNA:NERASPOREĐENO!D885)</f>
        <v>0</v>
      </c>
      <c r="E885" s="47">
        <f>SUM(ZBIRNA:NERASPOREĐENO!E885)</f>
        <v>0</v>
      </c>
      <c r="F885" s="84">
        <f t="shared" ref="F885:F893" si="385">SUM(D885:E885)</f>
        <v>0</v>
      </c>
      <c r="G885" s="172">
        <f>SUM(ZBIRNA:NERASPOREĐENO!G885)</f>
        <v>0</v>
      </c>
      <c r="H885" s="94">
        <f>SUM(ZBIRNA:NERASPOREĐENO!H885)</f>
        <v>0</v>
      </c>
      <c r="I885" s="25">
        <f t="shared" ref="I885:I893" si="386">+F885+H885</f>
        <v>0</v>
      </c>
      <c r="K885" s="94">
        <v>0</v>
      </c>
      <c r="L885" s="94">
        <v>0</v>
      </c>
      <c r="M885" s="134">
        <f t="shared" si="368"/>
        <v>0</v>
      </c>
      <c r="N885" s="134">
        <f t="shared" si="369"/>
        <v>0</v>
      </c>
      <c r="R885" s="53"/>
    </row>
    <row r="886" spans="1:18">
      <c r="A886" s="21"/>
      <c r="B886" s="22">
        <v>313</v>
      </c>
      <c r="C886" s="23" t="s">
        <v>36</v>
      </c>
      <c r="D886" s="24">
        <f>SUM(ZBIRNA:NERASPOREĐENO!D886)</f>
        <v>0</v>
      </c>
      <c r="E886" s="47">
        <f>SUM(ZBIRNA:NERASPOREĐENO!E886)</f>
        <v>0</v>
      </c>
      <c r="F886" s="84">
        <f t="shared" si="385"/>
        <v>0</v>
      </c>
      <c r="G886" s="172">
        <f>SUM(ZBIRNA:NERASPOREĐENO!G886)</f>
        <v>0</v>
      </c>
      <c r="H886" s="94">
        <f>SUM(ZBIRNA:NERASPOREĐENO!H886)</f>
        <v>0</v>
      </c>
      <c r="I886" s="25">
        <f t="shared" si="386"/>
        <v>0</v>
      </c>
      <c r="K886" s="94">
        <v>0</v>
      </c>
      <c r="L886" s="94">
        <v>0</v>
      </c>
      <c r="M886" s="134">
        <f t="shared" si="368"/>
        <v>0</v>
      </c>
      <c r="N886" s="134">
        <f t="shared" si="369"/>
        <v>0</v>
      </c>
      <c r="R886" s="53"/>
    </row>
    <row r="887" spans="1:18" s="26" customFormat="1">
      <c r="A887" s="21"/>
      <c r="B887" s="22">
        <v>321</v>
      </c>
      <c r="C887" s="23" t="s">
        <v>33</v>
      </c>
      <c r="D887" s="24">
        <f>SUM(ZBIRNA:NERASPOREĐENO!D887)</f>
        <v>0</v>
      </c>
      <c r="E887" s="47">
        <f>SUM(ZBIRNA:NERASPOREĐENO!E887)</f>
        <v>0</v>
      </c>
      <c r="F887" s="84">
        <f t="shared" si="385"/>
        <v>0</v>
      </c>
      <c r="G887" s="172">
        <f>SUM(ZBIRNA:NERASPOREĐENO!G887)</f>
        <v>0</v>
      </c>
      <c r="H887" s="94">
        <f>SUM(ZBIRNA:NERASPOREĐENO!H887)</f>
        <v>0</v>
      </c>
      <c r="I887" s="25">
        <f t="shared" si="386"/>
        <v>0</v>
      </c>
      <c r="K887" s="94">
        <v>0</v>
      </c>
      <c r="L887" s="94">
        <v>0</v>
      </c>
      <c r="M887" s="134">
        <f t="shared" si="368"/>
        <v>0</v>
      </c>
      <c r="N887" s="134">
        <f t="shared" si="369"/>
        <v>0</v>
      </c>
      <c r="R887" s="53"/>
    </row>
    <row r="888" spans="1:18" s="26" customFormat="1">
      <c r="A888" s="21"/>
      <c r="B888" s="22">
        <v>322</v>
      </c>
      <c r="C888" s="23" t="s">
        <v>34</v>
      </c>
      <c r="D888" s="24">
        <f>SUM(ZBIRNA:NERASPOREĐENO!D888)</f>
        <v>0</v>
      </c>
      <c r="E888" s="47">
        <f>SUM(ZBIRNA:NERASPOREĐENO!E888)</f>
        <v>0</v>
      </c>
      <c r="F888" s="84">
        <f t="shared" si="385"/>
        <v>0</v>
      </c>
      <c r="G888" s="172">
        <f>SUM(ZBIRNA:NERASPOREĐENO!G888)</f>
        <v>0</v>
      </c>
      <c r="H888" s="94">
        <f>SUM(ZBIRNA:NERASPOREĐENO!H888)</f>
        <v>0</v>
      </c>
      <c r="I888" s="25">
        <f t="shared" si="386"/>
        <v>0</v>
      </c>
      <c r="K888" s="94">
        <v>0</v>
      </c>
      <c r="L888" s="94">
        <v>0</v>
      </c>
      <c r="M888" s="134">
        <f t="shared" si="368"/>
        <v>0</v>
      </c>
      <c r="N888" s="134">
        <f t="shared" si="369"/>
        <v>0</v>
      </c>
      <c r="R888" s="53"/>
    </row>
    <row r="889" spans="1:18">
      <c r="A889" s="21"/>
      <c r="B889" s="22">
        <v>323</v>
      </c>
      <c r="C889" s="23" t="s">
        <v>28</v>
      </c>
      <c r="D889" s="24">
        <f>SUM(ZBIRNA:NERASPOREĐENO!D889)</f>
        <v>0</v>
      </c>
      <c r="E889" s="47">
        <f>SUM(ZBIRNA:NERASPOREĐENO!E889)</f>
        <v>0</v>
      </c>
      <c r="F889" s="84">
        <f t="shared" si="385"/>
        <v>0</v>
      </c>
      <c r="G889" s="172">
        <f>SUM(ZBIRNA:NERASPOREĐENO!G889)</f>
        <v>0</v>
      </c>
      <c r="H889" s="94">
        <f>SUM(ZBIRNA:NERASPOREĐENO!H889)</f>
        <v>0</v>
      </c>
      <c r="I889" s="25">
        <f t="shared" si="386"/>
        <v>0</v>
      </c>
      <c r="K889" s="94">
        <v>0</v>
      </c>
      <c r="L889" s="94">
        <v>0</v>
      </c>
      <c r="M889" s="134">
        <f t="shared" si="368"/>
        <v>0</v>
      </c>
      <c r="N889" s="134">
        <f t="shared" si="369"/>
        <v>0</v>
      </c>
      <c r="R889" s="53"/>
    </row>
    <row r="890" spans="1:18" ht="24.75">
      <c r="A890" s="21"/>
      <c r="B890" s="22">
        <v>324</v>
      </c>
      <c r="C890" s="23" t="s">
        <v>37</v>
      </c>
      <c r="D890" s="24">
        <f>SUM(ZBIRNA:NERASPOREĐENO!D890)</f>
        <v>0</v>
      </c>
      <c r="E890" s="47">
        <f>SUM(ZBIRNA:NERASPOREĐENO!E890)</f>
        <v>0</v>
      </c>
      <c r="F890" s="84">
        <f t="shared" si="385"/>
        <v>0</v>
      </c>
      <c r="G890" s="172">
        <f>SUM(ZBIRNA:NERASPOREĐENO!G890)</f>
        <v>0</v>
      </c>
      <c r="H890" s="94">
        <f>SUM(ZBIRNA:NERASPOREĐENO!H890)</f>
        <v>0</v>
      </c>
      <c r="I890" s="25">
        <f t="shared" si="386"/>
        <v>0</v>
      </c>
      <c r="K890" s="94">
        <v>0</v>
      </c>
      <c r="L890" s="94">
        <v>0</v>
      </c>
      <c r="M890" s="134">
        <f t="shared" si="368"/>
        <v>0</v>
      </c>
      <c r="N890" s="134">
        <f t="shared" si="369"/>
        <v>0</v>
      </c>
      <c r="R890" s="53"/>
    </row>
    <row r="891" spans="1:18" s="26" customFormat="1">
      <c r="A891" s="21"/>
      <c r="B891" s="22">
        <v>329</v>
      </c>
      <c r="C891" s="23" t="s">
        <v>38</v>
      </c>
      <c r="D891" s="24">
        <f>SUM(ZBIRNA:NERASPOREĐENO!D891)</f>
        <v>0</v>
      </c>
      <c r="E891" s="47">
        <f>SUM(ZBIRNA:NERASPOREĐENO!E891)</f>
        <v>0</v>
      </c>
      <c r="F891" s="84">
        <f t="shared" si="385"/>
        <v>0</v>
      </c>
      <c r="G891" s="172">
        <f>SUM(ZBIRNA:NERASPOREĐENO!G891)</f>
        <v>0</v>
      </c>
      <c r="H891" s="94">
        <f>SUM(ZBIRNA:NERASPOREĐENO!H891)</f>
        <v>0</v>
      </c>
      <c r="I891" s="25">
        <f t="shared" si="386"/>
        <v>0</v>
      </c>
      <c r="K891" s="94">
        <v>0</v>
      </c>
      <c r="L891" s="94">
        <v>0</v>
      </c>
      <c r="M891" s="134">
        <f t="shared" si="368"/>
        <v>0</v>
      </c>
      <c r="N891" s="134">
        <f t="shared" si="369"/>
        <v>0</v>
      </c>
      <c r="R891" s="53"/>
    </row>
    <row r="892" spans="1:18">
      <c r="A892" s="21"/>
      <c r="B892" s="22">
        <v>343</v>
      </c>
      <c r="C892" s="23" t="s">
        <v>39</v>
      </c>
      <c r="D892" s="24">
        <f>SUM(ZBIRNA:NERASPOREĐENO!D892)</f>
        <v>0</v>
      </c>
      <c r="E892" s="47">
        <f>SUM(ZBIRNA:NERASPOREĐENO!E892)</f>
        <v>0</v>
      </c>
      <c r="F892" s="84">
        <f t="shared" si="385"/>
        <v>0</v>
      </c>
      <c r="G892" s="172">
        <f>SUM(ZBIRNA:NERASPOREĐENO!G892)</f>
        <v>0</v>
      </c>
      <c r="H892" s="94">
        <f>SUM(ZBIRNA:NERASPOREĐENO!H892)</f>
        <v>0</v>
      </c>
      <c r="I892" s="25">
        <f t="shared" si="386"/>
        <v>0</v>
      </c>
      <c r="K892" s="94">
        <v>0</v>
      </c>
      <c r="L892" s="94">
        <v>0</v>
      </c>
      <c r="M892" s="134">
        <f t="shared" si="368"/>
        <v>0</v>
      </c>
      <c r="N892" s="134">
        <f t="shared" si="369"/>
        <v>0</v>
      </c>
      <c r="R892" s="53"/>
    </row>
    <row r="893" spans="1:18" ht="21" customHeight="1">
      <c r="A893" s="21"/>
      <c r="B893" s="22">
        <v>422</v>
      </c>
      <c r="C893" s="23" t="s">
        <v>29</v>
      </c>
      <c r="D893" s="24">
        <f>SUM(ZBIRNA:NERASPOREĐENO!D893)</f>
        <v>0</v>
      </c>
      <c r="E893" s="47">
        <f>SUM(ZBIRNA:NERASPOREĐENO!E893)</f>
        <v>0</v>
      </c>
      <c r="F893" s="84">
        <f t="shared" si="385"/>
        <v>0</v>
      </c>
      <c r="G893" s="172">
        <f>SUM(ZBIRNA:NERASPOREĐENO!G893)</f>
        <v>0</v>
      </c>
      <c r="H893" s="94">
        <f>SUM(ZBIRNA:NERASPOREĐENO!H893)</f>
        <v>0</v>
      </c>
      <c r="I893" s="25">
        <f t="shared" si="386"/>
        <v>0</v>
      </c>
      <c r="K893" s="94">
        <v>0</v>
      </c>
      <c r="L893" s="94">
        <v>0</v>
      </c>
      <c r="M893" s="134">
        <f t="shared" si="368"/>
        <v>0</v>
      </c>
      <c r="N893" s="134">
        <f t="shared" si="369"/>
        <v>0</v>
      </c>
      <c r="R893" s="53"/>
    </row>
    <row r="894" spans="1:18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87">SUM(E895:E898)</f>
        <v>0</v>
      </c>
      <c r="F894" s="59">
        <f t="shared" si="387"/>
        <v>0</v>
      </c>
      <c r="G894" s="174">
        <f t="shared" si="387"/>
        <v>29795</v>
      </c>
      <c r="H894" s="79">
        <f t="shared" si="387"/>
        <v>0</v>
      </c>
      <c r="I894" s="20">
        <f t="shared" si="387"/>
        <v>0</v>
      </c>
      <c r="K894" s="79">
        <v>0</v>
      </c>
      <c r="L894" s="79">
        <v>29795</v>
      </c>
      <c r="M894" s="134">
        <f t="shared" si="368"/>
        <v>0</v>
      </c>
      <c r="N894" s="134">
        <f t="shared" si="369"/>
        <v>0</v>
      </c>
      <c r="R894" s="53"/>
    </row>
    <row r="895" spans="1:18" ht="21" customHeight="1">
      <c r="A895" s="21"/>
      <c r="B895" s="22">
        <v>311</v>
      </c>
      <c r="C895" s="23" t="s">
        <v>35</v>
      </c>
      <c r="D895" s="24">
        <f>SUM(ZBIRNA:NERASPOREĐENO!D895)</f>
        <v>0</v>
      </c>
      <c r="E895" s="24">
        <f>SUM(ZBIRNA:NERASPOREĐENO!E895)</f>
        <v>0</v>
      </c>
      <c r="F895" s="24">
        <f t="shared" ref="F895:F898" si="388">SUM(D895:E895)</f>
        <v>0</v>
      </c>
      <c r="G895" s="24">
        <f>SUM(ZBIRNA:NERASPOREĐENO!G895)</f>
        <v>2145.92</v>
      </c>
      <c r="H895" s="24">
        <f>SUM(ZBIRNA:NERASPOREĐENO!H895)</f>
        <v>0</v>
      </c>
      <c r="I895" s="24">
        <f t="shared" ref="I895:I898" si="389">+F895+H895</f>
        <v>0</v>
      </c>
      <c r="K895" s="24">
        <v>0</v>
      </c>
      <c r="L895" s="24">
        <v>2145.92</v>
      </c>
      <c r="M895" s="134">
        <f t="shared" si="368"/>
        <v>0</v>
      </c>
      <c r="N895" s="134">
        <f t="shared" si="369"/>
        <v>0</v>
      </c>
      <c r="R895" s="53"/>
    </row>
    <row r="896" spans="1:18" ht="21" customHeight="1">
      <c r="A896" s="21"/>
      <c r="B896" s="22">
        <v>313</v>
      </c>
      <c r="C896" s="23" t="s">
        <v>36</v>
      </c>
      <c r="D896" s="24">
        <f>SUM(ZBIRNA:NERASPOREĐENO!D896)</f>
        <v>0</v>
      </c>
      <c r="E896" s="24">
        <f>SUM(ZBIRNA:NERASPOREĐENO!E896)</f>
        <v>0</v>
      </c>
      <c r="F896" s="24">
        <f t="shared" si="388"/>
        <v>0</v>
      </c>
      <c r="G896" s="24">
        <f>SUM(ZBIRNA:NERASPOREĐENO!G896)</f>
        <v>354.08</v>
      </c>
      <c r="H896" s="24">
        <f>SUM(ZBIRNA:NERASPOREĐENO!H896)</f>
        <v>0</v>
      </c>
      <c r="I896" s="24">
        <f t="shared" si="389"/>
        <v>0</v>
      </c>
      <c r="K896" s="24">
        <v>0</v>
      </c>
      <c r="L896" s="24">
        <v>354.08</v>
      </c>
      <c r="M896" s="134">
        <f t="shared" si="368"/>
        <v>0</v>
      </c>
      <c r="N896" s="134">
        <f t="shared" si="369"/>
        <v>0</v>
      </c>
      <c r="R896" s="53"/>
    </row>
    <row r="897" spans="1:18" ht="21" customHeight="1">
      <c r="A897" s="21"/>
      <c r="B897" s="22">
        <v>323</v>
      </c>
      <c r="C897" s="23" t="s">
        <v>28</v>
      </c>
      <c r="D897" s="24">
        <f>SUM(ZBIRNA:NERASPOREĐENO!D897)</f>
        <v>0</v>
      </c>
      <c r="E897" s="24">
        <f>SUM(ZBIRNA:NERASPOREĐENO!E897)</f>
        <v>0</v>
      </c>
      <c r="F897" s="24">
        <f t="shared" si="388"/>
        <v>0</v>
      </c>
      <c r="G897" s="24">
        <f>SUM(ZBIRNA:NERASPOREĐENO!G897)</f>
        <v>2295</v>
      </c>
      <c r="H897" s="24">
        <f>SUM(ZBIRNA:NERASPOREĐENO!H897)</f>
        <v>0</v>
      </c>
      <c r="I897" s="24">
        <f t="shared" si="389"/>
        <v>0</v>
      </c>
      <c r="K897" s="24">
        <v>0</v>
      </c>
      <c r="L897" s="24">
        <v>2295</v>
      </c>
      <c r="M897" s="134">
        <f t="shared" si="368"/>
        <v>0</v>
      </c>
      <c r="N897" s="134">
        <f t="shared" si="369"/>
        <v>0</v>
      </c>
      <c r="R897" s="53"/>
    </row>
    <row r="898" spans="1:18" ht="21" customHeight="1">
      <c r="A898" s="21"/>
      <c r="B898" s="22">
        <v>369</v>
      </c>
      <c r="C898" s="23"/>
      <c r="D898" s="24">
        <f>SUM(ZBIRNA:NERASPOREĐENO!D898)</f>
        <v>0</v>
      </c>
      <c r="E898" s="24">
        <f>SUM(ZBIRNA:NERASPOREĐENO!E898)</f>
        <v>0</v>
      </c>
      <c r="F898" s="24">
        <f t="shared" si="388"/>
        <v>0</v>
      </c>
      <c r="G898" s="24">
        <f>SUM(ZBIRNA:NERASPOREĐENO!G898)</f>
        <v>25000</v>
      </c>
      <c r="H898" s="24">
        <f>SUM(ZBIRNA:NERASPOREĐENO!H898)</f>
        <v>0</v>
      </c>
      <c r="I898" s="24">
        <f t="shared" si="389"/>
        <v>0</v>
      </c>
      <c r="K898" s="24">
        <v>0</v>
      </c>
      <c r="L898" s="24">
        <v>25000</v>
      </c>
      <c r="M898" s="134">
        <f t="shared" si="368"/>
        <v>0</v>
      </c>
      <c r="N898" s="134">
        <f t="shared" si="369"/>
        <v>0</v>
      </c>
      <c r="R898" s="53"/>
    </row>
    <row r="899" spans="1:18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90">SUM(E900:E908)</f>
        <v>0</v>
      </c>
      <c r="F899" s="59">
        <f t="shared" si="390"/>
        <v>0</v>
      </c>
      <c r="G899" s="174">
        <f t="shared" si="390"/>
        <v>0</v>
      </c>
      <c r="H899" s="79">
        <f t="shared" si="390"/>
        <v>0</v>
      </c>
      <c r="I899" s="20">
        <f t="shared" si="390"/>
        <v>0</v>
      </c>
      <c r="K899" s="79">
        <v>0</v>
      </c>
      <c r="L899" s="79">
        <v>0</v>
      </c>
      <c r="M899" s="134">
        <f t="shared" si="368"/>
        <v>0</v>
      </c>
      <c r="N899" s="134">
        <f t="shared" si="369"/>
        <v>0</v>
      </c>
      <c r="R899" s="53"/>
    </row>
    <row r="900" spans="1:18">
      <c r="A900" s="21"/>
      <c r="B900" s="22">
        <v>311</v>
      </c>
      <c r="C900" s="23" t="s">
        <v>35</v>
      </c>
      <c r="D900" s="24">
        <f>SUM(ZBIRNA:NERASPOREĐENO!D900)</f>
        <v>0</v>
      </c>
      <c r="E900" s="47">
        <f>SUM(ZBIRNA:NERASPOREĐENO!E900)</f>
        <v>0</v>
      </c>
      <c r="F900" s="84">
        <f t="shared" ref="F900:F908" si="391">SUM(D900:E900)</f>
        <v>0</v>
      </c>
      <c r="G900" s="172">
        <f>SUM(ZBIRNA:NERASPOREĐENO!G900)</f>
        <v>0</v>
      </c>
      <c r="H900" s="94">
        <f>SUM(ZBIRNA:NERASPOREĐENO!H900)</f>
        <v>0</v>
      </c>
      <c r="I900" s="25">
        <f t="shared" ref="I900:I908" si="392">+F900+H900</f>
        <v>0</v>
      </c>
      <c r="K900" s="94">
        <v>0</v>
      </c>
      <c r="L900" s="94">
        <v>0</v>
      </c>
      <c r="M900" s="134">
        <f t="shared" si="368"/>
        <v>0</v>
      </c>
      <c r="N900" s="134">
        <f t="shared" si="369"/>
        <v>0</v>
      </c>
      <c r="R900" s="53"/>
    </row>
    <row r="901" spans="1:18">
      <c r="A901" s="21"/>
      <c r="B901" s="22">
        <v>313</v>
      </c>
      <c r="C901" s="23" t="s">
        <v>36</v>
      </c>
      <c r="D901" s="24">
        <f>SUM(ZBIRNA:NERASPOREĐENO!D901)</f>
        <v>0</v>
      </c>
      <c r="E901" s="47">
        <f>SUM(ZBIRNA:NERASPOREĐENO!E901)</f>
        <v>0</v>
      </c>
      <c r="F901" s="84">
        <f t="shared" si="391"/>
        <v>0</v>
      </c>
      <c r="G901" s="172">
        <f>SUM(ZBIRNA:NERASPOREĐENO!G901)</f>
        <v>0</v>
      </c>
      <c r="H901" s="94">
        <f>SUM(ZBIRNA:NERASPOREĐENO!H901)</f>
        <v>0</v>
      </c>
      <c r="I901" s="25">
        <f t="shared" si="392"/>
        <v>0</v>
      </c>
      <c r="K901" s="94">
        <v>0</v>
      </c>
      <c r="L901" s="94">
        <v>0</v>
      </c>
      <c r="M901" s="134">
        <f t="shared" si="368"/>
        <v>0</v>
      </c>
      <c r="N901" s="134">
        <f t="shared" si="369"/>
        <v>0</v>
      </c>
      <c r="R901" s="53"/>
    </row>
    <row r="902" spans="1:18">
      <c r="A902" s="21"/>
      <c r="B902" s="22">
        <v>321</v>
      </c>
      <c r="C902" s="23" t="s">
        <v>33</v>
      </c>
      <c r="D902" s="24">
        <f>SUM(ZBIRNA:NERASPOREĐENO!D902)</f>
        <v>0</v>
      </c>
      <c r="E902" s="47">
        <f>SUM(ZBIRNA:NERASPOREĐENO!E902)</f>
        <v>0</v>
      </c>
      <c r="F902" s="84">
        <f t="shared" si="391"/>
        <v>0</v>
      </c>
      <c r="G902" s="172">
        <f>SUM(ZBIRNA:NERASPOREĐENO!G902)</f>
        <v>0</v>
      </c>
      <c r="H902" s="94">
        <f>SUM(ZBIRNA:NERASPOREĐENO!H902)</f>
        <v>0</v>
      </c>
      <c r="I902" s="25">
        <f t="shared" si="392"/>
        <v>0</v>
      </c>
      <c r="K902" s="94">
        <v>0</v>
      </c>
      <c r="L902" s="94">
        <v>0</v>
      </c>
      <c r="M902" s="134">
        <f t="shared" si="368"/>
        <v>0</v>
      </c>
      <c r="N902" s="134">
        <f t="shared" si="369"/>
        <v>0</v>
      </c>
      <c r="R902" s="53"/>
    </row>
    <row r="903" spans="1:18">
      <c r="A903" s="21"/>
      <c r="B903" s="22">
        <v>322</v>
      </c>
      <c r="C903" s="23" t="s">
        <v>34</v>
      </c>
      <c r="D903" s="24">
        <f>SUM(ZBIRNA:NERASPOREĐENO!D903)</f>
        <v>0</v>
      </c>
      <c r="E903" s="47">
        <f>SUM(ZBIRNA:NERASPOREĐENO!E903)</f>
        <v>0</v>
      </c>
      <c r="F903" s="84">
        <f t="shared" si="391"/>
        <v>0</v>
      </c>
      <c r="G903" s="172">
        <f>SUM(ZBIRNA:NERASPOREĐENO!G903)</f>
        <v>0</v>
      </c>
      <c r="H903" s="94">
        <f>SUM(ZBIRNA:NERASPOREĐENO!H903)</f>
        <v>0</v>
      </c>
      <c r="I903" s="25">
        <f t="shared" si="392"/>
        <v>0</v>
      </c>
      <c r="K903" s="94">
        <v>0</v>
      </c>
      <c r="L903" s="94">
        <v>0</v>
      </c>
      <c r="M903" s="134">
        <f t="shared" si="368"/>
        <v>0</v>
      </c>
      <c r="N903" s="134">
        <f t="shared" si="369"/>
        <v>0</v>
      </c>
      <c r="R903" s="53"/>
    </row>
    <row r="904" spans="1:18">
      <c r="A904" s="21"/>
      <c r="B904" s="22">
        <v>323</v>
      </c>
      <c r="C904" s="23" t="s">
        <v>28</v>
      </c>
      <c r="D904" s="24">
        <f>SUM(ZBIRNA:NERASPOREĐENO!D904)</f>
        <v>0</v>
      </c>
      <c r="E904" s="47">
        <f>SUM(ZBIRNA:NERASPOREĐENO!E904)</f>
        <v>0</v>
      </c>
      <c r="F904" s="84">
        <f t="shared" si="391"/>
        <v>0</v>
      </c>
      <c r="G904" s="172">
        <f>SUM(ZBIRNA:NERASPOREĐENO!G904)</f>
        <v>0</v>
      </c>
      <c r="H904" s="94">
        <f>SUM(ZBIRNA:NERASPOREĐENO!H904)</f>
        <v>0</v>
      </c>
      <c r="I904" s="25">
        <f t="shared" si="392"/>
        <v>0</v>
      </c>
      <c r="K904" s="94">
        <v>0</v>
      </c>
      <c r="L904" s="94">
        <v>0</v>
      </c>
      <c r="M904" s="134">
        <f t="shared" si="368"/>
        <v>0</v>
      </c>
      <c r="N904" s="134">
        <f t="shared" si="369"/>
        <v>0</v>
      </c>
      <c r="R904" s="53"/>
    </row>
    <row r="905" spans="1:18" ht="24.75">
      <c r="A905" s="21"/>
      <c r="B905" s="22">
        <v>324</v>
      </c>
      <c r="C905" s="23" t="s">
        <v>37</v>
      </c>
      <c r="D905" s="24">
        <f>SUM(ZBIRNA:NERASPOREĐENO!D905)</f>
        <v>0</v>
      </c>
      <c r="E905" s="47">
        <f>SUM(ZBIRNA:NERASPOREĐENO!E905)</f>
        <v>0</v>
      </c>
      <c r="F905" s="84">
        <f t="shared" si="391"/>
        <v>0</v>
      </c>
      <c r="G905" s="172">
        <f>SUM(ZBIRNA:NERASPOREĐENO!G905)</f>
        <v>0</v>
      </c>
      <c r="H905" s="94">
        <f>SUM(ZBIRNA:NERASPOREĐENO!H905)</f>
        <v>0</v>
      </c>
      <c r="I905" s="25">
        <f t="shared" si="392"/>
        <v>0</v>
      </c>
      <c r="K905" s="94">
        <v>0</v>
      </c>
      <c r="L905" s="94">
        <v>0</v>
      </c>
      <c r="M905" s="134">
        <f t="shared" si="368"/>
        <v>0</v>
      </c>
      <c r="N905" s="134">
        <f t="shared" si="369"/>
        <v>0</v>
      </c>
      <c r="R905" s="53"/>
    </row>
    <row r="906" spans="1:18">
      <c r="A906" s="21"/>
      <c r="B906" s="22">
        <v>329</v>
      </c>
      <c r="C906" s="23" t="s">
        <v>38</v>
      </c>
      <c r="D906" s="24">
        <f>SUM(ZBIRNA:NERASPOREĐENO!D906)</f>
        <v>0</v>
      </c>
      <c r="E906" s="47">
        <f>SUM(ZBIRNA:NERASPOREĐENO!E906)</f>
        <v>0</v>
      </c>
      <c r="F906" s="84">
        <f t="shared" si="391"/>
        <v>0</v>
      </c>
      <c r="G906" s="172">
        <f>SUM(ZBIRNA:NERASPOREĐENO!G906)</f>
        <v>0</v>
      </c>
      <c r="H906" s="94">
        <f>SUM(ZBIRNA:NERASPOREĐENO!H906)</f>
        <v>0</v>
      </c>
      <c r="I906" s="25">
        <f t="shared" si="392"/>
        <v>0</v>
      </c>
      <c r="K906" s="94">
        <v>0</v>
      </c>
      <c r="L906" s="94">
        <v>0</v>
      </c>
      <c r="M906" s="134">
        <f t="shared" si="368"/>
        <v>0</v>
      </c>
      <c r="N906" s="134">
        <f t="shared" si="369"/>
        <v>0</v>
      </c>
      <c r="R906" s="53"/>
    </row>
    <row r="907" spans="1:18">
      <c r="A907" s="21"/>
      <c r="B907" s="22">
        <v>343</v>
      </c>
      <c r="C907" s="23" t="s">
        <v>39</v>
      </c>
      <c r="D907" s="24">
        <f>SUM(ZBIRNA:NERASPOREĐENO!D907)</f>
        <v>0</v>
      </c>
      <c r="E907" s="47">
        <f>SUM(ZBIRNA:NERASPOREĐENO!E907)</f>
        <v>0</v>
      </c>
      <c r="F907" s="84">
        <f t="shared" si="391"/>
        <v>0</v>
      </c>
      <c r="G907" s="172">
        <f>SUM(ZBIRNA:NERASPOREĐENO!G907)</f>
        <v>0</v>
      </c>
      <c r="H907" s="94">
        <f>SUM(ZBIRNA:NERASPOREĐENO!H907)</f>
        <v>0</v>
      </c>
      <c r="I907" s="25">
        <f t="shared" si="392"/>
        <v>0</v>
      </c>
      <c r="K907" s="94">
        <v>0</v>
      </c>
      <c r="L907" s="94">
        <v>0</v>
      </c>
      <c r="M907" s="134">
        <f t="shared" si="368"/>
        <v>0</v>
      </c>
      <c r="N907" s="134">
        <f t="shared" si="369"/>
        <v>0</v>
      </c>
      <c r="R907" s="53"/>
    </row>
    <row r="908" spans="1:18" ht="21" customHeight="1">
      <c r="A908" s="21"/>
      <c r="B908" s="22">
        <v>422</v>
      </c>
      <c r="C908" s="23" t="s">
        <v>29</v>
      </c>
      <c r="D908" s="24">
        <f>SUM(ZBIRNA:NERASPOREĐENO!D908)</f>
        <v>0</v>
      </c>
      <c r="E908" s="47">
        <f>SUM(ZBIRNA:NERASPOREĐENO!E908)</f>
        <v>0</v>
      </c>
      <c r="F908" s="84">
        <f t="shared" si="391"/>
        <v>0</v>
      </c>
      <c r="G908" s="172">
        <f>SUM(ZBIRNA:NERASPOREĐENO!G908)</f>
        <v>0</v>
      </c>
      <c r="H908" s="94">
        <f>SUM(ZBIRNA:NERASPOREĐENO!H908)</f>
        <v>0</v>
      </c>
      <c r="I908" s="25">
        <f t="shared" si="392"/>
        <v>0</v>
      </c>
      <c r="K908" s="94">
        <v>0</v>
      </c>
      <c r="L908" s="94">
        <v>0</v>
      </c>
      <c r="M908" s="134">
        <f t="shared" si="368"/>
        <v>0</v>
      </c>
      <c r="N908" s="134">
        <f t="shared" si="369"/>
        <v>0</v>
      </c>
      <c r="R908" s="53"/>
    </row>
    <row r="911" spans="1:18" ht="15.75">
      <c r="A911" s="250" t="s">
        <v>62</v>
      </c>
      <c r="B911" s="251"/>
      <c r="C911" s="251"/>
      <c r="D911" s="42">
        <f t="shared" ref="D911:I911" si="393">SUM(D912:D917)</f>
        <v>52099234.859999999</v>
      </c>
      <c r="E911" s="42">
        <f t="shared" si="393"/>
        <v>0</v>
      </c>
      <c r="F911" s="42">
        <f t="shared" si="393"/>
        <v>52099234.859999999</v>
      </c>
      <c r="G911" s="42">
        <f t="shared" si="393"/>
        <v>16768137.683</v>
      </c>
      <c r="H911" s="42">
        <f t="shared" si="393"/>
        <v>-15771.5</v>
      </c>
      <c r="I911" s="42">
        <f t="shared" si="393"/>
        <v>52083463.359999999</v>
      </c>
      <c r="K911" s="42">
        <f t="shared" ref="K911:L911" si="394">SUM(K912:K917)</f>
        <v>52099234.859999999</v>
      </c>
      <c r="L911" s="42">
        <f t="shared" si="394"/>
        <v>16768137.683</v>
      </c>
    </row>
    <row r="912" spans="1:18">
      <c r="A912" s="246" t="s">
        <v>11</v>
      </c>
      <c r="B912" s="247"/>
      <c r="C912" s="55" t="s">
        <v>117</v>
      </c>
      <c r="D912" s="43">
        <f>SUM(D140,D243,D297,D318,D495,D498,D508,D521,D534)</f>
        <v>2552638.4900000002</v>
      </c>
      <c r="E912" s="43">
        <f t="shared" ref="E912:I912" si="395">SUM(E140,E243,E297,E318,E495,E498,E508,E521,E534)</f>
        <v>0</v>
      </c>
      <c r="F912" s="43">
        <f t="shared" si="395"/>
        <v>2552638.4900000002</v>
      </c>
      <c r="G912" s="43">
        <f t="shared" si="395"/>
        <v>1459929.21</v>
      </c>
      <c r="H912" s="43">
        <f t="shared" si="395"/>
        <v>0</v>
      </c>
      <c r="I912" s="43">
        <f t="shared" si="395"/>
        <v>2552638.4900000002</v>
      </c>
      <c r="K912" s="43">
        <f t="shared" ref="K912:L912" si="396">SUM(K140,K243,K297,K318,K495,K498,K508,K521,K534)</f>
        <v>2552638.4900000002</v>
      </c>
      <c r="L912" s="43">
        <f t="shared" si="396"/>
        <v>1459929.21</v>
      </c>
    </row>
    <row r="913" spans="1:12">
      <c r="A913" s="246" t="s">
        <v>11</v>
      </c>
      <c r="B913" s="247"/>
      <c r="C913" s="55" t="s">
        <v>118</v>
      </c>
      <c r="D913" s="43">
        <f>SUM(D148,D249,D323)</f>
        <v>2759841.29</v>
      </c>
      <c r="E913" s="43">
        <f t="shared" ref="E913:I913" si="397">SUM(E148,E249,E323)</f>
        <v>0</v>
      </c>
      <c r="F913" s="43">
        <f t="shared" si="397"/>
        <v>2759841.29</v>
      </c>
      <c r="G913" s="43">
        <f t="shared" si="397"/>
        <v>1092322</v>
      </c>
      <c r="H913" s="43">
        <f t="shared" si="397"/>
        <v>0</v>
      </c>
      <c r="I913" s="43">
        <f t="shared" si="397"/>
        <v>2759841.29</v>
      </c>
      <c r="K913" s="43">
        <f t="shared" ref="K913:L913" si="398">SUM(K148,K249,K323)</f>
        <v>2759841.29</v>
      </c>
      <c r="L913" s="43">
        <f t="shared" si="398"/>
        <v>1092322</v>
      </c>
    </row>
    <row r="914" spans="1:12">
      <c r="A914" s="246" t="s">
        <v>11</v>
      </c>
      <c r="B914" s="247"/>
      <c r="C914" s="55" t="s">
        <v>124</v>
      </c>
      <c r="D914" s="43">
        <f>SUM(D312)</f>
        <v>280000</v>
      </c>
      <c r="E914" s="43">
        <f t="shared" ref="E914:I914" si="399">SUM(E312)</f>
        <v>0</v>
      </c>
      <c r="F914" s="43">
        <f t="shared" si="399"/>
        <v>280000</v>
      </c>
      <c r="G914" s="43">
        <f t="shared" si="399"/>
        <v>0</v>
      </c>
      <c r="H914" s="43">
        <f t="shared" si="399"/>
        <v>0</v>
      </c>
      <c r="I914" s="43">
        <f t="shared" si="399"/>
        <v>280000</v>
      </c>
      <c r="K914" s="43">
        <f t="shared" ref="K914:L914" si="400">SUM(K312)</f>
        <v>280000</v>
      </c>
      <c r="L914" s="43">
        <f t="shared" si="400"/>
        <v>0</v>
      </c>
    </row>
    <row r="915" spans="1:12" ht="24.75">
      <c r="A915" s="246" t="s">
        <v>11</v>
      </c>
      <c r="B915" s="247"/>
      <c r="C915" s="55" t="s">
        <v>111</v>
      </c>
      <c r="D915" s="43">
        <f>SUM(D57,D121,D167,D328,D538)</f>
        <v>45555404</v>
      </c>
      <c r="E915" s="43">
        <f t="shared" ref="E915:I915" si="401">SUM(E57,E121,E167,E328,E538)</f>
        <v>0</v>
      </c>
      <c r="F915" s="43">
        <f t="shared" si="401"/>
        <v>45555404</v>
      </c>
      <c r="G915" s="43">
        <f t="shared" si="401"/>
        <v>13669008.663000001</v>
      </c>
      <c r="H915" s="43">
        <f t="shared" si="401"/>
        <v>-15771.5</v>
      </c>
      <c r="I915" s="43">
        <f t="shared" si="401"/>
        <v>45539632.5</v>
      </c>
      <c r="K915" s="43">
        <f t="shared" ref="K915:L915" si="402">SUM(K57,K121,K167,K328,K538)</f>
        <v>45555404</v>
      </c>
      <c r="L915" s="43">
        <f t="shared" si="402"/>
        <v>13669008.663000001</v>
      </c>
    </row>
    <row r="916" spans="1:12">
      <c r="A916" s="246" t="s">
        <v>11</v>
      </c>
      <c r="B916" s="247"/>
      <c r="C916" s="55" t="s">
        <v>120</v>
      </c>
      <c r="D916" s="43">
        <f>SUM(D204,D585)</f>
        <v>194817.8</v>
      </c>
      <c r="E916" s="43">
        <f t="shared" ref="E916:I916" si="403">SUM(E204,E585)</f>
        <v>0</v>
      </c>
      <c r="F916" s="43">
        <f t="shared" si="403"/>
        <v>194817.8</v>
      </c>
      <c r="G916" s="43">
        <f t="shared" si="403"/>
        <v>2813.88</v>
      </c>
      <c r="H916" s="43">
        <f t="shared" si="403"/>
        <v>0</v>
      </c>
      <c r="I916" s="43">
        <f t="shared" si="403"/>
        <v>194817.8</v>
      </c>
      <c r="K916" s="43">
        <f t="shared" ref="K916:L916" si="404">SUM(K204,K585)</f>
        <v>194817.8</v>
      </c>
      <c r="L916" s="43">
        <f t="shared" si="404"/>
        <v>2813.88</v>
      </c>
    </row>
    <row r="917" spans="1:12">
      <c r="A917" s="246" t="s">
        <v>11</v>
      </c>
      <c r="B917" s="247"/>
      <c r="C917" s="55" t="s">
        <v>121</v>
      </c>
      <c r="D917" s="43">
        <f>SUM(D514,D527,D333,D587)</f>
        <v>756533.28</v>
      </c>
      <c r="E917" s="43">
        <f t="shared" ref="E917:I917" si="405">SUM(E514,E527,E333,E587)</f>
        <v>0</v>
      </c>
      <c r="F917" s="43">
        <f t="shared" si="405"/>
        <v>756533.28</v>
      </c>
      <c r="G917" s="43">
        <f t="shared" si="405"/>
        <v>544063.93000000005</v>
      </c>
      <c r="H917" s="43">
        <f t="shared" si="405"/>
        <v>0</v>
      </c>
      <c r="I917" s="43">
        <f t="shared" si="405"/>
        <v>756533.28</v>
      </c>
      <c r="K917" s="43">
        <f t="shared" ref="K917:L917" si="406">SUM(K514,K527,K333,K587)</f>
        <v>756533.28</v>
      </c>
      <c r="L917" s="43">
        <f t="shared" si="406"/>
        <v>544063.93000000005</v>
      </c>
    </row>
    <row r="918" spans="1:12" ht="36">
      <c r="A918" s="254" t="s">
        <v>63</v>
      </c>
      <c r="B918" s="255"/>
      <c r="C918" s="255"/>
      <c r="D918" s="43">
        <f t="shared" ref="D918" si="407">SUM(D919:D925)</f>
        <v>415529050.45999992</v>
      </c>
      <c r="E918" s="43">
        <f t="shared" ref="E918:I918" si="408">SUM(E919:E925)</f>
        <v>0</v>
      </c>
      <c r="F918" s="43">
        <f t="shared" si="408"/>
        <v>415529050.45999992</v>
      </c>
      <c r="G918" s="43">
        <f t="shared" si="408"/>
        <v>185439969.72999999</v>
      </c>
      <c r="H918" s="43">
        <f t="shared" si="408"/>
        <v>413220.13</v>
      </c>
      <c r="I918" s="43">
        <f t="shared" si="408"/>
        <v>415942270.58999991</v>
      </c>
      <c r="J918" s="60" t="s">
        <v>131</v>
      </c>
      <c r="K918" s="43">
        <f t="shared" ref="K918:L918" si="409">SUM(K919:K925)</f>
        <v>415529050.45999992</v>
      </c>
      <c r="L918" s="43">
        <f t="shared" si="409"/>
        <v>185440802.41299999</v>
      </c>
    </row>
    <row r="919" spans="1:12" ht="24.75">
      <c r="A919" s="236" t="s">
        <v>11</v>
      </c>
      <c r="B919" s="237"/>
      <c r="C919" s="18" t="s">
        <v>110</v>
      </c>
      <c r="D919" s="19">
        <f>SUM(D44,D115,D152,D253,D541)</f>
        <v>5439690</v>
      </c>
      <c r="E919" s="19">
        <f t="shared" ref="E919:I919" si="410">SUM(E44,E115,E152,E253,E541)</f>
        <v>0</v>
      </c>
      <c r="F919" s="19">
        <f t="shared" si="410"/>
        <v>5439690</v>
      </c>
      <c r="G919" s="19">
        <f t="shared" si="410"/>
        <v>1444062.35</v>
      </c>
      <c r="H919" s="19">
        <f t="shared" si="410"/>
        <v>5</v>
      </c>
      <c r="I919" s="19">
        <f t="shared" si="410"/>
        <v>5439695</v>
      </c>
      <c r="J919" s="61">
        <f>+F919-F10</f>
        <v>0</v>
      </c>
      <c r="K919" s="19">
        <f t="shared" ref="K919:L919" si="411">SUM(K44,K115,K152,K253,K541)</f>
        <v>5439690</v>
      </c>
      <c r="L919" s="19">
        <f t="shared" si="411"/>
        <v>1446562.35</v>
      </c>
    </row>
    <row r="920" spans="1:12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H920" si="412">SUM(E64,E177,E261,E299,E383,E421,E458,E552,E589,E596,E617,E637,E657,E680,E703,E725,E745,E765,E790,E812,E827,E849,E862,E884)</f>
        <v>0</v>
      </c>
      <c r="F920" s="19">
        <f t="shared" si="412"/>
        <v>0</v>
      </c>
      <c r="G920" s="19">
        <f>SUM(G64,G177,G261,G299,G383,G421,G458,G552,G589,G596,G617,G637,G657,G680,G703,G725,G745,G765,G790,G812,G827,G849,G862,G884)</f>
        <v>1231520.31</v>
      </c>
      <c r="H920" s="19">
        <f t="shared" si="412"/>
        <v>189627.13</v>
      </c>
      <c r="I920" s="19">
        <f>SUM(I64,I177,I261,I299,I383,I421,I458,I552,I589,I596,I617,I637,I657,I680,I703,I725,I745,I765,I790,I812,I827,I849,I862,I884)</f>
        <v>189627.13</v>
      </c>
      <c r="J920" s="62"/>
      <c r="K920" s="19">
        <f t="shared" ref="K920:L920" si="413">SUM(K64,K177,K261,K299,K383,K421,K458,K552,K589,K596,K617,K637,K657,K680,K703,K725,K745,K765,K790,K812,K827,K849,K862,K884)</f>
        <v>0</v>
      </c>
      <c r="L920" s="19">
        <f t="shared" si="413"/>
        <v>1232352.99</v>
      </c>
    </row>
    <row r="921" spans="1:12" ht="24.75">
      <c r="A921" s="236" t="s">
        <v>11</v>
      </c>
      <c r="B921" s="237"/>
      <c r="C921" s="18" t="s">
        <v>113</v>
      </c>
      <c r="D921" s="19">
        <f>SUM(D77,D127,D191,D269,D306)</f>
        <v>8409130</v>
      </c>
      <c r="E921" s="19">
        <f t="shared" ref="E921:I921" si="414">SUM(E77,E127,E191,E269,E306)</f>
        <v>0</v>
      </c>
      <c r="F921" s="19">
        <f t="shared" si="414"/>
        <v>8409130</v>
      </c>
      <c r="G921" s="19">
        <f t="shared" si="414"/>
        <v>2595578.59</v>
      </c>
      <c r="H921" s="19">
        <f t="shared" si="414"/>
        <v>-1100</v>
      </c>
      <c r="I921" s="19">
        <f t="shared" si="414"/>
        <v>8408030</v>
      </c>
      <c r="J921" s="61">
        <f>+F921-F18</f>
        <v>0</v>
      </c>
      <c r="K921" s="19">
        <f t="shared" ref="K921:L921" si="415">SUM(K77,K127,K191,K269,K306)</f>
        <v>8409130</v>
      </c>
      <c r="L921" s="19">
        <f t="shared" si="415"/>
        <v>2595578.59</v>
      </c>
    </row>
    <row r="922" spans="1:12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334684047.25999993</v>
      </c>
      <c r="E922" s="19">
        <f t="shared" ref="E922:I922" si="416">SUM(E90,E133,E206,E308,E277,E294,E591,E337,E350,E395,E853,E894,E433,E470)</f>
        <v>0</v>
      </c>
      <c r="F922" s="19">
        <f t="shared" si="416"/>
        <v>334684047.25999993</v>
      </c>
      <c r="G922" s="19">
        <f t="shared" si="416"/>
        <v>177877713.66</v>
      </c>
      <c r="H922" s="19">
        <f t="shared" si="416"/>
        <v>450488</v>
      </c>
      <c r="I922" s="19">
        <f t="shared" si="416"/>
        <v>335134535.25999993</v>
      </c>
      <c r="J922" s="61">
        <f>+F922-F22</f>
        <v>0</v>
      </c>
      <c r="K922" s="19">
        <f t="shared" ref="K922:L922" si="417">SUM(K90,K133,K206,K308,K277,K294,K591,K337,K350,K395,K853,K894,K433,K470)</f>
        <v>334684047.25999993</v>
      </c>
      <c r="L922" s="19">
        <f t="shared" si="417"/>
        <v>177875213.66299999</v>
      </c>
    </row>
    <row r="923" spans="1:12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65966420.200000003</v>
      </c>
      <c r="E923" s="19">
        <f t="shared" ref="E923:I923" si="418">SUM(E343,E367,E405,E445,E482,E563,E593,E606,E626,E646,E668,E691,E714,E734,E754,E777,E800,E819,E837,E857,E872,E899)</f>
        <v>0</v>
      </c>
      <c r="F923" s="19">
        <f t="shared" si="418"/>
        <v>65966420.200000003</v>
      </c>
      <c r="G923" s="19">
        <f t="shared" si="418"/>
        <v>2198703.9399999995</v>
      </c>
      <c r="H923" s="19">
        <f t="shared" si="418"/>
        <v>-225000</v>
      </c>
      <c r="I923" s="19">
        <f t="shared" si="418"/>
        <v>65741420.200000003</v>
      </c>
      <c r="J923" s="61">
        <f>+F923-F26</f>
        <v>0</v>
      </c>
      <c r="K923" s="19">
        <f t="shared" ref="K923:L923" si="419">SUM(K343,K367,K405,K445,K482,K563,K593,K606,K626,K646,K668,K691,K714,K734,K754,K777,K800,K819,K837,K857,K872,K899)</f>
        <v>65966420.200000003</v>
      </c>
      <c r="L923" s="19">
        <f t="shared" si="419"/>
        <v>2198703.9399999995</v>
      </c>
    </row>
    <row r="924" spans="1:12">
      <c r="A924" s="236" t="s">
        <v>11</v>
      </c>
      <c r="B924" s="237"/>
      <c r="C924" s="18" t="s">
        <v>116</v>
      </c>
      <c r="D924" s="19">
        <f>SUM(D102,D220,D285,D574)</f>
        <v>1001280</v>
      </c>
      <c r="E924" s="19">
        <f t="shared" ref="E924:I924" si="420">SUM(E102,E220,E285,E574)</f>
        <v>0</v>
      </c>
      <c r="F924" s="19">
        <f t="shared" si="420"/>
        <v>1001280</v>
      </c>
      <c r="G924" s="19">
        <f t="shared" si="420"/>
        <v>78023.38</v>
      </c>
      <c r="H924" s="19">
        <f t="shared" si="420"/>
        <v>-800</v>
      </c>
      <c r="I924" s="19">
        <f t="shared" si="420"/>
        <v>1000480</v>
      </c>
      <c r="J924" s="61">
        <f>+F924-F30</f>
        <v>0</v>
      </c>
      <c r="K924" s="19">
        <f t="shared" ref="K924:L924" si="421">SUM(K102,K220,K285,K574)</f>
        <v>1001280</v>
      </c>
      <c r="L924" s="19">
        <f t="shared" si="421"/>
        <v>78023.38</v>
      </c>
    </row>
    <row r="925" spans="1:12" ht="24.75">
      <c r="A925" s="236" t="s">
        <v>11</v>
      </c>
      <c r="B925" s="237"/>
      <c r="C925" s="18" t="s">
        <v>119</v>
      </c>
      <c r="D925" s="19">
        <f>SUM(D233)</f>
        <v>28483</v>
      </c>
      <c r="E925" s="19">
        <f t="shared" ref="E925:I925" si="422">SUM(E233)</f>
        <v>0</v>
      </c>
      <c r="F925" s="19">
        <f t="shared" si="422"/>
        <v>28483</v>
      </c>
      <c r="G925" s="19">
        <f t="shared" si="422"/>
        <v>14367.5</v>
      </c>
      <c r="H925" s="19">
        <f t="shared" si="422"/>
        <v>0</v>
      </c>
      <c r="I925" s="19">
        <f t="shared" si="422"/>
        <v>28483</v>
      </c>
      <c r="J925" s="63">
        <f>+F925-F33</f>
        <v>0</v>
      </c>
      <c r="K925" s="19">
        <f t="shared" ref="K925:L925" si="423">SUM(K233)</f>
        <v>28483</v>
      </c>
      <c r="L925" s="19">
        <f t="shared" si="423"/>
        <v>14367.5</v>
      </c>
    </row>
    <row r="926" spans="1:12" ht="15.75">
      <c r="A926" s="252" t="s">
        <v>64</v>
      </c>
      <c r="B926" s="253"/>
      <c r="C926" s="253"/>
      <c r="D926" s="44">
        <f t="shared" ref="D926:I926" si="424">+D911+D918</f>
        <v>467628285.31999993</v>
      </c>
      <c r="E926" s="44">
        <f t="shared" si="424"/>
        <v>0</v>
      </c>
      <c r="F926" s="44">
        <f t="shared" si="424"/>
        <v>467628285.31999993</v>
      </c>
      <c r="G926" s="44">
        <f t="shared" si="424"/>
        <v>202208107.41299999</v>
      </c>
      <c r="H926" s="44">
        <f t="shared" si="424"/>
        <v>397448.63</v>
      </c>
      <c r="I926" s="44">
        <f t="shared" si="424"/>
        <v>468025733.94999993</v>
      </c>
      <c r="K926" s="44">
        <f t="shared" ref="K926:L926" si="425">+K911+K918</f>
        <v>467628285.31999993</v>
      </c>
      <c r="L926" s="44">
        <f t="shared" si="425"/>
        <v>202208940.09599999</v>
      </c>
    </row>
    <row r="927" spans="1:12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  <c r="K927" s="46">
        <f>+K926-K39</f>
        <v>0</v>
      </c>
      <c r="L927" s="46">
        <f>+L926-L39</f>
        <v>832.68299996852875</v>
      </c>
    </row>
  </sheetData>
  <mergeCells count="165">
    <mergeCell ref="A285:B285"/>
    <mergeCell ref="A297:B297"/>
    <mergeCell ref="A299:B299"/>
    <mergeCell ref="A305:B305"/>
    <mergeCell ref="A317:B317"/>
    <mergeCell ref="A1:C1"/>
    <mergeCell ref="B3:F3"/>
    <mergeCell ref="A30:B30"/>
    <mergeCell ref="B7:C7"/>
    <mergeCell ref="A8:B8"/>
    <mergeCell ref="A9:B9"/>
    <mergeCell ref="A10:B10"/>
    <mergeCell ref="A40:B40"/>
    <mergeCell ref="A41:B41"/>
    <mergeCell ref="A18:B18"/>
    <mergeCell ref="A22:B22"/>
    <mergeCell ref="A26:B26"/>
    <mergeCell ref="A296:B296"/>
    <mergeCell ref="A308:B308"/>
    <mergeCell ref="A33:B33"/>
    <mergeCell ref="B39:C39"/>
    <mergeCell ref="A42:B42"/>
    <mergeCell ref="A43:B43"/>
    <mergeCell ref="A44:B44"/>
    <mergeCell ref="A318:B318"/>
    <mergeCell ref="A102:B102"/>
    <mergeCell ref="A114:B114"/>
    <mergeCell ref="A115:B115"/>
    <mergeCell ref="A121:B121"/>
    <mergeCell ref="A127:B127"/>
    <mergeCell ref="A133:B133"/>
    <mergeCell ref="A139:B139"/>
    <mergeCell ref="A140:B140"/>
    <mergeCell ref="A148:B148"/>
    <mergeCell ref="A152:B152"/>
    <mergeCell ref="A167:B167"/>
    <mergeCell ref="A177:B177"/>
    <mergeCell ref="A191:B191"/>
    <mergeCell ref="A204:B204"/>
    <mergeCell ref="A206:B206"/>
    <mergeCell ref="A220:B220"/>
    <mergeCell ref="A233:B233"/>
    <mergeCell ref="A242:B242"/>
    <mergeCell ref="A243:B243"/>
    <mergeCell ref="A253:B253"/>
    <mergeCell ref="A261:B261"/>
    <mergeCell ref="A269:B269"/>
    <mergeCell ref="A277:B277"/>
    <mergeCell ref="A405:B405"/>
    <mergeCell ref="A445:B445"/>
    <mergeCell ref="A457:B457"/>
    <mergeCell ref="A593:B593"/>
    <mergeCell ref="A595:B595"/>
    <mergeCell ref="A596:B596"/>
    <mergeCell ref="A507:B507"/>
    <mergeCell ref="A563:B563"/>
    <mergeCell ref="A552:B552"/>
    <mergeCell ref="A538:B538"/>
    <mergeCell ref="A540:B540"/>
    <mergeCell ref="A541:B541"/>
    <mergeCell ref="A574:B574"/>
    <mergeCell ref="A533:B533"/>
    <mergeCell ref="A534:B534"/>
    <mergeCell ref="A433:B433"/>
    <mergeCell ref="A470:B470"/>
    <mergeCell ref="A520:B520"/>
    <mergeCell ref="A521:B521"/>
    <mergeCell ref="A527:B527"/>
    <mergeCell ref="A57:B57"/>
    <mergeCell ref="A64:B64"/>
    <mergeCell ref="A77:B77"/>
    <mergeCell ref="A90:B90"/>
    <mergeCell ref="A494:B494"/>
    <mergeCell ref="A495:B495"/>
    <mergeCell ref="A497:B497"/>
    <mergeCell ref="A508:B508"/>
    <mergeCell ref="A514:B514"/>
    <mergeCell ref="A323:B323"/>
    <mergeCell ref="A328:B328"/>
    <mergeCell ref="A333:B333"/>
    <mergeCell ref="A337:B337"/>
    <mergeCell ref="A349:B349"/>
    <mergeCell ref="A350:B350"/>
    <mergeCell ref="A367:B367"/>
    <mergeCell ref="A382:B382"/>
    <mergeCell ref="A383:B383"/>
    <mergeCell ref="A343:B343"/>
    <mergeCell ref="A458:B458"/>
    <mergeCell ref="A482:B482"/>
    <mergeCell ref="A498:B498"/>
    <mergeCell ref="A421:B421"/>
    <mergeCell ref="A420:B420"/>
    <mergeCell ref="A636:B636"/>
    <mergeCell ref="A637:B637"/>
    <mergeCell ref="A587:B587"/>
    <mergeCell ref="A589:B589"/>
    <mergeCell ref="A591:B591"/>
    <mergeCell ref="A584:B584"/>
    <mergeCell ref="A585:B585"/>
    <mergeCell ref="A626:B626"/>
    <mergeCell ref="A606:B606"/>
    <mergeCell ref="A616:B616"/>
    <mergeCell ref="A617:B617"/>
    <mergeCell ref="A754:B754"/>
    <mergeCell ref="A777:B777"/>
    <mergeCell ref="A789:B789"/>
    <mergeCell ref="A765:B765"/>
    <mergeCell ref="A764:B764"/>
    <mergeCell ref="A646:B646"/>
    <mergeCell ref="A656:B656"/>
    <mergeCell ref="A657:B657"/>
    <mergeCell ref="A668:B668"/>
    <mergeCell ref="A679:B679"/>
    <mergeCell ref="A680:B680"/>
    <mergeCell ref="A691:B691"/>
    <mergeCell ref="A702:B702"/>
    <mergeCell ref="A703:B703"/>
    <mergeCell ref="A925:B925"/>
    <mergeCell ref="A926:C926"/>
    <mergeCell ref="A911:C911"/>
    <mergeCell ref="A912:B912"/>
    <mergeCell ref="A913:B913"/>
    <mergeCell ref="A914:B914"/>
    <mergeCell ref="A915:B915"/>
    <mergeCell ref="A916:B916"/>
    <mergeCell ref="A917:B917"/>
    <mergeCell ref="A918:C918"/>
    <mergeCell ref="A919:B919"/>
    <mergeCell ref="A921:B921"/>
    <mergeCell ref="A922:B922"/>
    <mergeCell ref="A923:B923"/>
    <mergeCell ref="A924:B924"/>
    <mergeCell ref="A849:B849"/>
    <mergeCell ref="A853:B853"/>
    <mergeCell ref="A857:B857"/>
    <mergeCell ref="A861:B861"/>
    <mergeCell ref="A862:B862"/>
    <mergeCell ref="A872:B872"/>
    <mergeCell ref="A883:B883"/>
    <mergeCell ref="A884:B884"/>
    <mergeCell ref="A899:B899"/>
    <mergeCell ref="A306:B306"/>
    <mergeCell ref="A249:B249"/>
    <mergeCell ref="A311:B311"/>
    <mergeCell ref="A312:B312"/>
    <mergeCell ref="A293:B293"/>
    <mergeCell ref="A294:B294"/>
    <mergeCell ref="A395:B395"/>
    <mergeCell ref="A894:B894"/>
    <mergeCell ref="A920:B920"/>
    <mergeCell ref="A790:B790"/>
    <mergeCell ref="A800:B800"/>
    <mergeCell ref="A811:B811"/>
    <mergeCell ref="A812:B812"/>
    <mergeCell ref="A819:B819"/>
    <mergeCell ref="A826:B826"/>
    <mergeCell ref="A827:B827"/>
    <mergeCell ref="A837:B837"/>
    <mergeCell ref="A848:B848"/>
    <mergeCell ref="A714:B714"/>
    <mergeCell ref="A724:B724"/>
    <mergeCell ref="A725:B725"/>
    <mergeCell ref="A734:B734"/>
    <mergeCell ref="A744:B744"/>
    <mergeCell ref="A745:B745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dimension ref="A5:I861"/>
  <sheetViews>
    <sheetView workbookViewId="0">
      <selection activeCell="A317" sqref="A317:B317"/>
    </sheetView>
  </sheetViews>
  <sheetFormatPr defaultRowHeight="15"/>
  <cols>
    <col min="7" max="7" width="14.5703125" customWidth="1"/>
  </cols>
  <sheetData>
    <row r="5" spans="7:9">
      <c r="G5" t="s">
        <v>1531</v>
      </c>
    </row>
    <row r="6" spans="7:9">
      <c r="G6">
        <v>7</v>
      </c>
      <c r="H6">
        <v>8</v>
      </c>
      <c r="I6" t="s">
        <v>1532</v>
      </c>
    </row>
    <row r="11" spans="7:9">
      <c r="I11">
        <f>+F11+H11</f>
        <v>0</v>
      </c>
    </row>
    <row r="12" spans="7:9">
      <c r="I12">
        <f t="shared" ref="I12:I17" si="0">+F12+H12</f>
        <v>0</v>
      </c>
    </row>
    <row r="13" spans="7:9">
      <c r="I13">
        <f t="shared" si="0"/>
        <v>0</v>
      </c>
    </row>
    <row r="14" spans="7:9">
      <c r="I14">
        <f t="shared" si="0"/>
        <v>0</v>
      </c>
    </row>
    <row r="15" spans="7:9">
      <c r="I15">
        <f t="shared" si="0"/>
        <v>0</v>
      </c>
    </row>
    <row r="16" spans="7:9">
      <c r="I16">
        <f t="shared" si="0"/>
        <v>0</v>
      </c>
    </row>
    <row r="17" spans="9:9">
      <c r="I17">
        <f t="shared" si="0"/>
        <v>0</v>
      </c>
    </row>
    <row r="19" spans="9:9" s="192" customFormat="1"/>
    <row r="20" spans="9:9">
      <c r="I20">
        <f>+F20+H20</f>
        <v>0</v>
      </c>
    </row>
    <row r="21" spans="9:9">
      <c r="I21">
        <f>+F21+H21</f>
        <v>0</v>
      </c>
    </row>
    <row r="23" spans="9:9">
      <c r="I23">
        <f>+F23+H23</f>
        <v>0</v>
      </c>
    </row>
    <row r="24" spans="9:9">
      <c r="I24">
        <f>+F24+H24</f>
        <v>0</v>
      </c>
    </row>
    <row r="25" spans="9:9">
      <c r="I25">
        <f>+F25+H25</f>
        <v>0</v>
      </c>
    </row>
    <row r="27" spans="9:9">
      <c r="I27">
        <f>+F27+H27</f>
        <v>0</v>
      </c>
    </row>
    <row r="28" spans="9:9">
      <c r="I28">
        <f>+F28+H28</f>
        <v>0</v>
      </c>
    </row>
    <row r="29" spans="9:9">
      <c r="I29">
        <f>+F29+H29</f>
        <v>0</v>
      </c>
    </row>
    <row r="31" spans="9:9">
      <c r="I31">
        <f>+F31+H31</f>
        <v>0</v>
      </c>
    </row>
    <row r="32" spans="9:9">
      <c r="I32">
        <f>+F32+H32</f>
        <v>0</v>
      </c>
    </row>
    <row r="34" spans="9:9">
      <c r="I34">
        <f>+F34+H34</f>
        <v>0</v>
      </c>
    </row>
    <row r="35" spans="9:9">
      <c r="I35">
        <f>+F35+H35</f>
        <v>0</v>
      </c>
    </row>
    <row r="45" spans="9:9">
      <c r="I45">
        <f>+F45+H45</f>
        <v>0</v>
      </c>
    </row>
    <row r="46" spans="9:9">
      <c r="I46">
        <f t="shared" ref="I46:I56" si="1">+F46+H46</f>
        <v>0</v>
      </c>
    </row>
    <row r="47" spans="9:9">
      <c r="I47">
        <f t="shared" si="1"/>
        <v>0</v>
      </c>
    </row>
    <row r="48" spans="9:9">
      <c r="I48">
        <f t="shared" si="1"/>
        <v>0</v>
      </c>
    </row>
    <row r="49" spans="9:9">
      <c r="I49">
        <f t="shared" si="1"/>
        <v>0</v>
      </c>
    </row>
    <row r="50" spans="9:9">
      <c r="I50">
        <f t="shared" si="1"/>
        <v>0</v>
      </c>
    </row>
    <row r="51" spans="9:9">
      <c r="I51">
        <f t="shared" si="1"/>
        <v>0</v>
      </c>
    </row>
    <row r="52" spans="9:9">
      <c r="I52">
        <f t="shared" si="1"/>
        <v>0</v>
      </c>
    </row>
    <row r="53" spans="9:9">
      <c r="I53">
        <f t="shared" si="1"/>
        <v>0</v>
      </c>
    </row>
    <row r="54" spans="9:9">
      <c r="I54">
        <f t="shared" si="1"/>
        <v>0</v>
      </c>
    </row>
    <row r="55" spans="9:9">
      <c r="I55">
        <f t="shared" si="1"/>
        <v>0</v>
      </c>
    </row>
    <row r="56" spans="9:9">
      <c r="I56">
        <f t="shared" si="1"/>
        <v>0</v>
      </c>
    </row>
    <row r="58" spans="9:9">
      <c r="I58">
        <f>+F58+H58</f>
        <v>0</v>
      </c>
    </row>
    <row r="59" spans="9:9">
      <c r="I59">
        <f t="shared" ref="I59:I63" si="2">+F59+H59</f>
        <v>0</v>
      </c>
    </row>
    <row r="60" spans="9:9">
      <c r="I60">
        <f t="shared" si="2"/>
        <v>0</v>
      </c>
    </row>
    <row r="61" spans="9:9">
      <c r="I61">
        <f t="shared" si="2"/>
        <v>0</v>
      </c>
    </row>
    <row r="62" spans="9:9">
      <c r="I62">
        <f t="shared" si="2"/>
        <v>0</v>
      </c>
    </row>
    <row r="63" spans="9:9">
      <c r="I63">
        <f t="shared" si="2"/>
        <v>0</v>
      </c>
    </row>
    <row r="65" spans="9:9">
      <c r="I65">
        <f>+F65+H65</f>
        <v>0</v>
      </c>
    </row>
    <row r="66" spans="9:9">
      <c r="I66">
        <f t="shared" ref="I66:I76" si="3">+F66+H66</f>
        <v>0</v>
      </c>
    </row>
    <row r="67" spans="9:9">
      <c r="I67">
        <f t="shared" si="3"/>
        <v>0</v>
      </c>
    </row>
    <row r="68" spans="9:9">
      <c r="I68">
        <f t="shared" si="3"/>
        <v>0</v>
      </c>
    </row>
    <row r="69" spans="9:9">
      <c r="I69">
        <f t="shared" si="3"/>
        <v>0</v>
      </c>
    </row>
    <row r="70" spans="9:9">
      <c r="I70">
        <f t="shared" si="3"/>
        <v>0</v>
      </c>
    </row>
    <row r="71" spans="9:9">
      <c r="I71">
        <f t="shared" si="3"/>
        <v>0</v>
      </c>
    </row>
    <row r="72" spans="9:9">
      <c r="I72">
        <f t="shared" si="3"/>
        <v>0</v>
      </c>
    </row>
    <row r="73" spans="9:9">
      <c r="I73">
        <f t="shared" si="3"/>
        <v>0</v>
      </c>
    </row>
    <row r="74" spans="9:9">
      <c r="I74">
        <f t="shared" si="3"/>
        <v>0</v>
      </c>
    </row>
    <row r="75" spans="9:9">
      <c r="I75">
        <f t="shared" si="3"/>
        <v>0</v>
      </c>
    </row>
    <row r="76" spans="9:9">
      <c r="I76">
        <f t="shared" si="3"/>
        <v>0</v>
      </c>
    </row>
    <row r="78" spans="9:9">
      <c r="I78">
        <f>+F78+H78</f>
        <v>0</v>
      </c>
    </row>
    <row r="79" spans="9:9">
      <c r="I79">
        <f t="shared" ref="I79:I88" si="4">+F79+H79</f>
        <v>0</v>
      </c>
    </row>
    <row r="80" spans="9:9">
      <c r="I80">
        <f t="shared" si="4"/>
        <v>0</v>
      </c>
    </row>
    <row r="81" spans="2:9">
      <c r="I81">
        <f t="shared" si="4"/>
        <v>0</v>
      </c>
    </row>
    <row r="82" spans="2:9">
      <c r="I82">
        <f t="shared" si="4"/>
        <v>0</v>
      </c>
    </row>
    <row r="83" spans="2:9">
      <c r="I83">
        <f t="shared" si="4"/>
        <v>0</v>
      </c>
    </row>
    <row r="84" spans="2:9">
      <c r="I84">
        <f t="shared" si="4"/>
        <v>0</v>
      </c>
    </row>
    <row r="85" spans="2:9">
      <c r="I85">
        <f t="shared" si="4"/>
        <v>0</v>
      </c>
    </row>
    <row r="86" spans="2:9">
      <c r="I86">
        <f t="shared" si="4"/>
        <v>0</v>
      </c>
    </row>
    <row r="87" spans="2:9">
      <c r="I87">
        <f t="shared" si="4"/>
        <v>0</v>
      </c>
    </row>
    <row r="88" spans="2:9">
      <c r="I88">
        <f t="shared" si="4"/>
        <v>0</v>
      </c>
    </row>
    <row r="89" spans="2:9">
      <c r="B89">
        <v>383</v>
      </c>
    </row>
    <row r="91" spans="2:9">
      <c r="I91">
        <f>+F91+H91</f>
        <v>0</v>
      </c>
    </row>
    <row r="92" spans="2:9">
      <c r="I92">
        <f t="shared" ref="I92:I101" si="5">+F92+H92</f>
        <v>0</v>
      </c>
    </row>
    <row r="93" spans="2:9">
      <c r="I93">
        <f t="shared" si="5"/>
        <v>0</v>
      </c>
    </row>
    <row r="94" spans="2:9">
      <c r="I94">
        <f t="shared" si="5"/>
        <v>0</v>
      </c>
    </row>
    <row r="95" spans="2:9">
      <c r="I95">
        <f t="shared" si="5"/>
        <v>0</v>
      </c>
    </row>
    <row r="96" spans="2:9">
      <c r="I96">
        <f t="shared" si="5"/>
        <v>0</v>
      </c>
    </row>
    <row r="97" spans="9:9">
      <c r="I97">
        <f t="shared" si="5"/>
        <v>0</v>
      </c>
    </row>
    <row r="98" spans="9:9">
      <c r="I98">
        <f t="shared" si="5"/>
        <v>0</v>
      </c>
    </row>
    <row r="99" spans="9:9">
      <c r="I99">
        <f t="shared" si="5"/>
        <v>0</v>
      </c>
    </row>
    <row r="100" spans="9:9">
      <c r="I100">
        <f t="shared" si="5"/>
        <v>0</v>
      </c>
    </row>
    <row r="101" spans="9:9">
      <c r="I101">
        <f t="shared" si="5"/>
        <v>0</v>
      </c>
    </row>
    <row r="103" spans="9:9">
      <c r="I103">
        <f>+F103+H103</f>
        <v>0</v>
      </c>
    </row>
    <row r="104" spans="9:9">
      <c r="I104">
        <f t="shared" ref="I104:I113" si="6">+F104+H104</f>
        <v>0</v>
      </c>
    </row>
    <row r="105" spans="9:9">
      <c r="I105">
        <f t="shared" si="6"/>
        <v>0</v>
      </c>
    </row>
    <row r="106" spans="9:9">
      <c r="I106">
        <f t="shared" si="6"/>
        <v>0</v>
      </c>
    </row>
    <row r="107" spans="9:9">
      <c r="I107">
        <f t="shared" si="6"/>
        <v>0</v>
      </c>
    </row>
    <row r="108" spans="9:9">
      <c r="I108">
        <f t="shared" si="6"/>
        <v>0</v>
      </c>
    </row>
    <row r="109" spans="9:9">
      <c r="I109">
        <f t="shared" si="6"/>
        <v>0</v>
      </c>
    </row>
    <row r="110" spans="9:9">
      <c r="I110">
        <f t="shared" si="6"/>
        <v>0</v>
      </c>
    </row>
    <row r="111" spans="9:9">
      <c r="I111">
        <f t="shared" si="6"/>
        <v>0</v>
      </c>
    </row>
    <row r="112" spans="9:9">
      <c r="I112">
        <f t="shared" si="6"/>
        <v>0</v>
      </c>
    </row>
    <row r="113" spans="9:9">
      <c r="I113">
        <f t="shared" si="6"/>
        <v>0</v>
      </c>
    </row>
    <row r="116" spans="9:9">
      <c r="I116">
        <f>+F116+H116</f>
        <v>0</v>
      </c>
    </row>
    <row r="117" spans="9:9">
      <c r="I117">
        <f t="shared" ref="I117:I120" si="7">+F117+H117</f>
        <v>0</v>
      </c>
    </row>
    <row r="118" spans="9:9">
      <c r="I118">
        <f t="shared" si="7"/>
        <v>0</v>
      </c>
    </row>
    <row r="119" spans="9:9">
      <c r="I119">
        <f t="shared" si="7"/>
        <v>0</v>
      </c>
    </row>
    <row r="120" spans="9:9">
      <c r="I120">
        <f t="shared" si="7"/>
        <v>0</v>
      </c>
    </row>
    <row r="122" spans="9:9">
      <c r="I122">
        <f>+F122+H122</f>
        <v>0</v>
      </c>
    </row>
    <row r="123" spans="9:9">
      <c r="I123">
        <f t="shared" ref="I123:I126" si="8">+F123+H123</f>
        <v>0</v>
      </c>
    </row>
    <row r="124" spans="9:9">
      <c r="I124">
        <f t="shared" si="8"/>
        <v>0</v>
      </c>
    </row>
    <row r="125" spans="9:9">
      <c r="I125">
        <f t="shared" si="8"/>
        <v>0</v>
      </c>
    </row>
    <row r="126" spans="9:9">
      <c r="I126">
        <f t="shared" si="8"/>
        <v>0</v>
      </c>
    </row>
    <row r="128" spans="9:9">
      <c r="I128">
        <f>+F128+H128</f>
        <v>0</v>
      </c>
    </row>
    <row r="129" spans="9:9">
      <c r="I129">
        <f t="shared" ref="I129:I132" si="9">+F129+H129</f>
        <v>0</v>
      </c>
    </row>
    <row r="130" spans="9:9">
      <c r="I130">
        <f t="shared" si="9"/>
        <v>0</v>
      </c>
    </row>
    <row r="131" spans="9:9">
      <c r="I131">
        <f t="shared" si="9"/>
        <v>0</v>
      </c>
    </row>
    <row r="132" spans="9:9">
      <c r="I132">
        <f t="shared" si="9"/>
        <v>0</v>
      </c>
    </row>
    <row r="134" spans="9:9">
      <c r="I134">
        <f>+F134+H134</f>
        <v>0</v>
      </c>
    </row>
    <row r="135" spans="9:9">
      <c r="I135">
        <f t="shared" ref="I135:I138" si="10">+F135+H135</f>
        <v>0</v>
      </c>
    </row>
    <row r="136" spans="9:9">
      <c r="I136">
        <f t="shared" si="10"/>
        <v>0</v>
      </c>
    </row>
    <row r="137" spans="9:9">
      <c r="I137">
        <f t="shared" si="10"/>
        <v>0</v>
      </c>
    </row>
    <row r="138" spans="9:9">
      <c r="I138">
        <f t="shared" si="10"/>
        <v>0</v>
      </c>
    </row>
    <row r="141" spans="9:9">
      <c r="I141">
        <f>+F141+H141</f>
        <v>0</v>
      </c>
    </row>
    <row r="142" spans="9:9">
      <c r="I142">
        <f t="shared" ref="I142:I147" si="11">+F142+H142</f>
        <v>0</v>
      </c>
    </row>
    <row r="143" spans="9:9">
      <c r="I143">
        <f t="shared" si="11"/>
        <v>0</v>
      </c>
    </row>
    <row r="144" spans="9:9">
      <c r="I144">
        <f t="shared" si="11"/>
        <v>0</v>
      </c>
    </row>
    <row r="145" spans="9:9">
      <c r="I145">
        <f t="shared" si="11"/>
        <v>0</v>
      </c>
    </row>
    <row r="146" spans="9:9">
      <c r="I146">
        <f t="shared" si="11"/>
        <v>0</v>
      </c>
    </row>
    <row r="147" spans="9:9">
      <c r="I147">
        <f t="shared" si="11"/>
        <v>0</v>
      </c>
    </row>
    <row r="149" spans="9:9">
      <c r="I149">
        <f>+F149+H149</f>
        <v>0</v>
      </c>
    </row>
    <row r="150" spans="9:9">
      <c r="I150">
        <f t="shared" ref="I150:I151" si="12">+F150+H150</f>
        <v>0</v>
      </c>
    </row>
    <row r="151" spans="9:9">
      <c r="I151">
        <f t="shared" si="12"/>
        <v>0</v>
      </c>
    </row>
    <row r="153" spans="9:9">
      <c r="I153">
        <f>+F153+H153</f>
        <v>0</v>
      </c>
    </row>
    <row r="154" spans="9:9">
      <c r="I154">
        <f t="shared" ref="I154:I166" si="13">+F154+H154</f>
        <v>0</v>
      </c>
    </row>
    <row r="155" spans="9:9">
      <c r="I155">
        <f t="shared" si="13"/>
        <v>0</v>
      </c>
    </row>
    <row r="156" spans="9:9">
      <c r="I156">
        <f t="shared" si="13"/>
        <v>0</v>
      </c>
    </row>
    <row r="157" spans="9:9">
      <c r="I157">
        <f t="shared" si="13"/>
        <v>0</v>
      </c>
    </row>
    <row r="158" spans="9:9">
      <c r="I158">
        <f t="shared" si="13"/>
        <v>0</v>
      </c>
    </row>
    <row r="159" spans="9:9">
      <c r="I159">
        <f t="shared" si="13"/>
        <v>0</v>
      </c>
    </row>
    <row r="160" spans="9:9">
      <c r="I160">
        <f t="shared" si="13"/>
        <v>0</v>
      </c>
    </row>
    <row r="161" spans="9:9">
      <c r="I161">
        <f t="shared" si="13"/>
        <v>0</v>
      </c>
    </row>
    <row r="162" spans="9:9">
      <c r="I162">
        <f t="shared" si="13"/>
        <v>0</v>
      </c>
    </row>
    <row r="163" spans="9:9">
      <c r="I163">
        <f t="shared" si="13"/>
        <v>0</v>
      </c>
    </row>
    <row r="164" spans="9:9">
      <c r="I164">
        <f t="shared" si="13"/>
        <v>0</v>
      </c>
    </row>
    <row r="165" spans="9:9">
      <c r="I165">
        <f t="shared" si="13"/>
        <v>0</v>
      </c>
    </row>
    <row r="166" spans="9:9">
      <c r="I166">
        <f t="shared" si="13"/>
        <v>0</v>
      </c>
    </row>
    <row r="168" spans="9:9">
      <c r="I168">
        <f>+F168+H168</f>
        <v>0</v>
      </c>
    </row>
    <row r="169" spans="9:9">
      <c r="I169">
        <f t="shared" ref="I169:I176" si="14">+F169+H169</f>
        <v>0</v>
      </c>
    </row>
    <row r="170" spans="9:9">
      <c r="I170">
        <f t="shared" si="14"/>
        <v>0</v>
      </c>
    </row>
    <row r="171" spans="9:9">
      <c r="I171">
        <f t="shared" si="14"/>
        <v>0</v>
      </c>
    </row>
    <row r="172" spans="9:9">
      <c r="I172">
        <f t="shared" si="14"/>
        <v>0</v>
      </c>
    </row>
    <row r="173" spans="9:9">
      <c r="I173">
        <f t="shared" si="14"/>
        <v>0</v>
      </c>
    </row>
    <row r="174" spans="9:9">
      <c r="I174">
        <f t="shared" si="14"/>
        <v>0</v>
      </c>
    </row>
    <row r="175" spans="9:9">
      <c r="I175">
        <f t="shared" si="14"/>
        <v>0</v>
      </c>
    </row>
    <row r="176" spans="9:9">
      <c r="I176">
        <f t="shared" si="14"/>
        <v>0</v>
      </c>
    </row>
    <row r="178" spans="9:9">
      <c r="I178">
        <f>+F178+H178</f>
        <v>0</v>
      </c>
    </row>
    <row r="179" spans="9:9">
      <c r="I179">
        <f t="shared" ref="I179:I190" si="15">+F179+H179</f>
        <v>0</v>
      </c>
    </row>
    <row r="180" spans="9:9">
      <c r="I180">
        <f t="shared" si="15"/>
        <v>0</v>
      </c>
    </row>
    <row r="181" spans="9:9">
      <c r="I181">
        <f t="shared" si="15"/>
        <v>0</v>
      </c>
    </row>
    <row r="182" spans="9:9">
      <c r="I182">
        <f t="shared" si="15"/>
        <v>0</v>
      </c>
    </row>
    <row r="183" spans="9:9">
      <c r="I183">
        <f t="shared" si="15"/>
        <v>0</v>
      </c>
    </row>
    <row r="184" spans="9:9">
      <c r="I184">
        <f t="shared" si="15"/>
        <v>0</v>
      </c>
    </row>
    <row r="185" spans="9:9">
      <c r="I185">
        <f t="shared" si="15"/>
        <v>0</v>
      </c>
    </row>
    <row r="186" spans="9:9">
      <c r="I186">
        <f t="shared" si="15"/>
        <v>0</v>
      </c>
    </row>
    <row r="187" spans="9:9">
      <c r="I187">
        <f t="shared" si="15"/>
        <v>0</v>
      </c>
    </row>
    <row r="188" spans="9:9">
      <c r="I188">
        <f t="shared" si="15"/>
        <v>0</v>
      </c>
    </row>
    <row r="189" spans="9:9">
      <c r="I189">
        <f t="shared" si="15"/>
        <v>0</v>
      </c>
    </row>
    <row r="190" spans="9:9">
      <c r="I190">
        <f t="shared" si="15"/>
        <v>0</v>
      </c>
    </row>
    <row r="192" spans="9:9">
      <c r="I192">
        <f>+F192+H192</f>
        <v>0</v>
      </c>
    </row>
    <row r="193" spans="9:9">
      <c r="I193">
        <f t="shared" ref="I193:I203" si="16">+F193+H193</f>
        <v>0</v>
      </c>
    </row>
    <row r="194" spans="9:9">
      <c r="I194">
        <f t="shared" si="16"/>
        <v>0</v>
      </c>
    </row>
    <row r="195" spans="9:9">
      <c r="I195">
        <f t="shared" si="16"/>
        <v>0</v>
      </c>
    </row>
    <row r="196" spans="9:9">
      <c r="I196">
        <f t="shared" si="16"/>
        <v>0</v>
      </c>
    </row>
    <row r="197" spans="9:9">
      <c r="I197">
        <f t="shared" si="16"/>
        <v>0</v>
      </c>
    </row>
    <row r="198" spans="9:9">
      <c r="I198">
        <f t="shared" si="16"/>
        <v>0</v>
      </c>
    </row>
    <row r="199" spans="9:9">
      <c r="I199">
        <f t="shared" si="16"/>
        <v>0</v>
      </c>
    </row>
    <row r="200" spans="9:9">
      <c r="I200">
        <f t="shared" si="16"/>
        <v>0</v>
      </c>
    </row>
    <row r="201" spans="9:9">
      <c r="I201">
        <f t="shared" si="16"/>
        <v>0</v>
      </c>
    </row>
    <row r="202" spans="9:9">
      <c r="I202">
        <f t="shared" si="16"/>
        <v>0</v>
      </c>
    </row>
    <row r="203" spans="9:9">
      <c r="I203">
        <f t="shared" si="16"/>
        <v>0</v>
      </c>
    </row>
    <row r="205" spans="9:9">
      <c r="I205">
        <f>+F205+H205</f>
        <v>0</v>
      </c>
    </row>
    <row r="207" spans="9:9">
      <c r="I207">
        <f>+F207+H207</f>
        <v>0</v>
      </c>
    </row>
    <row r="208" spans="9:9">
      <c r="I208">
        <f t="shared" ref="I208:I219" si="17">+F208+H208</f>
        <v>0</v>
      </c>
    </row>
    <row r="209" spans="9:9">
      <c r="I209">
        <f t="shared" si="17"/>
        <v>0</v>
      </c>
    </row>
    <row r="210" spans="9:9">
      <c r="I210">
        <f t="shared" si="17"/>
        <v>0</v>
      </c>
    </row>
    <row r="211" spans="9:9">
      <c r="I211">
        <f t="shared" si="17"/>
        <v>0</v>
      </c>
    </row>
    <row r="212" spans="9:9">
      <c r="I212">
        <f t="shared" si="17"/>
        <v>0</v>
      </c>
    </row>
    <row r="213" spans="9:9">
      <c r="I213">
        <f t="shared" si="17"/>
        <v>0</v>
      </c>
    </row>
    <row r="214" spans="9:9">
      <c r="I214">
        <f t="shared" si="17"/>
        <v>0</v>
      </c>
    </row>
    <row r="215" spans="9:9">
      <c r="I215">
        <f t="shared" si="17"/>
        <v>0</v>
      </c>
    </row>
    <row r="216" spans="9:9">
      <c r="I216">
        <f t="shared" si="17"/>
        <v>0</v>
      </c>
    </row>
    <row r="217" spans="9:9">
      <c r="I217">
        <f t="shared" si="17"/>
        <v>0</v>
      </c>
    </row>
    <row r="218" spans="9:9">
      <c r="I218">
        <f t="shared" si="17"/>
        <v>0</v>
      </c>
    </row>
    <row r="219" spans="9:9">
      <c r="I219">
        <f t="shared" si="17"/>
        <v>0</v>
      </c>
    </row>
    <row r="221" spans="9:9">
      <c r="I221">
        <f>+F221+H221</f>
        <v>0</v>
      </c>
    </row>
    <row r="222" spans="9:9">
      <c r="I222">
        <f t="shared" ref="I222:I231" si="18">+F222+H222</f>
        <v>0</v>
      </c>
    </row>
    <row r="223" spans="9:9">
      <c r="I223">
        <f t="shared" si="18"/>
        <v>0</v>
      </c>
    </row>
    <row r="224" spans="9:9">
      <c r="I224">
        <f t="shared" si="18"/>
        <v>0</v>
      </c>
    </row>
    <row r="225" spans="9:9">
      <c r="I225">
        <f t="shared" si="18"/>
        <v>0</v>
      </c>
    </row>
    <row r="226" spans="9:9">
      <c r="I226">
        <f t="shared" si="18"/>
        <v>0</v>
      </c>
    </row>
    <row r="227" spans="9:9">
      <c r="I227">
        <f t="shared" si="18"/>
        <v>0</v>
      </c>
    </row>
    <row r="228" spans="9:9">
      <c r="I228">
        <f t="shared" si="18"/>
        <v>0</v>
      </c>
    </row>
    <row r="229" spans="9:9">
      <c r="I229">
        <f t="shared" si="18"/>
        <v>0</v>
      </c>
    </row>
    <row r="230" spans="9:9">
      <c r="I230">
        <f t="shared" si="18"/>
        <v>0</v>
      </c>
    </row>
    <row r="231" spans="9:9">
      <c r="I231">
        <f t="shared" si="18"/>
        <v>0</v>
      </c>
    </row>
    <row r="232" spans="9:9">
      <c r="I232">
        <f>+F232+H232</f>
        <v>0</v>
      </c>
    </row>
    <row r="234" spans="9:9">
      <c r="I234">
        <f>+F234+H234</f>
        <v>0</v>
      </c>
    </row>
    <row r="235" spans="9:9">
      <c r="I235">
        <f t="shared" ref="I235:I241" si="19">+F235+H235</f>
        <v>0</v>
      </c>
    </row>
    <row r="236" spans="9:9">
      <c r="I236">
        <f t="shared" si="19"/>
        <v>0</v>
      </c>
    </row>
    <row r="237" spans="9:9">
      <c r="I237">
        <f t="shared" si="19"/>
        <v>0</v>
      </c>
    </row>
    <row r="238" spans="9:9">
      <c r="I238">
        <f t="shared" si="19"/>
        <v>0</v>
      </c>
    </row>
    <row r="239" spans="9:9">
      <c r="I239">
        <f t="shared" si="19"/>
        <v>0</v>
      </c>
    </row>
    <row r="240" spans="9:9">
      <c r="I240">
        <f t="shared" si="19"/>
        <v>0</v>
      </c>
    </row>
    <row r="241" spans="2:9">
      <c r="I241">
        <f t="shared" si="19"/>
        <v>0</v>
      </c>
    </row>
    <row r="244" spans="2:9">
      <c r="I244">
        <f>+F244+H244</f>
        <v>0</v>
      </c>
    </row>
    <row r="245" spans="2:9">
      <c r="I245">
        <f t="shared" ref="I245:I248" si="20">+F245+H245</f>
        <v>0</v>
      </c>
    </row>
    <row r="246" spans="2:9">
      <c r="I246">
        <f t="shared" si="20"/>
        <v>0</v>
      </c>
    </row>
    <row r="247" spans="2:9">
      <c r="I247">
        <f t="shared" si="20"/>
        <v>0</v>
      </c>
    </row>
    <row r="248" spans="2:9">
      <c r="I248">
        <f t="shared" si="20"/>
        <v>0</v>
      </c>
    </row>
    <row r="250" spans="2:9">
      <c r="B250">
        <v>323</v>
      </c>
      <c r="F250">
        <f>SUM(D250:E250)</f>
        <v>0</v>
      </c>
      <c r="I250">
        <f>+F250+H250</f>
        <v>0</v>
      </c>
    </row>
    <row r="251" spans="2:9">
      <c r="B251">
        <v>329</v>
      </c>
      <c r="F251">
        <f t="shared" ref="F251:F252" si="21">SUM(D251:E251)</f>
        <v>0</v>
      </c>
      <c r="I251">
        <f t="shared" ref="I251:I252" si="22">+F251+H251</f>
        <v>0</v>
      </c>
    </row>
    <row r="252" spans="2:9">
      <c r="B252">
        <v>381</v>
      </c>
      <c r="F252">
        <f t="shared" si="21"/>
        <v>0</v>
      </c>
      <c r="I252">
        <f t="shared" si="22"/>
        <v>0</v>
      </c>
    </row>
    <row r="254" spans="2:9">
      <c r="I254">
        <f>+F254+H254</f>
        <v>0</v>
      </c>
    </row>
    <row r="255" spans="2:9">
      <c r="I255">
        <f t="shared" ref="I255:I260" si="23">+F255+H255</f>
        <v>0</v>
      </c>
    </row>
    <row r="256" spans="2:9">
      <c r="I256">
        <f t="shared" si="23"/>
        <v>0</v>
      </c>
    </row>
    <row r="257" spans="9:9">
      <c r="I257">
        <f t="shared" si="23"/>
        <v>0</v>
      </c>
    </row>
    <row r="258" spans="9:9">
      <c r="I258">
        <f t="shared" si="23"/>
        <v>0</v>
      </c>
    </row>
    <row r="259" spans="9:9">
      <c r="I259">
        <f t="shared" si="23"/>
        <v>0</v>
      </c>
    </row>
    <row r="260" spans="9:9">
      <c r="I260">
        <f t="shared" si="23"/>
        <v>0</v>
      </c>
    </row>
    <row r="262" spans="9:9">
      <c r="I262">
        <f>+F262+H262</f>
        <v>0</v>
      </c>
    </row>
    <row r="263" spans="9:9">
      <c r="I263">
        <f t="shared" ref="I263:I267" si="24">+F263+H263</f>
        <v>0</v>
      </c>
    </row>
    <row r="264" spans="9:9">
      <c r="I264">
        <f t="shared" si="24"/>
        <v>0</v>
      </c>
    </row>
    <row r="265" spans="9:9">
      <c r="I265">
        <f t="shared" si="24"/>
        <v>0</v>
      </c>
    </row>
    <row r="266" spans="9:9">
      <c r="I266">
        <f t="shared" si="24"/>
        <v>0</v>
      </c>
    </row>
    <row r="267" spans="9:9">
      <c r="I267">
        <f t="shared" si="24"/>
        <v>0</v>
      </c>
    </row>
    <row r="268" spans="9:9">
      <c r="I268">
        <f>+F268+H268</f>
        <v>0</v>
      </c>
    </row>
    <row r="270" spans="9:9">
      <c r="I270">
        <f>+F270+H270</f>
        <v>0</v>
      </c>
    </row>
    <row r="271" spans="9:9">
      <c r="I271">
        <f t="shared" ref="I271:I276" si="25">+F271+H271</f>
        <v>0</v>
      </c>
    </row>
    <row r="272" spans="9:9">
      <c r="I272">
        <f t="shared" si="25"/>
        <v>0</v>
      </c>
    </row>
    <row r="273" spans="9:9">
      <c r="I273">
        <f t="shared" si="25"/>
        <v>0</v>
      </c>
    </row>
    <row r="274" spans="9:9">
      <c r="I274">
        <f t="shared" si="25"/>
        <v>0</v>
      </c>
    </row>
    <row r="275" spans="9:9">
      <c r="I275">
        <f t="shared" si="25"/>
        <v>0</v>
      </c>
    </row>
    <row r="276" spans="9:9">
      <c r="I276">
        <f t="shared" si="25"/>
        <v>0</v>
      </c>
    </row>
    <row r="278" spans="9:9">
      <c r="I278">
        <f>+F278+H278</f>
        <v>0</v>
      </c>
    </row>
    <row r="279" spans="9:9">
      <c r="I279">
        <f t="shared" ref="I279:I284" si="26">+F279+H279</f>
        <v>0</v>
      </c>
    </row>
    <row r="280" spans="9:9">
      <c r="I280">
        <f t="shared" si="26"/>
        <v>0</v>
      </c>
    </row>
    <row r="281" spans="9:9">
      <c r="I281">
        <f t="shared" si="26"/>
        <v>0</v>
      </c>
    </row>
    <row r="282" spans="9:9">
      <c r="I282">
        <f t="shared" si="26"/>
        <v>0</v>
      </c>
    </row>
    <row r="283" spans="9:9">
      <c r="I283">
        <f t="shared" si="26"/>
        <v>0</v>
      </c>
    </row>
    <row r="284" spans="9:9">
      <c r="I284">
        <f t="shared" si="26"/>
        <v>0</v>
      </c>
    </row>
    <row r="286" spans="9:9">
      <c r="I286">
        <f>+F286+H286</f>
        <v>0</v>
      </c>
    </row>
    <row r="287" spans="9:9">
      <c r="I287">
        <f t="shared" ref="I287:I292" si="27">+F287+H287</f>
        <v>0</v>
      </c>
    </row>
    <row r="288" spans="9:9">
      <c r="I288">
        <f t="shared" si="27"/>
        <v>0</v>
      </c>
    </row>
    <row r="289" spans="1:9">
      <c r="I289">
        <f t="shared" si="27"/>
        <v>0</v>
      </c>
    </row>
    <row r="290" spans="1:9">
      <c r="I290">
        <f t="shared" si="27"/>
        <v>0</v>
      </c>
    </row>
    <row r="291" spans="1:9">
      <c r="I291">
        <f t="shared" si="27"/>
        <v>0</v>
      </c>
    </row>
    <row r="292" spans="1:9">
      <c r="I292">
        <f t="shared" si="27"/>
        <v>0</v>
      </c>
    </row>
    <row r="293" spans="1:9">
      <c r="A293" t="s">
        <v>1569</v>
      </c>
      <c r="C293" t="s">
        <v>1570</v>
      </c>
      <c r="D293">
        <f t="shared" ref="D293:I293" si="28">+D294</f>
        <v>0</v>
      </c>
      <c r="E293">
        <f t="shared" si="28"/>
        <v>0</v>
      </c>
      <c r="F293">
        <f t="shared" si="28"/>
        <v>0</v>
      </c>
      <c r="G293">
        <f t="shared" si="28"/>
        <v>0</v>
      </c>
      <c r="H293">
        <f t="shared" si="28"/>
        <v>0</v>
      </c>
      <c r="I293">
        <f t="shared" si="28"/>
        <v>0</v>
      </c>
    </row>
    <row r="295" spans="1:9">
      <c r="B295">
        <v>372</v>
      </c>
    </row>
    <row r="298" spans="1:9">
      <c r="I298">
        <f t="shared" ref="I298" si="29">+F298+H298</f>
        <v>0</v>
      </c>
    </row>
    <row r="299" spans="1:9">
      <c r="D299">
        <f t="shared" ref="D299:I299" si="30">SUM(D300:D304)</f>
        <v>0</v>
      </c>
      <c r="E299">
        <f t="shared" si="30"/>
        <v>0</v>
      </c>
      <c r="F299">
        <f t="shared" si="30"/>
        <v>0</v>
      </c>
      <c r="G299">
        <f t="shared" si="30"/>
        <v>0</v>
      </c>
      <c r="H299">
        <f t="shared" si="30"/>
        <v>0</v>
      </c>
      <c r="I299">
        <f t="shared" si="30"/>
        <v>0</v>
      </c>
    </row>
    <row r="300" spans="1:9">
      <c r="A300" s="192"/>
      <c r="B300" s="196">
        <v>311</v>
      </c>
      <c r="C300" s="196"/>
      <c r="D300" s="196"/>
      <c r="E300" s="196"/>
      <c r="F300" s="196">
        <f>SUM(D300:E300)</f>
        <v>0</v>
      </c>
      <c r="G300" s="196"/>
      <c r="H300" s="196"/>
      <c r="I300" s="196">
        <f>+F300+H300</f>
        <v>0</v>
      </c>
    </row>
    <row r="301" spans="1:9">
      <c r="A301" s="192"/>
      <c r="B301" s="196">
        <v>313</v>
      </c>
      <c r="C301" s="196"/>
      <c r="D301" s="196"/>
      <c r="E301" s="196"/>
      <c r="F301" s="196">
        <f t="shared" ref="F301:F304" si="31">SUM(D301:E301)</f>
        <v>0</v>
      </c>
      <c r="G301" s="196"/>
      <c r="H301" s="196"/>
      <c r="I301" s="196">
        <f t="shared" ref="I301:I304" si="32">+F301+H301</f>
        <v>0</v>
      </c>
    </row>
    <row r="302" spans="1:9">
      <c r="F302" s="196">
        <f t="shared" si="31"/>
        <v>0</v>
      </c>
      <c r="I302" s="196">
        <f t="shared" si="32"/>
        <v>0</v>
      </c>
    </row>
    <row r="303" spans="1:9">
      <c r="B303">
        <v>329</v>
      </c>
      <c r="F303" s="196">
        <f t="shared" si="31"/>
        <v>0</v>
      </c>
      <c r="I303" s="196">
        <f t="shared" si="32"/>
        <v>0</v>
      </c>
    </row>
    <row r="304" spans="1:9">
      <c r="F304" s="196">
        <f t="shared" si="31"/>
        <v>0</v>
      </c>
      <c r="I304" s="196">
        <f t="shared" si="32"/>
        <v>0</v>
      </c>
    </row>
    <row r="306" spans="1:9">
      <c r="D306">
        <f>SUM(D307)</f>
        <v>0</v>
      </c>
      <c r="E306">
        <f>SUM(E307)</f>
        <v>0</v>
      </c>
      <c r="F306">
        <f>+D306+E306</f>
        <v>0</v>
      </c>
      <c r="G306">
        <f>+G307</f>
        <v>0</v>
      </c>
      <c r="H306">
        <f>+H307</f>
        <v>0</v>
      </c>
      <c r="I306">
        <f>+I307</f>
        <v>0</v>
      </c>
    </row>
    <row r="307" spans="1:9">
      <c r="A307" s="192"/>
      <c r="B307" s="205">
        <v>372</v>
      </c>
      <c r="C307" s="192"/>
      <c r="D307" s="192"/>
      <c r="E307" s="192"/>
      <c r="F307" s="192">
        <f>+D307+E307</f>
        <v>0</v>
      </c>
      <c r="G307" s="192"/>
      <c r="H307" s="192"/>
      <c r="I307" s="192">
        <f>+F307+H307</f>
        <v>0</v>
      </c>
    </row>
    <row r="309" spans="1:9">
      <c r="I309">
        <f>+F309+H309</f>
        <v>0</v>
      </c>
    </row>
    <row r="310" spans="1:9">
      <c r="I310">
        <f>+F310+H310</f>
        <v>0</v>
      </c>
    </row>
    <row r="311" spans="1:9">
      <c r="C311" t="s">
        <v>1830</v>
      </c>
    </row>
    <row r="312" spans="1:9">
      <c r="C312" t="s">
        <v>1831</v>
      </c>
    </row>
    <row r="313" spans="1:9">
      <c r="B313">
        <v>321</v>
      </c>
    </row>
    <row r="314" spans="1:9">
      <c r="B314">
        <v>323</v>
      </c>
    </row>
    <row r="315" spans="1:9">
      <c r="B315">
        <v>422</v>
      </c>
    </row>
    <row r="316" spans="1:9">
      <c r="B316">
        <v>451</v>
      </c>
    </row>
    <row r="319" spans="1:9">
      <c r="I319">
        <f>+F319+H319</f>
        <v>0</v>
      </c>
    </row>
    <row r="320" spans="1:9">
      <c r="I320">
        <f t="shared" ref="I320:I322" si="33">+F320+H320</f>
        <v>0</v>
      </c>
    </row>
    <row r="321" spans="9:9">
      <c r="I321">
        <f t="shared" si="33"/>
        <v>0</v>
      </c>
    </row>
    <row r="322" spans="9:9">
      <c r="I322">
        <f t="shared" si="33"/>
        <v>0</v>
      </c>
    </row>
    <row r="324" spans="9:9">
      <c r="I324" s="183">
        <f>+F324+H324</f>
        <v>0</v>
      </c>
    </row>
    <row r="325" spans="9:9">
      <c r="I325" s="183">
        <f t="shared" ref="I325:I327" si="34">+F325+H325</f>
        <v>0</v>
      </c>
    </row>
    <row r="326" spans="9:9">
      <c r="I326" s="183">
        <f t="shared" si="34"/>
        <v>0</v>
      </c>
    </row>
    <row r="327" spans="9:9">
      <c r="I327" s="183">
        <f t="shared" si="34"/>
        <v>0</v>
      </c>
    </row>
    <row r="329" spans="9:9">
      <c r="I329">
        <f>+F329+H329</f>
        <v>0</v>
      </c>
    </row>
    <row r="330" spans="9:9">
      <c r="I330">
        <f t="shared" ref="I330:I332" si="35">+F330+H330</f>
        <v>0</v>
      </c>
    </row>
    <row r="331" spans="9:9">
      <c r="I331">
        <f t="shared" si="35"/>
        <v>0</v>
      </c>
    </row>
    <row r="332" spans="9:9">
      <c r="I332">
        <f t="shared" si="35"/>
        <v>0</v>
      </c>
    </row>
    <row r="334" spans="9:9">
      <c r="I334">
        <f>+F334+H334</f>
        <v>0</v>
      </c>
    </row>
    <row r="335" spans="9:9">
      <c r="I335">
        <f t="shared" ref="I335:I336" si="36">+F335+H335</f>
        <v>0</v>
      </c>
    </row>
    <row r="336" spans="9:9">
      <c r="I336">
        <f t="shared" si="36"/>
        <v>0</v>
      </c>
    </row>
    <row r="338" spans="9:9">
      <c r="I338">
        <f>+F338+H338</f>
        <v>0</v>
      </c>
    </row>
    <row r="339" spans="9:9">
      <c r="I339">
        <f t="shared" ref="I339:I342" si="37">+F339+H339</f>
        <v>0</v>
      </c>
    </row>
    <row r="340" spans="9:9">
      <c r="I340">
        <f t="shared" si="37"/>
        <v>0</v>
      </c>
    </row>
    <row r="341" spans="9:9">
      <c r="I341">
        <f t="shared" si="37"/>
        <v>0</v>
      </c>
    </row>
    <row r="342" spans="9:9">
      <c r="I342">
        <f t="shared" si="37"/>
        <v>0</v>
      </c>
    </row>
    <row r="344" spans="9:9">
      <c r="I344">
        <f>+F344+H344</f>
        <v>0</v>
      </c>
    </row>
    <row r="345" spans="9:9">
      <c r="I345">
        <f t="shared" ref="I345:I348" si="38">+F345+H345</f>
        <v>0</v>
      </c>
    </row>
    <row r="346" spans="9:9">
      <c r="I346">
        <f t="shared" si="38"/>
        <v>0</v>
      </c>
    </row>
    <row r="347" spans="9:9">
      <c r="I347">
        <f t="shared" si="38"/>
        <v>0</v>
      </c>
    </row>
    <row r="348" spans="9:9">
      <c r="I348">
        <f t="shared" si="38"/>
        <v>0</v>
      </c>
    </row>
    <row r="351" spans="9:9">
      <c r="I351">
        <f>+F351+H351</f>
        <v>0</v>
      </c>
    </row>
    <row r="352" spans="9:9">
      <c r="I352">
        <f t="shared" ref="I352:I366" si="39">+F352+H352</f>
        <v>0</v>
      </c>
    </row>
    <row r="353" spans="2:9">
      <c r="I353">
        <f t="shared" si="39"/>
        <v>0</v>
      </c>
    </row>
    <row r="354" spans="2:9">
      <c r="I354">
        <f t="shared" si="39"/>
        <v>0</v>
      </c>
    </row>
    <row r="355" spans="2:9">
      <c r="I355">
        <f t="shared" si="39"/>
        <v>0</v>
      </c>
    </row>
    <row r="356" spans="2:9">
      <c r="I356">
        <f t="shared" si="39"/>
        <v>0</v>
      </c>
    </row>
    <row r="357" spans="2:9">
      <c r="I357">
        <f t="shared" si="39"/>
        <v>0</v>
      </c>
    </row>
    <row r="358" spans="2:9">
      <c r="B358">
        <v>352</v>
      </c>
    </row>
    <row r="359" spans="2:9">
      <c r="B359">
        <v>353</v>
      </c>
    </row>
    <row r="360" spans="2:9">
      <c r="B360">
        <v>366</v>
      </c>
    </row>
    <row r="361" spans="2:9">
      <c r="B361">
        <v>368</v>
      </c>
    </row>
    <row r="362" spans="2:9">
      <c r="I362">
        <f t="shared" si="39"/>
        <v>0</v>
      </c>
    </row>
    <row r="363" spans="2:9">
      <c r="B363">
        <v>381</v>
      </c>
    </row>
    <row r="364" spans="2:9">
      <c r="I364">
        <f t="shared" si="39"/>
        <v>0</v>
      </c>
    </row>
    <row r="365" spans="2:9">
      <c r="I365">
        <f t="shared" si="39"/>
        <v>0</v>
      </c>
    </row>
    <row r="366" spans="2:9">
      <c r="I366">
        <f t="shared" si="39"/>
        <v>0</v>
      </c>
    </row>
    <row r="368" spans="2:9">
      <c r="I368">
        <f>+F368+H368</f>
        <v>0</v>
      </c>
    </row>
    <row r="369" spans="2:9">
      <c r="I369">
        <f t="shared" ref="I369:I381" si="40">+F369+H369</f>
        <v>0</v>
      </c>
    </row>
    <row r="370" spans="2:9">
      <c r="I370">
        <f t="shared" si="40"/>
        <v>0</v>
      </c>
    </row>
    <row r="371" spans="2:9">
      <c r="I371">
        <f t="shared" si="40"/>
        <v>0</v>
      </c>
    </row>
    <row r="372" spans="2:9">
      <c r="I372">
        <f t="shared" si="40"/>
        <v>0</v>
      </c>
    </row>
    <row r="373" spans="2:9">
      <c r="I373">
        <f t="shared" si="40"/>
        <v>0</v>
      </c>
    </row>
    <row r="374" spans="2:9">
      <c r="I374">
        <f t="shared" si="40"/>
        <v>0</v>
      </c>
    </row>
    <row r="375" spans="2:9">
      <c r="B375">
        <v>353</v>
      </c>
    </row>
    <row r="376" spans="2:9">
      <c r="B376">
        <v>368</v>
      </c>
    </row>
    <row r="377" spans="2:9">
      <c r="I377">
        <f t="shared" si="40"/>
        <v>0</v>
      </c>
    </row>
    <row r="378" spans="2:9">
      <c r="B378">
        <v>381</v>
      </c>
    </row>
    <row r="379" spans="2:9">
      <c r="I379">
        <f t="shared" si="40"/>
        <v>0</v>
      </c>
    </row>
    <row r="380" spans="2:9">
      <c r="I380">
        <f t="shared" si="40"/>
        <v>0</v>
      </c>
    </row>
    <row r="381" spans="2:9">
      <c r="I381">
        <f t="shared" si="40"/>
        <v>0</v>
      </c>
    </row>
    <row r="384" spans="2:9">
      <c r="I384">
        <f>+F384+H384</f>
        <v>0</v>
      </c>
    </row>
    <row r="385" spans="2:9">
      <c r="I385">
        <f t="shared" ref="I385:I394" si="41">+F385+H385</f>
        <v>0</v>
      </c>
    </row>
    <row r="386" spans="2:9">
      <c r="I386">
        <f t="shared" si="41"/>
        <v>0</v>
      </c>
    </row>
    <row r="387" spans="2:9">
      <c r="I387">
        <f t="shared" si="41"/>
        <v>0</v>
      </c>
    </row>
    <row r="388" spans="2:9">
      <c r="I388">
        <f t="shared" si="41"/>
        <v>0</v>
      </c>
    </row>
    <row r="389" spans="2:9">
      <c r="I389">
        <f t="shared" si="41"/>
        <v>0</v>
      </c>
    </row>
    <row r="390" spans="2:9">
      <c r="I390">
        <f t="shared" si="41"/>
        <v>0</v>
      </c>
    </row>
    <row r="391" spans="2:9">
      <c r="I391">
        <f t="shared" si="41"/>
        <v>0</v>
      </c>
    </row>
    <row r="392" spans="2:9">
      <c r="I392">
        <f t="shared" si="41"/>
        <v>0</v>
      </c>
    </row>
    <row r="393" spans="2:9">
      <c r="I393">
        <f t="shared" si="41"/>
        <v>0</v>
      </c>
    </row>
    <row r="394" spans="2:9">
      <c r="I394">
        <f t="shared" si="41"/>
        <v>0</v>
      </c>
    </row>
    <row r="395" spans="2:9">
      <c r="D395">
        <f t="shared" ref="D395:I395" si="42">SUM(D396:D398)</f>
        <v>0</v>
      </c>
      <c r="E395">
        <f t="shared" si="42"/>
        <v>0</v>
      </c>
      <c r="F395">
        <f t="shared" si="42"/>
        <v>0</v>
      </c>
      <c r="G395">
        <f t="shared" si="42"/>
        <v>0</v>
      </c>
      <c r="H395">
        <f t="shared" si="42"/>
        <v>0</v>
      </c>
      <c r="I395">
        <f t="shared" si="42"/>
        <v>0</v>
      </c>
    </row>
    <row r="396" spans="2:9">
      <c r="B396">
        <v>311</v>
      </c>
      <c r="F396">
        <f>SUM(D396:E396)</f>
        <v>0</v>
      </c>
      <c r="I396">
        <f>+F396+H396</f>
        <v>0</v>
      </c>
    </row>
    <row r="397" spans="2:9">
      <c r="B397">
        <v>312</v>
      </c>
      <c r="F397">
        <f t="shared" ref="F397:F398" si="43">SUM(D397:E397)</f>
        <v>0</v>
      </c>
      <c r="I397">
        <f t="shared" ref="I397:I398" si="44">+F397+H397</f>
        <v>0</v>
      </c>
    </row>
    <row r="398" spans="2:9">
      <c r="B398">
        <v>313</v>
      </c>
      <c r="F398">
        <f t="shared" si="43"/>
        <v>0</v>
      </c>
      <c r="I398">
        <f t="shared" si="44"/>
        <v>0</v>
      </c>
    </row>
    <row r="399" spans="2:9">
      <c r="B399">
        <v>329</v>
      </c>
    </row>
    <row r="400" spans="2:9">
      <c r="B400">
        <v>352</v>
      </c>
    </row>
    <row r="401" spans="2:9">
      <c r="B401">
        <v>363</v>
      </c>
    </row>
    <row r="402" spans="2:9">
      <c r="B402">
        <v>366</v>
      </c>
    </row>
    <row r="403" spans="2:9">
      <c r="B403">
        <v>369</v>
      </c>
    </row>
    <row r="404" spans="2:9">
      <c r="B404">
        <v>381</v>
      </c>
    </row>
    <row r="406" spans="2:9">
      <c r="I406">
        <f>+F406+H406</f>
        <v>0</v>
      </c>
    </row>
    <row r="407" spans="2:9">
      <c r="I407">
        <f t="shared" ref="I407:I419" si="45">+F407+H407</f>
        <v>0</v>
      </c>
    </row>
    <row r="408" spans="2:9">
      <c r="I408">
        <f t="shared" si="45"/>
        <v>0</v>
      </c>
    </row>
    <row r="409" spans="2:9">
      <c r="I409">
        <f t="shared" si="45"/>
        <v>0</v>
      </c>
    </row>
    <row r="410" spans="2:9">
      <c r="I410">
        <f t="shared" si="45"/>
        <v>0</v>
      </c>
    </row>
    <row r="411" spans="2:9">
      <c r="I411">
        <f t="shared" si="45"/>
        <v>0</v>
      </c>
    </row>
    <row r="412" spans="2:9">
      <c r="I412">
        <f t="shared" si="45"/>
        <v>0</v>
      </c>
    </row>
    <row r="413" spans="2:9">
      <c r="B413">
        <v>353</v>
      </c>
    </row>
    <row r="414" spans="2:9">
      <c r="B414">
        <v>368</v>
      </c>
    </row>
    <row r="415" spans="2:9">
      <c r="I415">
        <f t="shared" si="45"/>
        <v>0</v>
      </c>
    </row>
    <row r="416" spans="2:9">
      <c r="B416">
        <v>381</v>
      </c>
    </row>
    <row r="417" spans="9:9">
      <c r="I417">
        <f t="shared" si="45"/>
        <v>0</v>
      </c>
    </row>
    <row r="418" spans="9:9">
      <c r="I418">
        <f t="shared" si="45"/>
        <v>0</v>
      </c>
    </row>
    <row r="419" spans="9:9">
      <c r="I419">
        <f t="shared" si="45"/>
        <v>0</v>
      </c>
    </row>
    <row r="422" spans="9:9">
      <c r="I422">
        <f>+F422+H422</f>
        <v>0</v>
      </c>
    </row>
    <row r="423" spans="9:9">
      <c r="I423">
        <f t="shared" ref="I423:I432" si="46">+F423+H423</f>
        <v>0</v>
      </c>
    </row>
    <row r="424" spans="9:9">
      <c r="I424">
        <f t="shared" si="46"/>
        <v>0</v>
      </c>
    </row>
    <row r="425" spans="9:9">
      <c r="I425">
        <f t="shared" si="46"/>
        <v>0</v>
      </c>
    </row>
    <row r="426" spans="9:9">
      <c r="I426">
        <f t="shared" si="46"/>
        <v>0</v>
      </c>
    </row>
    <row r="427" spans="9:9">
      <c r="I427">
        <f t="shared" si="46"/>
        <v>0</v>
      </c>
    </row>
    <row r="428" spans="9:9">
      <c r="I428">
        <f t="shared" si="46"/>
        <v>0</v>
      </c>
    </row>
    <row r="429" spans="9:9">
      <c r="I429">
        <f t="shared" si="46"/>
        <v>0</v>
      </c>
    </row>
    <row r="430" spans="9:9">
      <c r="I430">
        <f t="shared" si="46"/>
        <v>0</v>
      </c>
    </row>
    <row r="431" spans="9:9">
      <c r="I431">
        <f t="shared" si="46"/>
        <v>0</v>
      </c>
    </row>
    <row r="432" spans="9:9">
      <c r="I432">
        <f t="shared" si="46"/>
        <v>0</v>
      </c>
    </row>
    <row r="434" spans="9:9">
      <c r="I434">
        <f>+F434+H434</f>
        <v>0</v>
      </c>
    </row>
    <row r="435" spans="9:9">
      <c r="I435">
        <f t="shared" ref="I435:I444" si="47">+F435+H435</f>
        <v>0</v>
      </c>
    </row>
    <row r="436" spans="9:9">
      <c r="I436">
        <f t="shared" si="47"/>
        <v>0</v>
      </c>
    </row>
    <row r="437" spans="9:9">
      <c r="I437">
        <f t="shared" si="47"/>
        <v>0</v>
      </c>
    </row>
    <row r="438" spans="9:9">
      <c r="I438">
        <f t="shared" si="47"/>
        <v>0</v>
      </c>
    </row>
    <row r="439" spans="9:9">
      <c r="I439">
        <f t="shared" si="47"/>
        <v>0</v>
      </c>
    </row>
    <row r="440" spans="9:9">
      <c r="I440">
        <f t="shared" si="47"/>
        <v>0</v>
      </c>
    </row>
    <row r="441" spans="9:9">
      <c r="I441">
        <f t="shared" si="47"/>
        <v>0</v>
      </c>
    </row>
    <row r="442" spans="9:9">
      <c r="I442">
        <f t="shared" si="47"/>
        <v>0</v>
      </c>
    </row>
    <row r="443" spans="9:9">
      <c r="I443">
        <f t="shared" si="47"/>
        <v>0</v>
      </c>
    </row>
    <row r="444" spans="9:9">
      <c r="I444">
        <f t="shared" si="47"/>
        <v>0</v>
      </c>
    </row>
    <row r="447" spans="9:9">
      <c r="I447">
        <f>+F447+H447</f>
        <v>0</v>
      </c>
    </row>
    <row r="448" spans="9:9">
      <c r="I448">
        <f t="shared" ref="I448:I457" si="48">+F448+H448</f>
        <v>0</v>
      </c>
    </row>
    <row r="449" spans="9:9">
      <c r="I449">
        <f t="shared" si="48"/>
        <v>0</v>
      </c>
    </row>
    <row r="450" spans="9:9">
      <c r="I450">
        <f t="shared" si="48"/>
        <v>0</v>
      </c>
    </row>
    <row r="451" spans="9:9">
      <c r="I451">
        <f t="shared" si="48"/>
        <v>0</v>
      </c>
    </row>
    <row r="452" spans="9:9">
      <c r="I452">
        <f t="shared" si="48"/>
        <v>0</v>
      </c>
    </row>
    <row r="453" spans="9:9">
      <c r="I453">
        <f t="shared" si="48"/>
        <v>0</v>
      </c>
    </row>
    <row r="454" spans="9:9">
      <c r="I454">
        <f t="shared" si="48"/>
        <v>0</v>
      </c>
    </row>
    <row r="455" spans="9:9">
      <c r="I455">
        <f t="shared" si="48"/>
        <v>0</v>
      </c>
    </row>
    <row r="456" spans="9:9">
      <c r="I456">
        <f t="shared" si="48"/>
        <v>0</v>
      </c>
    </row>
    <row r="457" spans="9:9">
      <c r="I457">
        <f t="shared" si="48"/>
        <v>0</v>
      </c>
    </row>
    <row r="459" spans="9:9">
      <c r="I459">
        <f>+F459+H459</f>
        <v>0</v>
      </c>
    </row>
    <row r="460" spans="9:9">
      <c r="I460">
        <f t="shared" ref="I460:I469" si="49">+F460+H460</f>
        <v>0</v>
      </c>
    </row>
    <row r="461" spans="9:9">
      <c r="I461">
        <f t="shared" si="49"/>
        <v>0</v>
      </c>
    </row>
    <row r="462" spans="9:9">
      <c r="I462">
        <f t="shared" si="49"/>
        <v>0</v>
      </c>
    </row>
    <row r="463" spans="9:9">
      <c r="I463">
        <f t="shared" si="49"/>
        <v>0</v>
      </c>
    </row>
    <row r="464" spans="9:9">
      <c r="I464">
        <f t="shared" si="49"/>
        <v>0</v>
      </c>
    </row>
    <row r="465" spans="9:9">
      <c r="I465">
        <f t="shared" si="49"/>
        <v>0</v>
      </c>
    </row>
    <row r="466" spans="9:9">
      <c r="I466">
        <f t="shared" si="49"/>
        <v>0</v>
      </c>
    </row>
    <row r="467" spans="9:9">
      <c r="I467">
        <f t="shared" si="49"/>
        <v>0</v>
      </c>
    </row>
    <row r="468" spans="9:9">
      <c r="I468">
        <f t="shared" si="49"/>
        <v>0</v>
      </c>
    </row>
    <row r="469" spans="9:9">
      <c r="I469">
        <f t="shared" si="49"/>
        <v>0</v>
      </c>
    </row>
    <row r="472" spans="9:9">
      <c r="I472">
        <f>+F472+H472</f>
        <v>0</v>
      </c>
    </row>
    <row r="475" spans="9:9">
      <c r="I475">
        <f>+F475+H475</f>
        <v>0</v>
      </c>
    </row>
    <row r="476" spans="9:9">
      <c r="I476">
        <f t="shared" ref="I476:I482" si="50">+F476+H476</f>
        <v>0</v>
      </c>
    </row>
    <row r="477" spans="9:9">
      <c r="I477">
        <f t="shared" si="50"/>
        <v>0</v>
      </c>
    </row>
    <row r="478" spans="9:9">
      <c r="I478">
        <f t="shared" si="50"/>
        <v>0</v>
      </c>
    </row>
    <row r="479" spans="9:9">
      <c r="I479">
        <f t="shared" si="50"/>
        <v>0</v>
      </c>
    </row>
    <row r="480" spans="9:9">
      <c r="I480">
        <f t="shared" si="50"/>
        <v>0</v>
      </c>
    </row>
    <row r="481" spans="9:9">
      <c r="I481">
        <f t="shared" si="50"/>
        <v>0</v>
      </c>
    </row>
    <row r="482" spans="9:9">
      <c r="I482">
        <f t="shared" si="50"/>
        <v>0</v>
      </c>
    </row>
    <row r="485" spans="9:9">
      <c r="I485">
        <f>+F485+H485</f>
        <v>0</v>
      </c>
    </row>
    <row r="486" spans="9:9">
      <c r="I486">
        <f t="shared" ref="I486:I489" si="51">+F486+H486</f>
        <v>0</v>
      </c>
    </row>
    <row r="487" spans="9:9">
      <c r="I487">
        <f t="shared" si="51"/>
        <v>0</v>
      </c>
    </row>
    <row r="488" spans="9:9">
      <c r="I488">
        <f t="shared" si="51"/>
        <v>0</v>
      </c>
    </row>
    <row r="489" spans="9:9">
      <c r="I489">
        <f t="shared" si="51"/>
        <v>0</v>
      </c>
    </row>
    <row r="491" spans="9:9">
      <c r="I491">
        <f>+F491+H491</f>
        <v>0</v>
      </c>
    </row>
    <row r="492" spans="9:9">
      <c r="I492">
        <f t="shared" ref="I492:I495" si="52">+F492+H492</f>
        <v>0</v>
      </c>
    </row>
    <row r="493" spans="9:9">
      <c r="I493">
        <f t="shared" si="52"/>
        <v>0</v>
      </c>
    </row>
    <row r="494" spans="9:9">
      <c r="I494">
        <f t="shared" si="52"/>
        <v>0</v>
      </c>
    </row>
    <row r="495" spans="9:9">
      <c r="I495">
        <f t="shared" si="52"/>
        <v>0</v>
      </c>
    </row>
    <row r="498" spans="9:9">
      <c r="I498">
        <f>+F498+H498</f>
        <v>0</v>
      </c>
    </row>
    <row r="499" spans="9:9">
      <c r="I499">
        <f t="shared" ref="I499:I500" si="53">+F499+H499</f>
        <v>0</v>
      </c>
    </row>
    <row r="500" spans="9:9">
      <c r="I500">
        <f t="shared" si="53"/>
        <v>0</v>
      </c>
    </row>
    <row r="502" spans="9:9">
      <c r="I502">
        <f>+F502+H502</f>
        <v>0</v>
      </c>
    </row>
    <row r="505" spans="9:9">
      <c r="I505">
        <f>+F505+H505</f>
        <v>0</v>
      </c>
    </row>
    <row r="506" spans="9:9">
      <c r="I506">
        <f t="shared" ref="I506:I514" si="54">+F506+H506</f>
        <v>0</v>
      </c>
    </row>
    <row r="507" spans="9:9">
      <c r="I507">
        <f t="shared" si="54"/>
        <v>0</v>
      </c>
    </row>
    <row r="508" spans="9:9">
      <c r="I508">
        <f t="shared" si="54"/>
        <v>0</v>
      </c>
    </row>
    <row r="509" spans="9:9">
      <c r="I509">
        <f t="shared" si="54"/>
        <v>0</v>
      </c>
    </row>
    <row r="510" spans="9:9">
      <c r="I510">
        <f t="shared" si="54"/>
        <v>0</v>
      </c>
    </row>
    <row r="511" spans="9:9">
      <c r="I511">
        <f t="shared" si="54"/>
        <v>0</v>
      </c>
    </row>
    <row r="512" spans="9:9">
      <c r="I512">
        <f t="shared" si="54"/>
        <v>0</v>
      </c>
    </row>
    <row r="513" spans="9:9">
      <c r="I513">
        <f t="shared" si="54"/>
        <v>0</v>
      </c>
    </row>
    <row r="514" spans="9:9">
      <c r="I514">
        <f t="shared" si="54"/>
        <v>0</v>
      </c>
    </row>
    <row r="516" spans="9:9">
      <c r="I516">
        <f>+F516+H516</f>
        <v>0</v>
      </c>
    </row>
    <row r="517" spans="9:9">
      <c r="I517">
        <f t="shared" ref="I517:I525" si="55">+F517+H517</f>
        <v>0</v>
      </c>
    </row>
    <row r="518" spans="9:9">
      <c r="I518">
        <f t="shared" si="55"/>
        <v>0</v>
      </c>
    </row>
    <row r="519" spans="9:9">
      <c r="I519">
        <f t="shared" si="55"/>
        <v>0</v>
      </c>
    </row>
    <row r="520" spans="9:9">
      <c r="I520">
        <f t="shared" si="55"/>
        <v>0</v>
      </c>
    </row>
    <row r="521" spans="9:9">
      <c r="I521">
        <f t="shared" si="55"/>
        <v>0</v>
      </c>
    </row>
    <row r="522" spans="9:9">
      <c r="I522">
        <f t="shared" si="55"/>
        <v>0</v>
      </c>
    </row>
    <row r="523" spans="9:9">
      <c r="I523">
        <f t="shared" si="55"/>
        <v>0</v>
      </c>
    </row>
    <row r="524" spans="9:9">
      <c r="I524">
        <f t="shared" si="55"/>
        <v>0</v>
      </c>
    </row>
    <row r="525" spans="9:9">
      <c r="I525">
        <f t="shared" si="55"/>
        <v>0</v>
      </c>
    </row>
    <row r="846" spans="1:3">
      <c r="A846" t="s">
        <v>1645</v>
      </c>
      <c r="C846" t="s">
        <v>1646</v>
      </c>
    </row>
    <row r="858" spans="2:2">
      <c r="B858">
        <v>311</v>
      </c>
    </row>
    <row r="859" spans="2:2">
      <c r="B859">
        <v>313</v>
      </c>
    </row>
    <row r="860" spans="2:2">
      <c r="B860">
        <v>323</v>
      </c>
    </row>
    <row r="861" spans="2:2">
      <c r="B861">
        <v>369</v>
      </c>
    </row>
  </sheetData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927"/>
  <sheetViews>
    <sheetView topLeftCell="A91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70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SREDNJA ŠKOLA FRA ANDRIJE KAČIĆA MIOŠIĆA, MAKARSKA</v>
      </c>
      <c r="C7" s="260"/>
      <c r="D7" s="13">
        <f>SUM(D8)</f>
        <v>7782540</v>
      </c>
      <c r="E7" s="13">
        <f t="shared" ref="E7:I8" si="0">SUM(E8)</f>
        <v>0</v>
      </c>
      <c r="F7" s="164">
        <f t="shared" si="0"/>
        <v>7782540</v>
      </c>
      <c r="G7" s="14">
        <f t="shared" si="0"/>
        <v>4004743.53</v>
      </c>
      <c r="H7" s="229">
        <f t="shared" si="0"/>
        <v>0</v>
      </c>
      <c r="I7" s="77">
        <f t="shared" si="0"/>
        <v>7782540</v>
      </c>
    </row>
    <row r="8" spans="1:9">
      <c r="A8" s="261" t="s">
        <v>7</v>
      </c>
      <c r="B8" s="262"/>
      <c r="C8" s="15" t="s">
        <v>8</v>
      </c>
      <c r="D8" s="16">
        <f>SUM(D9)</f>
        <v>7782540</v>
      </c>
      <c r="E8" s="16">
        <f t="shared" si="0"/>
        <v>0</v>
      </c>
      <c r="F8" s="82">
        <f t="shared" si="0"/>
        <v>7782540</v>
      </c>
      <c r="G8" s="17">
        <f t="shared" si="0"/>
        <v>4004743.53</v>
      </c>
      <c r="H8" s="170">
        <f t="shared" si="0"/>
        <v>0</v>
      </c>
      <c r="I8" s="17">
        <f t="shared" si="0"/>
        <v>7782540</v>
      </c>
    </row>
    <row r="9" spans="1:9">
      <c r="A9" s="261" t="s">
        <v>9</v>
      </c>
      <c r="B9" s="262"/>
      <c r="C9" s="15" t="s">
        <v>10</v>
      </c>
      <c r="D9" s="16">
        <f>SUM(D10,D18,D22,D26,D30,D33)</f>
        <v>7782540</v>
      </c>
      <c r="E9" s="16">
        <f t="shared" ref="E9:I9" si="1">SUM(E10,E18,E22,E26,E30,E33)</f>
        <v>0</v>
      </c>
      <c r="F9" s="82">
        <f t="shared" si="1"/>
        <v>7782540</v>
      </c>
      <c r="G9" s="17">
        <f t="shared" si="1"/>
        <v>4004743.53</v>
      </c>
      <c r="H9" s="170">
        <f t="shared" si="1"/>
        <v>0</v>
      </c>
      <c r="I9" s="17">
        <f t="shared" si="1"/>
        <v>7782540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</v>
      </c>
      <c r="E10" s="19">
        <f t="shared" ref="E10:I10" si="2">SUM(E11:E17)</f>
        <v>0</v>
      </c>
      <c r="F10" s="59">
        <f t="shared" si="2"/>
        <v>10</v>
      </c>
      <c r="G10" s="20">
        <f t="shared" si="2"/>
        <v>0.63</v>
      </c>
      <c r="H10" s="230">
        <f t="shared" si="2"/>
        <v>0</v>
      </c>
      <c r="I10" s="20">
        <f t="shared" si="2"/>
        <v>10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210</v>
      </c>
      <c r="B13" s="22">
        <v>641</v>
      </c>
      <c r="C13" s="23" t="s">
        <v>12</v>
      </c>
      <c r="D13" s="24">
        <v>10</v>
      </c>
      <c r="E13" s="47"/>
      <c r="F13" s="84">
        <f>SUM(D13:E13)</f>
        <v>10</v>
      </c>
      <c r="G13" s="25">
        <v>0.63</v>
      </c>
      <c r="H13" s="185"/>
      <c r="I13" s="25">
        <f t="shared" si="4"/>
        <v>10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60000</v>
      </c>
      <c r="E18" s="19">
        <f t="shared" ref="E18:I18" si="5">SUM(E19:E21)</f>
        <v>0</v>
      </c>
      <c r="F18" s="59">
        <f t="shared" si="5"/>
        <v>60000</v>
      </c>
      <c r="G18" s="20">
        <f t="shared" si="5"/>
        <v>0</v>
      </c>
      <c r="H18" s="230">
        <f t="shared" si="5"/>
        <v>0</v>
      </c>
      <c r="I18" s="20">
        <f t="shared" si="5"/>
        <v>60000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211</v>
      </c>
      <c r="B20" s="22">
        <v>652</v>
      </c>
      <c r="C20" s="23" t="s">
        <v>14</v>
      </c>
      <c r="D20" s="24">
        <v>60000</v>
      </c>
      <c r="E20" s="47"/>
      <c r="F20" s="84">
        <f>SUM(D20:E20)</f>
        <v>60000</v>
      </c>
      <c r="G20" s="25">
        <v>0</v>
      </c>
      <c r="H20" s="185"/>
      <c r="I20" s="25">
        <f>+F20+H20</f>
        <v>60000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7697530</v>
      </c>
      <c r="E22" s="19">
        <f t="shared" ref="E22:I22" si="6">SUM(E23:E25)</f>
        <v>0</v>
      </c>
      <c r="F22" s="59">
        <f t="shared" si="6"/>
        <v>7697530</v>
      </c>
      <c r="G22" s="20">
        <f t="shared" si="6"/>
        <v>4004742.9</v>
      </c>
      <c r="H22" s="230">
        <f t="shared" si="6"/>
        <v>0</v>
      </c>
      <c r="I22" s="20">
        <f t="shared" si="6"/>
        <v>7697530</v>
      </c>
    </row>
    <row r="23" spans="1:9" s="26" customFormat="1" ht="12">
      <c r="A23" s="21" t="s">
        <v>212</v>
      </c>
      <c r="B23" s="22">
        <v>634</v>
      </c>
      <c r="C23" s="23" t="s">
        <v>17</v>
      </c>
      <c r="D23" s="24">
        <v>7000</v>
      </c>
      <c r="E23" s="47"/>
      <c r="F23" s="84">
        <f>SUM(D23:E23)</f>
        <v>7000</v>
      </c>
      <c r="G23" s="25">
        <v>0</v>
      </c>
      <c r="H23" s="185"/>
      <c r="I23" s="25">
        <f>+F23+H23</f>
        <v>7000</v>
      </c>
    </row>
    <row r="24" spans="1:9" s="26" customFormat="1" ht="24">
      <c r="A24" s="21" t="s">
        <v>213</v>
      </c>
      <c r="B24" s="22">
        <v>636</v>
      </c>
      <c r="C24" s="23" t="s">
        <v>18</v>
      </c>
      <c r="D24" s="24">
        <v>7690530</v>
      </c>
      <c r="E24" s="47"/>
      <c r="F24" s="84">
        <f>SUM(D24:E24)</f>
        <v>7690530</v>
      </c>
      <c r="G24" s="25">
        <v>4004742.9</v>
      </c>
      <c r="H24" s="185"/>
      <c r="I24" s="25">
        <f>+F24+H24</f>
        <v>7690530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25000</v>
      </c>
      <c r="E30" s="19">
        <f t="shared" ref="E30:I30" si="8">SUM(E31:E32)</f>
        <v>0</v>
      </c>
      <c r="F30" s="59">
        <f t="shared" si="8"/>
        <v>25000</v>
      </c>
      <c r="G30" s="20">
        <f t="shared" si="8"/>
        <v>0</v>
      </c>
      <c r="H30" s="230">
        <f t="shared" si="8"/>
        <v>0</v>
      </c>
      <c r="I30" s="20">
        <f t="shared" si="8"/>
        <v>25000</v>
      </c>
    </row>
    <row r="31" spans="1:9" s="26" customFormat="1" ht="24">
      <c r="A31" s="21" t="s">
        <v>214</v>
      </c>
      <c r="B31" s="22">
        <v>663</v>
      </c>
      <c r="C31" s="23" t="s">
        <v>21</v>
      </c>
      <c r="D31" s="24">
        <v>25000</v>
      </c>
      <c r="E31" s="47"/>
      <c r="F31" s="84">
        <f>SUM(D31:E31)</f>
        <v>25000</v>
      </c>
      <c r="G31" s="25"/>
      <c r="H31" s="185"/>
      <c r="I31" s="25">
        <f>+F31+H31</f>
        <v>25000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SREDNJA ŠKOLA FRA ANDRIJE KAČIĆA MIOŠIĆA, MAKARSKA</v>
      </c>
      <c r="C39" s="260"/>
      <c r="D39" s="38">
        <f>SUM(D40)</f>
        <v>8521768.1199999992</v>
      </c>
      <c r="E39" s="38">
        <f t="shared" ref="E39:I41" si="11">SUM(E40)</f>
        <v>0</v>
      </c>
      <c r="F39" s="81">
        <f t="shared" si="11"/>
        <v>8521768.1199999992</v>
      </c>
      <c r="G39" s="168">
        <f t="shared" si="11"/>
        <v>4253216.83</v>
      </c>
      <c r="H39" s="93">
        <f t="shared" si="11"/>
        <v>0</v>
      </c>
      <c r="I39" s="147">
        <f t="shared" si="11"/>
        <v>8521768.1199999992</v>
      </c>
    </row>
    <row r="40" spans="1:9" ht="24.75">
      <c r="A40" s="261" t="s">
        <v>108</v>
      </c>
      <c r="B40" s="262"/>
      <c r="C40" s="15" t="s">
        <v>109</v>
      </c>
      <c r="D40" s="16">
        <f>SUM(D41)</f>
        <v>8521768.1199999992</v>
      </c>
      <c r="E40" s="16">
        <f t="shared" si="11"/>
        <v>0</v>
      </c>
      <c r="F40" s="82">
        <f t="shared" si="11"/>
        <v>8521768.1199999992</v>
      </c>
      <c r="G40" s="169">
        <f t="shared" si="11"/>
        <v>4253216.83</v>
      </c>
      <c r="H40" s="78">
        <f t="shared" si="11"/>
        <v>0</v>
      </c>
      <c r="I40" s="17">
        <f t="shared" si="11"/>
        <v>8521768.1199999992</v>
      </c>
    </row>
    <row r="41" spans="1:9">
      <c r="A41" s="261" t="s">
        <v>25</v>
      </c>
      <c r="B41" s="262"/>
      <c r="C41" s="15" t="s">
        <v>26</v>
      </c>
      <c r="D41" s="16">
        <f>SUM(D42)</f>
        <v>8521768.1199999992</v>
      </c>
      <c r="E41" s="16">
        <f t="shared" si="11"/>
        <v>0</v>
      </c>
      <c r="F41" s="16">
        <f t="shared" si="11"/>
        <v>8521768.1199999992</v>
      </c>
      <c r="G41" s="170">
        <f t="shared" si="11"/>
        <v>4253216.83</v>
      </c>
      <c r="H41" s="78">
        <f t="shared" si="11"/>
        <v>0</v>
      </c>
      <c r="I41" s="17">
        <f t="shared" si="11"/>
        <v>8521768.1199999992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8521768.1199999992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8521768.1199999992</v>
      </c>
      <c r="G42" s="104">
        <f t="shared" si="12"/>
        <v>4253216.83</v>
      </c>
      <c r="H42" s="104">
        <f t="shared" si="12"/>
        <v>0</v>
      </c>
      <c r="I42" s="104">
        <f t="shared" si="12"/>
        <v>8521768.1199999992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8474262</v>
      </c>
      <c r="E43" s="40">
        <f t="shared" ref="E43:I43" si="13">SUM(E44,E57,E64,E77,E90,E102)</f>
        <v>0</v>
      </c>
      <c r="F43" s="83">
        <f t="shared" si="13"/>
        <v>8474262</v>
      </c>
      <c r="G43" s="171">
        <f t="shared" si="13"/>
        <v>4216359.95</v>
      </c>
      <c r="H43" s="88">
        <f t="shared" si="13"/>
        <v>0</v>
      </c>
      <c r="I43" s="41">
        <f t="shared" si="13"/>
        <v>8474262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10</v>
      </c>
      <c r="E44" s="19">
        <f t="shared" ref="E44:I44" si="14">SUM(E45:E56)</f>
        <v>0</v>
      </c>
      <c r="F44" s="59">
        <f t="shared" si="14"/>
        <v>10</v>
      </c>
      <c r="G44" s="174">
        <f t="shared" si="14"/>
        <v>0.63</v>
      </c>
      <c r="H44" s="79">
        <f t="shared" si="14"/>
        <v>0</v>
      </c>
      <c r="I44" s="20">
        <f t="shared" si="14"/>
        <v>10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493</v>
      </c>
      <c r="B52" s="22">
        <v>329</v>
      </c>
      <c r="C52" s="23" t="s">
        <v>38</v>
      </c>
      <c r="D52" s="24">
        <v>10</v>
      </c>
      <c r="E52" s="47"/>
      <c r="F52" s="84">
        <f t="shared" si="15"/>
        <v>10</v>
      </c>
      <c r="G52" s="172">
        <v>0.63</v>
      </c>
      <c r="H52" s="94"/>
      <c r="I52" s="25">
        <f t="shared" si="16"/>
        <v>10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691722</v>
      </c>
      <c r="E57" s="43">
        <f t="shared" ref="E57:I57" si="18">SUM(E58:E63)</f>
        <v>0</v>
      </c>
      <c r="F57" s="58">
        <f t="shared" si="18"/>
        <v>691722</v>
      </c>
      <c r="G57" s="173">
        <f t="shared" si="18"/>
        <v>206371.33999999997</v>
      </c>
      <c r="H57" s="89">
        <f t="shared" si="18"/>
        <v>0</v>
      </c>
      <c r="I57" s="56">
        <f t="shared" si="18"/>
        <v>691722</v>
      </c>
    </row>
    <row r="58" spans="1:10" ht="22.5" customHeight="1">
      <c r="A58" s="21" t="s">
        <v>494</v>
      </c>
      <c r="B58" s="22">
        <v>321</v>
      </c>
      <c r="C58" s="23" t="s">
        <v>33</v>
      </c>
      <c r="D58" s="24">
        <v>154590</v>
      </c>
      <c r="E58" s="47"/>
      <c r="F58" s="84">
        <f t="shared" ref="F58:F63" si="19">SUM(D58:E58)</f>
        <v>154590</v>
      </c>
      <c r="G58" s="172">
        <v>41582.9</v>
      </c>
      <c r="H58" s="94"/>
      <c r="I58" s="25">
        <f>+F58+H58</f>
        <v>154590</v>
      </c>
      <c r="J58" s="49"/>
    </row>
    <row r="59" spans="1:10" s="26" customFormat="1" ht="12">
      <c r="A59" s="21" t="s">
        <v>495</v>
      </c>
      <c r="B59" s="22">
        <v>322</v>
      </c>
      <c r="C59" s="23" t="s">
        <v>34</v>
      </c>
      <c r="D59" s="24">
        <v>317250</v>
      </c>
      <c r="E59" s="47"/>
      <c r="F59" s="84">
        <f t="shared" si="19"/>
        <v>317250</v>
      </c>
      <c r="G59" s="172">
        <v>92823.679999999993</v>
      </c>
      <c r="H59" s="94"/>
      <c r="I59" s="25">
        <f t="shared" ref="I59:I63" si="20">+F59+H59</f>
        <v>317250</v>
      </c>
    </row>
    <row r="60" spans="1:10" s="26" customFormat="1" ht="12">
      <c r="A60" s="21" t="s">
        <v>496</v>
      </c>
      <c r="B60" s="22">
        <v>323</v>
      </c>
      <c r="C60" s="23" t="s">
        <v>28</v>
      </c>
      <c r="D60" s="24">
        <v>202227</v>
      </c>
      <c r="E60" s="47"/>
      <c r="F60" s="84">
        <f t="shared" si="19"/>
        <v>202227</v>
      </c>
      <c r="G60" s="172">
        <v>67935.009999999995</v>
      </c>
      <c r="H60" s="94"/>
      <c r="I60" s="25">
        <f t="shared" si="20"/>
        <v>202227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497</v>
      </c>
      <c r="B62" s="22">
        <v>329</v>
      </c>
      <c r="C62" s="23" t="s">
        <v>38</v>
      </c>
      <c r="D62" s="24">
        <v>12755</v>
      </c>
      <c r="E62" s="47"/>
      <c r="F62" s="84">
        <f t="shared" si="19"/>
        <v>12755</v>
      </c>
      <c r="G62" s="172">
        <v>2385.13</v>
      </c>
      <c r="H62" s="94"/>
      <c r="I62" s="25">
        <f t="shared" si="20"/>
        <v>12755</v>
      </c>
    </row>
    <row r="63" spans="1:10" s="26" customFormat="1" ht="12">
      <c r="A63" s="21" t="s">
        <v>498</v>
      </c>
      <c r="B63" s="22">
        <v>343</v>
      </c>
      <c r="C63" s="23" t="s">
        <v>39</v>
      </c>
      <c r="D63" s="24">
        <v>4900</v>
      </c>
      <c r="E63" s="47"/>
      <c r="F63" s="84">
        <f t="shared" si="19"/>
        <v>4900</v>
      </c>
      <c r="G63" s="172">
        <v>1644.62</v>
      </c>
      <c r="H63" s="94"/>
      <c r="I63" s="25">
        <f t="shared" si="20"/>
        <v>4900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5245.08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 t="s">
        <v>1543</v>
      </c>
      <c r="B68" s="22">
        <v>321</v>
      </c>
      <c r="C68" s="23" t="s">
        <v>33</v>
      </c>
      <c r="D68" s="24"/>
      <c r="E68" s="47"/>
      <c r="F68" s="84">
        <f t="shared" si="22"/>
        <v>0</v>
      </c>
      <c r="G68" s="172">
        <v>580</v>
      </c>
      <c r="H68" s="94"/>
      <c r="I68" s="25">
        <f t="shared" si="23"/>
        <v>0</v>
      </c>
    </row>
    <row r="69" spans="1:11" s="26" customFormat="1" ht="12">
      <c r="A69" s="21" t="s">
        <v>1544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1095</v>
      </c>
      <c r="H69" s="94"/>
      <c r="I69" s="25">
        <f t="shared" si="23"/>
        <v>0</v>
      </c>
    </row>
    <row r="70" spans="1:11" s="26" customFormat="1" ht="12">
      <c r="A70" s="21" t="s">
        <v>1545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1464.75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1546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2105.33</v>
      </c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60000</v>
      </c>
      <c r="E77" s="19">
        <f t="shared" ref="E77:I77" si="25">SUM(E78:E89)</f>
        <v>0</v>
      </c>
      <c r="F77" s="59">
        <f t="shared" si="25"/>
        <v>60000</v>
      </c>
      <c r="G77" s="174">
        <f t="shared" si="25"/>
        <v>0</v>
      </c>
      <c r="H77" s="79">
        <f t="shared" si="25"/>
        <v>0</v>
      </c>
      <c r="I77" s="20">
        <f t="shared" si="25"/>
        <v>60000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 t="s">
        <v>499</v>
      </c>
      <c r="B81" s="22">
        <v>321</v>
      </c>
      <c r="C81" s="23" t="s">
        <v>33</v>
      </c>
      <c r="D81" s="24">
        <v>10000</v>
      </c>
      <c r="E81" s="47"/>
      <c r="F81" s="84">
        <f t="shared" si="26"/>
        <v>10000</v>
      </c>
      <c r="G81" s="172"/>
      <c r="H81" s="94"/>
      <c r="I81" s="25">
        <f t="shared" si="27"/>
        <v>10000</v>
      </c>
    </row>
    <row r="82" spans="1:9" s="26" customFormat="1" ht="12">
      <c r="A82" s="21" t="s">
        <v>500</v>
      </c>
      <c r="B82" s="22">
        <v>322</v>
      </c>
      <c r="C82" s="23" t="s">
        <v>34</v>
      </c>
      <c r="D82" s="24">
        <v>20000</v>
      </c>
      <c r="E82" s="47"/>
      <c r="F82" s="84">
        <f t="shared" si="26"/>
        <v>20000</v>
      </c>
      <c r="G82" s="172"/>
      <c r="H82" s="94"/>
      <c r="I82" s="25">
        <f t="shared" si="27"/>
        <v>20000</v>
      </c>
    </row>
    <row r="83" spans="1:9" s="26" customFormat="1" ht="12">
      <c r="A83" s="21" t="s">
        <v>501</v>
      </c>
      <c r="B83" s="22">
        <v>323</v>
      </c>
      <c r="C83" s="23" t="s">
        <v>28</v>
      </c>
      <c r="D83" s="24">
        <v>10000</v>
      </c>
      <c r="E83" s="47"/>
      <c r="F83" s="84">
        <f t="shared" si="26"/>
        <v>10000</v>
      </c>
      <c r="G83" s="172"/>
      <c r="H83" s="94"/>
      <c r="I83" s="25">
        <f t="shared" si="27"/>
        <v>10000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502</v>
      </c>
      <c r="B85" s="22">
        <v>329</v>
      </c>
      <c r="C85" s="23" t="s">
        <v>38</v>
      </c>
      <c r="D85" s="24">
        <v>20000</v>
      </c>
      <c r="E85" s="47"/>
      <c r="F85" s="84">
        <f t="shared" si="26"/>
        <v>20000</v>
      </c>
      <c r="G85" s="172"/>
      <c r="H85" s="94"/>
      <c r="I85" s="25">
        <f t="shared" si="27"/>
        <v>20000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7697530</v>
      </c>
      <c r="E90" s="19">
        <f t="shared" ref="E90:I90" si="29">SUM(E91:E101)</f>
        <v>0</v>
      </c>
      <c r="F90" s="59">
        <f t="shared" si="29"/>
        <v>7697530</v>
      </c>
      <c r="G90" s="174">
        <f t="shared" si="29"/>
        <v>4004742.9000000004</v>
      </c>
      <c r="H90" s="79">
        <f t="shared" si="29"/>
        <v>0</v>
      </c>
      <c r="I90" s="20">
        <f t="shared" si="29"/>
        <v>7697530</v>
      </c>
    </row>
    <row r="91" spans="1:9">
      <c r="A91" s="21" t="s">
        <v>503</v>
      </c>
      <c r="B91" s="22">
        <v>311</v>
      </c>
      <c r="C91" s="23" t="s">
        <v>35</v>
      </c>
      <c r="D91" s="24">
        <v>6411330</v>
      </c>
      <c r="E91" s="47"/>
      <c r="F91" s="84">
        <f t="shared" ref="F91:F101" si="30">SUM(D91:E91)</f>
        <v>6411330</v>
      </c>
      <c r="G91" s="172">
        <v>3336039.97</v>
      </c>
      <c r="H91" s="94"/>
      <c r="I91" s="25">
        <f>+F91+H91</f>
        <v>6411330</v>
      </c>
    </row>
    <row r="92" spans="1:9" s="26" customFormat="1" ht="12">
      <c r="A92" s="21" t="s">
        <v>504</v>
      </c>
      <c r="B92" s="22">
        <v>312</v>
      </c>
      <c r="C92" s="23" t="s">
        <v>44</v>
      </c>
      <c r="D92" s="24">
        <v>221330</v>
      </c>
      <c r="E92" s="47"/>
      <c r="F92" s="84">
        <f t="shared" si="30"/>
        <v>221330</v>
      </c>
      <c r="G92" s="172">
        <v>103741</v>
      </c>
      <c r="H92" s="94"/>
      <c r="I92" s="25">
        <f t="shared" ref="I92:I101" si="31">+F92+H92</f>
        <v>221330</v>
      </c>
    </row>
    <row r="93" spans="1:9" s="26" customFormat="1" ht="12">
      <c r="A93" s="21" t="s">
        <v>505</v>
      </c>
      <c r="B93" s="22">
        <v>313</v>
      </c>
      <c r="C93" s="23" t="s">
        <v>36</v>
      </c>
      <c r="D93" s="24">
        <v>1057870</v>
      </c>
      <c r="E93" s="47"/>
      <c r="F93" s="84">
        <f t="shared" si="30"/>
        <v>1057870</v>
      </c>
      <c r="G93" s="172">
        <v>548314.93000000005</v>
      </c>
      <c r="H93" s="94"/>
      <c r="I93" s="25">
        <f t="shared" si="31"/>
        <v>1057870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 t="s">
        <v>506</v>
      </c>
      <c r="B97" s="22">
        <v>324</v>
      </c>
      <c r="C97" s="23" t="s">
        <v>37</v>
      </c>
      <c r="D97" s="24">
        <v>7000</v>
      </c>
      <c r="E97" s="47"/>
      <c r="F97" s="84">
        <f t="shared" si="30"/>
        <v>7000</v>
      </c>
      <c r="G97" s="172">
        <v>0</v>
      </c>
      <c r="H97" s="94"/>
      <c r="I97" s="25">
        <f t="shared" si="31"/>
        <v>7000</v>
      </c>
    </row>
    <row r="98" spans="1:10" s="26" customFormat="1" ht="12">
      <c r="A98" s="21" t="s">
        <v>1547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16125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 t="s">
        <v>1548</v>
      </c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>
        <v>522</v>
      </c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25000</v>
      </c>
      <c r="E102" s="19">
        <f t="shared" ref="E102:I102" si="32">SUM(E103:E113)</f>
        <v>0</v>
      </c>
      <c r="F102" s="59">
        <f t="shared" si="32"/>
        <v>25000</v>
      </c>
      <c r="G102" s="174">
        <f t="shared" si="32"/>
        <v>0</v>
      </c>
      <c r="H102" s="79">
        <f t="shared" si="32"/>
        <v>0</v>
      </c>
      <c r="I102" s="20">
        <f t="shared" si="32"/>
        <v>25000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507</v>
      </c>
      <c r="B106" s="22">
        <v>321</v>
      </c>
      <c r="C106" s="23" t="s">
        <v>33</v>
      </c>
      <c r="D106" s="24">
        <v>25000</v>
      </c>
      <c r="E106" s="47"/>
      <c r="F106" s="84">
        <f t="shared" si="33"/>
        <v>25000</v>
      </c>
      <c r="G106" s="172"/>
      <c r="H106" s="94"/>
      <c r="I106" s="25">
        <f t="shared" si="34"/>
        <v>25000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0</v>
      </c>
      <c r="E139" s="40">
        <f t="shared" ref="E139:I139" si="45">SUM(E140,E148,E152,E167,E177,E191,E204,E206,E220,E233)</f>
        <v>0</v>
      </c>
      <c r="F139" s="40">
        <f t="shared" si="45"/>
        <v>0</v>
      </c>
      <c r="G139" s="40">
        <f t="shared" si="45"/>
        <v>0</v>
      </c>
      <c r="H139" s="40">
        <f t="shared" si="45"/>
        <v>0</v>
      </c>
      <c r="I139" s="41">
        <f t="shared" si="45"/>
        <v>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5460</v>
      </c>
      <c r="E296" s="40">
        <f t="shared" ref="E296:I296" si="101">SUM(E297,E299)</f>
        <v>0</v>
      </c>
      <c r="F296" s="83">
        <f t="shared" si="101"/>
        <v>5460</v>
      </c>
      <c r="G296" s="171">
        <f t="shared" si="101"/>
        <v>5460</v>
      </c>
      <c r="H296" s="88">
        <f t="shared" si="101"/>
        <v>0</v>
      </c>
      <c r="I296" s="41">
        <f t="shared" si="101"/>
        <v>5460</v>
      </c>
    </row>
    <row r="297" spans="1:9">
      <c r="A297" s="246" t="s">
        <v>11</v>
      </c>
      <c r="B297" s="247"/>
      <c r="C297" s="55" t="s">
        <v>117</v>
      </c>
      <c r="D297" s="43">
        <f>SUM(D298:D298)</f>
        <v>5460</v>
      </c>
      <c r="E297" s="43">
        <f t="shared" ref="E297:I297" si="102">SUM(E298:E298)</f>
        <v>0</v>
      </c>
      <c r="F297" s="43">
        <f t="shared" si="102"/>
        <v>5460</v>
      </c>
      <c r="G297" s="43">
        <f t="shared" si="102"/>
        <v>5460</v>
      </c>
      <c r="H297" s="43">
        <f t="shared" si="102"/>
        <v>0</v>
      </c>
      <c r="I297" s="56">
        <f t="shared" si="102"/>
        <v>5460</v>
      </c>
    </row>
    <row r="298" spans="1:9" s="26" customFormat="1" ht="12">
      <c r="A298" s="21" t="s">
        <v>508</v>
      </c>
      <c r="B298" s="22">
        <v>383</v>
      </c>
      <c r="C298" s="23" t="s">
        <v>61</v>
      </c>
      <c r="D298" s="24">
        <v>5460</v>
      </c>
      <c r="E298" s="47"/>
      <c r="F298" s="84">
        <f>SUM(D298:E298)</f>
        <v>5460</v>
      </c>
      <c r="G298" s="172">
        <v>5460</v>
      </c>
      <c r="H298" s="94"/>
      <c r="I298" s="25">
        <f t="shared" ref="I298" si="103">+F298+H298</f>
        <v>5460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37046.119999999995</v>
      </c>
      <c r="E507" s="40">
        <f t="shared" ref="E507:I507" si="168">SUM(E508,E514)</f>
        <v>0</v>
      </c>
      <c r="F507" s="83">
        <f t="shared" si="168"/>
        <v>37046.119999999995</v>
      </c>
      <c r="G507" s="171">
        <f t="shared" si="168"/>
        <v>28396.879999999997</v>
      </c>
      <c r="H507" s="88">
        <f t="shared" si="168"/>
        <v>0</v>
      </c>
      <c r="I507" s="41">
        <f t="shared" si="168"/>
        <v>37046.119999999995</v>
      </c>
    </row>
    <row r="508" spans="1:9">
      <c r="A508" s="246" t="s">
        <v>11</v>
      </c>
      <c r="B508" s="247"/>
      <c r="C508" s="55" t="s">
        <v>117</v>
      </c>
      <c r="D508" s="43">
        <f>SUM(D509:D513)</f>
        <v>25995.26</v>
      </c>
      <c r="E508" s="43">
        <f t="shared" ref="E508:I508" si="169">SUM(E509:E513)</f>
        <v>0</v>
      </c>
      <c r="F508" s="58">
        <f t="shared" si="169"/>
        <v>25995.26</v>
      </c>
      <c r="G508" s="173">
        <f t="shared" si="169"/>
        <v>19926.079999999998</v>
      </c>
      <c r="H508" s="89">
        <f t="shared" si="169"/>
        <v>0</v>
      </c>
      <c r="I508" s="56">
        <f t="shared" si="169"/>
        <v>25995.26</v>
      </c>
    </row>
    <row r="509" spans="1:9" s="26" customFormat="1" ht="12">
      <c r="A509" s="21" t="s">
        <v>512</v>
      </c>
      <c r="B509" s="22">
        <v>311</v>
      </c>
      <c r="C509" s="23" t="s">
        <v>35</v>
      </c>
      <c r="D509" s="24">
        <v>20386.099999999999</v>
      </c>
      <c r="E509" s="47"/>
      <c r="F509" s="84">
        <f>SUM(D509:E509)</f>
        <v>20386.099999999999</v>
      </c>
      <c r="G509" s="172">
        <v>17103.919999999998</v>
      </c>
      <c r="H509" s="94"/>
      <c r="I509" s="25">
        <f>+F509+H509</f>
        <v>20386.099999999999</v>
      </c>
    </row>
    <row r="510" spans="1:9" s="26" customFormat="1" ht="12">
      <c r="A510" s="21" t="s">
        <v>513</v>
      </c>
      <c r="B510" s="22">
        <v>312</v>
      </c>
      <c r="C510" s="23" t="s">
        <v>44</v>
      </c>
      <c r="D510" s="24">
        <v>210.51</v>
      </c>
      <c r="E510" s="47"/>
      <c r="F510" s="84">
        <f>SUM(D510:E510)</f>
        <v>210.51</v>
      </c>
      <c r="G510" s="172">
        <v>0</v>
      </c>
      <c r="H510" s="94"/>
      <c r="I510" s="25">
        <f t="shared" ref="I510:I513" si="170">+F510+H510</f>
        <v>210.51</v>
      </c>
    </row>
    <row r="511" spans="1:9" s="26" customFormat="1" ht="12">
      <c r="A511" s="21" t="s">
        <v>514</v>
      </c>
      <c r="B511" s="22">
        <v>313</v>
      </c>
      <c r="C511" s="23" t="s">
        <v>36</v>
      </c>
      <c r="D511" s="24">
        <v>3363.72</v>
      </c>
      <c r="E511" s="47"/>
      <c r="F511" s="84">
        <f>SUM(D511:E511)</f>
        <v>3363.72</v>
      </c>
      <c r="G511" s="172">
        <v>2822.16</v>
      </c>
      <c r="H511" s="94"/>
      <c r="I511" s="25">
        <f t="shared" si="170"/>
        <v>3363.72</v>
      </c>
    </row>
    <row r="512" spans="1:9" s="26" customFormat="1" ht="12">
      <c r="A512" s="21" t="s">
        <v>515</v>
      </c>
      <c r="B512" s="22">
        <v>321</v>
      </c>
      <c r="C512" s="23" t="s">
        <v>33</v>
      </c>
      <c r="D512" s="24">
        <v>2034.93</v>
      </c>
      <c r="E512" s="47"/>
      <c r="F512" s="84">
        <f>SUM(D512:E512)</f>
        <v>2034.93</v>
      </c>
      <c r="G512" s="172">
        <v>0</v>
      </c>
      <c r="H512" s="94"/>
      <c r="I512" s="25">
        <f t="shared" si="170"/>
        <v>2034.93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11050.86</v>
      </c>
      <c r="E514" s="43">
        <f t="shared" ref="E514:I514" si="171">SUM(E515:E519)</f>
        <v>0</v>
      </c>
      <c r="F514" s="58">
        <f t="shared" si="171"/>
        <v>11050.86</v>
      </c>
      <c r="G514" s="173">
        <f t="shared" si="171"/>
        <v>8470.7999999999993</v>
      </c>
      <c r="H514" s="89">
        <f t="shared" si="171"/>
        <v>0</v>
      </c>
      <c r="I514" s="56">
        <f t="shared" si="171"/>
        <v>11050.86</v>
      </c>
    </row>
    <row r="515" spans="1:9" s="26" customFormat="1" ht="12">
      <c r="A515" s="21" t="s">
        <v>516</v>
      </c>
      <c r="B515" s="22">
        <v>311</v>
      </c>
      <c r="C515" s="23" t="s">
        <v>35</v>
      </c>
      <c r="D515" s="24">
        <v>8666.35</v>
      </c>
      <c r="E515" s="47"/>
      <c r="F515" s="84">
        <f>SUM(D515:E515)</f>
        <v>8666.35</v>
      </c>
      <c r="G515" s="172">
        <v>7271.08</v>
      </c>
      <c r="H515" s="94"/>
      <c r="I515" s="25">
        <f>+F515+H515</f>
        <v>8666.35</v>
      </c>
    </row>
    <row r="516" spans="1:9" s="26" customFormat="1" ht="12">
      <c r="A516" s="21" t="s">
        <v>517</v>
      </c>
      <c r="B516" s="22">
        <v>312</v>
      </c>
      <c r="C516" s="23" t="s">
        <v>44</v>
      </c>
      <c r="D516" s="24">
        <v>89.49</v>
      </c>
      <c r="E516" s="47"/>
      <c r="F516" s="84">
        <f>SUM(D516:E516)</f>
        <v>89.49</v>
      </c>
      <c r="G516" s="172">
        <v>0</v>
      </c>
      <c r="H516" s="94"/>
      <c r="I516" s="25">
        <f t="shared" ref="I516:I519" si="172">+F516+H516</f>
        <v>89.49</v>
      </c>
    </row>
    <row r="517" spans="1:9" s="26" customFormat="1" ht="12">
      <c r="A517" s="21" t="s">
        <v>518</v>
      </c>
      <c r="B517" s="22">
        <v>313</v>
      </c>
      <c r="C517" s="23" t="s">
        <v>36</v>
      </c>
      <c r="D517" s="24">
        <v>1429.95</v>
      </c>
      <c r="E517" s="47"/>
      <c r="F517" s="84">
        <f>SUM(D517:E517)</f>
        <v>1429.95</v>
      </c>
      <c r="G517" s="172">
        <v>1199.72</v>
      </c>
      <c r="H517" s="94"/>
      <c r="I517" s="25">
        <f t="shared" si="172"/>
        <v>1429.95</v>
      </c>
    </row>
    <row r="518" spans="1:9" s="26" customFormat="1" ht="12">
      <c r="A518" s="21" t="s">
        <v>519</v>
      </c>
      <c r="B518" s="22">
        <v>321</v>
      </c>
      <c r="C518" s="23" t="s">
        <v>33</v>
      </c>
      <c r="D518" s="24">
        <v>865.07</v>
      </c>
      <c r="E518" s="47"/>
      <c r="F518" s="84">
        <f>SUM(D518:E518)</f>
        <v>865.07</v>
      </c>
      <c r="G518" s="172">
        <v>0</v>
      </c>
      <c r="H518" s="94"/>
      <c r="I518" s="25">
        <f t="shared" si="172"/>
        <v>865.07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512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513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514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515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516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517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518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519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510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511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313</v>
      </c>
      <c r="C705" s="23" t="s">
        <v>36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312</v>
      </c>
      <c r="C706" s="23" t="s">
        <v>44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44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739228.12</v>
      </c>
      <c r="E911" s="42">
        <f t="shared" si="349"/>
        <v>0</v>
      </c>
      <c r="F911" s="42">
        <f t="shared" si="349"/>
        <v>739228.12</v>
      </c>
      <c r="G911" s="42">
        <f t="shared" si="349"/>
        <v>243228.21999999994</v>
      </c>
      <c r="H911" s="42">
        <f t="shared" si="349"/>
        <v>0</v>
      </c>
      <c r="I911" s="42">
        <f t="shared" si="349"/>
        <v>739228.12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36455.259999999995</v>
      </c>
      <c r="E912" s="43">
        <f t="shared" ref="E912:I912" si="350">SUM(E140,E243,E297,E318,E495,E498,E508,E521,E534)</f>
        <v>0</v>
      </c>
      <c r="F912" s="43">
        <f t="shared" si="350"/>
        <v>36455.259999999995</v>
      </c>
      <c r="G912" s="43">
        <f t="shared" si="350"/>
        <v>28386.079999999998</v>
      </c>
      <c r="H912" s="43">
        <f t="shared" si="350"/>
        <v>0</v>
      </c>
      <c r="I912" s="43">
        <f t="shared" si="350"/>
        <v>36455.259999999995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691722</v>
      </c>
      <c r="E915" s="43">
        <f t="shared" ref="E915:I915" si="353">SUM(E57,E121,E167,E328,E538)</f>
        <v>0</v>
      </c>
      <c r="F915" s="43">
        <f t="shared" si="353"/>
        <v>691722</v>
      </c>
      <c r="G915" s="43">
        <f t="shared" si="353"/>
        <v>206371.33999999997</v>
      </c>
      <c r="H915" s="43">
        <f t="shared" si="353"/>
        <v>0</v>
      </c>
      <c r="I915" s="43">
        <f t="shared" si="353"/>
        <v>691722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11050.86</v>
      </c>
      <c r="E917" s="43">
        <f t="shared" ref="E917:I917" si="355">SUM(E514,E527,E333,E587)</f>
        <v>0</v>
      </c>
      <c r="F917" s="43">
        <f t="shared" si="355"/>
        <v>11050.86</v>
      </c>
      <c r="G917" s="43">
        <f t="shared" si="355"/>
        <v>8470.7999999999993</v>
      </c>
      <c r="H917" s="43">
        <f t="shared" si="355"/>
        <v>0</v>
      </c>
      <c r="I917" s="43">
        <f t="shared" si="355"/>
        <v>11050.86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7782540</v>
      </c>
      <c r="E918" s="43">
        <f t="shared" ref="E918:I918" si="357">SUM(E919:E925)</f>
        <v>0</v>
      </c>
      <c r="F918" s="43">
        <f t="shared" si="357"/>
        <v>7782540</v>
      </c>
      <c r="G918" s="43">
        <f t="shared" si="357"/>
        <v>4009988.6100000003</v>
      </c>
      <c r="H918" s="43">
        <f t="shared" si="357"/>
        <v>0</v>
      </c>
      <c r="I918" s="43">
        <f t="shared" si="357"/>
        <v>7782540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</v>
      </c>
      <c r="E919" s="19">
        <f t="shared" ref="E919:I919" si="358">SUM(E44,E115,E152,E253,E541)</f>
        <v>0</v>
      </c>
      <c r="F919" s="19">
        <f t="shared" si="358"/>
        <v>10</v>
      </c>
      <c r="G919" s="19">
        <f t="shared" si="358"/>
        <v>0.63</v>
      </c>
      <c r="H919" s="19">
        <f t="shared" si="358"/>
        <v>0</v>
      </c>
      <c r="I919" s="19">
        <f t="shared" si="358"/>
        <v>10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5245.08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60000</v>
      </c>
      <c r="E921" s="19">
        <f t="shared" ref="E921:I921" si="360">SUM(E77,E127,E191,E269,E306)</f>
        <v>0</v>
      </c>
      <c r="F921" s="19">
        <f t="shared" si="360"/>
        <v>60000</v>
      </c>
      <c r="G921" s="19">
        <f t="shared" si="360"/>
        <v>0</v>
      </c>
      <c r="H921" s="19">
        <f t="shared" si="360"/>
        <v>0</v>
      </c>
      <c r="I921" s="19">
        <f t="shared" si="360"/>
        <v>60000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7697530</v>
      </c>
      <c r="E922" s="19">
        <f t="shared" ref="E922:I922" si="361">SUM(E90,E133,E206,E308,E277,E294,E591,E337,E350,E395,E853,E894,E433,E470)</f>
        <v>0</v>
      </c>
      <c r="F922" s="19">
        <f t="shared" si="361"/>
        <v>7697530</v>
      </c>
      <c r="G922" s="19">
        <f t="shared" si="361"/>
        <v>4004742.9000000004</v>
      </c>
      <c r="H922" s="19">
        <f t="shared" si="361"/>
        <v>0</v>
      </c>
      <c r="I922" s="19">
        <f t="shared" si="361"/>
        <v>7697530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25000</v>
      </c>
      <c r="E924" s="19">
        <f t="shared" ref="E924:I924" si="363">SUM(E102,E220,E285,E574)</f>
        <v>0</v>
      </c>
      <c r="F924" s="19">
        <f t="shared" si="363"/>
        <v>25000</v>
      </c>
      <c r="G924" s="19">
        <f t="shared" si="363"/>
        <v>0</v>
      </c>
      <c r="H924" s="19">
        <f t="shared" si="363"/>
        <v>0</v>
      </c>
      <c r="I924" s="19">
        <f t="shared" si="363"/>
        <v>25000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8521768.1199999992</v>
      </c>
      <c r="E926" s="44">
        <f t="shared" si="365"/>
        <v>0</v>
      </c>
      <c r="F926" s="44">
        <f t="shared" si="365"/>
        <v>8521768.1199999992</v>
      </c>
      <c r="G926" s="44">
        <f t="shared" si="365"/>
        <v>4253216.83</v>
      </c>
      <c r="H926" s="44">
        <f t="shared" si="365"/>
        <v>0</v>
      </c>
      <c r="I926" s="44">
        <f t="shared" si="365"/>
        <v>8521768.1199999992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K927"/>
  <sheetViews>
    <sheetView topLeftCell="A692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" bestFit="1" customWidth="1"/>
    <col min="7" max="7" width="14.5703125" customWidth="1"/>
    <col min="8" max="8" width="12.5703125" customWidth="1"/>
    <col min="9" max="9" width="13.140625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71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SREDNJA ŠKOLA JURE KAŠTELANA, OMIŠ</v>
      </c>
      <c r="C7" s="260"/>
      <c r="D7" s="13">
        <f>SUM(D8)</f>
        <v>9313010</v>
      </c>
      <c r="E7" s="13">
        <f t="shared" ref="E7:I8" si="0">SUM(E8)</f>
        <v>0</v>
      </c>
      <c r="F7" s="164">
        <f t="shared" si="0"/>
        <v>9313010</v>
      </c>
      <c r="G7" s="14">
        <f t="shared" si="0"/>
        <v>4901178.68</v>
      </c>
      <c r="H7" s="229">
        <f t="shared" si="0"/>
        <v>0</v>
      </c>
      <c r="I7" s="77">
        <f t="shared" si="0"/>
        <v>9313010</v>
      </c>
    </row>
    <row r="8" spans="1:9">
      <c r="A8" s="261" t="s">
        <v>7</v>
      </c>
      <c r="B8" s="262"/>
      <c r="C8" s="15" t="s">
        <v>8</v>
      </c>
      <c r="D8" s="16">
        <f>SUM(D9)</f>
        <v>9313010</v>
      </c>
      <c r="E8" s="16">
        <f t="shared" si="0"/>
        <v>0</v>
      </c>
      <c r="F8" s="82">
        <f t="shared" si="0"/>
        <v>9313010</v>
      </c>
      <c r="G8" s="17">
        <f t="shared" si="0"/>
        <v>4901178.68</v>
      </c>
      <c r="H8" s="170">
        <f t="shared" si="0"/>
        <v>0</v>
      </c>
      <c r="I8" s="17">
        <f t="shared" si="0"/>
        <v>9313010</v>
      </c>
    </row>
    <row r="9" spans="1:9">
      <c r="A9" s="261" t="s">
        <v>9</v>
      </c>
      <c r="B9" s="262"/>
      <c r="C9" s="15" t="s">
        <v>10</v>
      </c>
      <c r="D9" s="16">
        <f>SUM(D10,D18,D22,D26,D30,D33)</f>
        <v>9313010</v>
      </c>
      <c r="E9" s="16">
        <f t="shared" ref="E9:I9" si="1">SUM(E10,E18,E22,E26,E30,E33)</f>
        <v>0</v>
      </c>
      <c r="F9" s="82">
        <f t="shared" si="1"/>
        <v>9313010</v>
      </c>
      <c r="G9" s="17">
        <f t="shared" si="1"/>
        <v>4901178.68</v>
      </c>
      <c r="H9" s="170">
        <f t="shared" si="1"/>
        <v>0</v>
      </c>
      <c r="I9" s="17">
        <f t="shared" si="1"/>
        <v>9313010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10</v>
      </c>
      <c r="E10" s="19">
        <f t="shared" ref="E10:I10" si="2">SUM(E11:E17)</f>
        <v>0</v>
      </c>
      <c r="F10" s="59">
        <f t="shared" si="2"/>
        <v>10</v>
      </c>
      <c r="G10" s="20">
        <f t="shared" si="2"/>
        <v>6.18</v>
      </c>
      <c r="H10" s="230">
        <f t="shared" si="2"/>
        <v>0</v>
      </c>
      <c r="I10" s="20">
        <f t="shared" si="2"/>
        <v>10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215</v>
      </c>
      <c r="B13" s="22">
        <v>641</v>
      </c>
      <c r="C13" s="23" t="s">
        <v>12</v>
      </c>
      <c r="D13" s="24">
        <v>10</v>
      </c>
      <c r="E13" s="47"/>
      <c r="F13" s="84">
        <f>SUM(D13:E13)</f>
        <v>10</v>
      </c>
      <c r="G13" s="25">
        <v>6.18</v>
      </c>
      <c r="H13" s="185"/>
      <c r="I13" s="25">
        <f t="shared" si="4"/>
        <v>10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/>
      <c r="B15" s="22">
        <v>661</v>
      </c>
      <c r="C15" s="23" t="s">
        <v>15</v>
      </c>
      <c r="D15" s="24"/>
      <c r="E15" s="47"/>
      <c r="F15" s="84">
        <f>SUM(D15:E15)</f>
        <v>0</v>
      </c>
      <c r="G15" s="25"/>
      <c r="H15" s="185"/>
      <c r="I15" s="25">
        <f t="shared" si="4"/>
        <v>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155000</v>
      </c>
      <c r="E18" s="19">
        <f t="shared" ref="E18:I18" si="5">SUM(E19:E21)</f>
        <v>0</v>
      </c>
      <c r="F18" s="59">
        <f t="shared" si="5"/>
        <v>155000</v>
      </c>
      <c r="G18" s="20">
        <f t="shared" si="5"/>
        <v>30724.63</v>
      </c>
      <c r="H18" s="230">
        <f t="shared" si="5"/>
        <v>0</v>
      </c>
      <c r="I18" s="20">
        <f t="shared" si="5"/>
        <v>155000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216</v>
      </c>
      <c r="B20" s="22">
        <v>652</v>
      </c>
      <c r="C20" s="23" t="s">
        <v>14</v>
      </c>
      <c r="D20" s="24">
        <v>155000</v>
      </c>
      <c r="E20" s="47"/>
      <c r="F20" s="84">
        <f>SUM(D20:E20)</f>
        <v>155000</v>
      </c>
      <c r="G20" s="25">
        <v>30724.63</v>
      </c>
      <c r="H20" s="185"/>
      <c r="I20" s="25">
        <f>+F20+H20</f>
        <v>155000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9113000</v>
      </c>
      <c r="E22" s="19">
        <f t="shared" ref="E22:I22" si="6">SUM(E23:E25)</f>
        <v>0</v>
      </c>
      <c r="F22" s="59">
        <f t="shared" si="6"/>
        <v>9113000</v>
      </c>
      <c r="G22" s="20">
        <f t="shared" si="6"/>
        <v>4867510.12</v>
      </c>
      <c r="H22" s="230">
        <f t="shared" si="6"/>
        <v>0</v>
      </c>
      <c r="I22" s="20">
        <f t="shared" si="6"/>
        <v>9113000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217</v>
      </c>
      <c r="B24" s="22">
        <v>636</v>
      </c>
      <c r="C24" s="23" t="s">
        <v>18</v>
      </c>
      <c r="D24" s="24">
        <v>9113000</v>
      </c>
      <c r="E24" s="47"/>
      <c r="F24" s="84">
        <f>SUM(D24:E24)</f>
        <v>9113000</v>
      </c>
      <c r="G24" s="25">
        <v>4867510.12</v>
      </c>
      <c r="H24" s="185"/>
      <c r="I24" s="25">
        <f>+F24+H24</f>
        <v>9113000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0</v>
      </c>
      <c r="E26" s="19">
        <f t="shared" ref="E26:I26" si="7">SUM(E27:E29)</f>
        <v>0</v>
      </c>
      <c r="F26" s="59">
        <f t="shared" si="7"/>
        <v>0</v>
      </c>
      <c r="G26" s="20">
        <f t="shared" si="7"/>
        <v>0</v>
      </c>
      <c r="H26" s="230">
        <f t="shared" si="7"/>
        <v>0</v>
      </c>
      <c r="I26" s="20">
        <f t="shared" si="7"/>
        <v>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/>
      <c r="B28" s="22">
        <v>638</v>
      </c>
      <c r="C28" s="23" t="s">
        <v>20</v>
      </c>
      <c r="D28" s="24"/>
      <c r="E28" s="47"/>
      <c r="F28" s="84">
        <f>SUM(D28:E28)</f>
        <v>0</v>
      </c>
      <c r="G28" s="25"/>
      <c r="H28" s="185"/>
      <c r="I28" s="25">
        <f>+F28+H28</f>
        <v>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45000</v>
      </c>
      <c r="E30" s="19">
        <f t="shared" ref="E30:I30" si="8">SUM(E31:E32)</f>
        <v>0</v>
      </c>
      <c r="F30" s="59">
        <f t="shared" si="8"/>
        <v>45000</v>
      </c>
      <c r="G30" s="20">
        <f t="shared" si="8"/>
        <v>2937.75</v>
      </c>
      <c r="H30" s="230">
        <f t="shared" si="8"/>
        <v>0</v>
      </c>
      <c r="I30" s="20">
        <f t="shared" si="8"/>
        <v>45000</v>
      </c>
    </row>
    <row r="31" spans="1:9" s="26" customFormat="1" ht="24">
      <c r="A31" s="21" t="s">
        <v>218</v>
      </c>
      <c r="B31" s="22">
        <v>663</v>
      </c>
      <c r="C31" s="23" t="s">
        <v>21</v>
      </c>
      <c r="D31" s="24">
        <v>45000</v>
      </c>
      <c r="E31" s="47"/>
      <c r="F31" s="84">
        <f>SUM(D31:E31)</f>
        <v>45000</v>
      </c>
      <c r="G31" s="25">
        <v>2937.75</v>
      </c>
      <c r="H31" s="185"/>
      <c r="I31" s="25">
        <f>+F31+H31</f>
        <v>45000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SREDNJA ŠKOLA JURE KAŠTELANA, OMIŠ</v>
      </c>
      <c r="C39" s="260"/>
      <c r="D39" s="38">
        <f>SUM(D40)</f>
        <v>10175619.119999999</v>
      </c>
      <c r="E39" s="38">
        <f t="shared" ref="E39:I41" si="11">SUM(E40)</f>
        <v>0</v>
      </c>
      <c r="F39" s="81">
        <f t="shared" si="11"/>
        <v>10175619.119999999</v>
      </c>
      <c r="G39" s="168">
        <f t="shared" si="11"/>
        <v>5213626.3</v>
      </c>
      <c r="H39" s="93">
        <f t="shared" si="11"/>
        <v>0</v>
      </c>
      <c r="I39" s="147">
        <f t="shared" si="11"/>
        <v>10175619.119999999</v>
      </c>
    </row>
    <row r="40" spans="1:9" ht="24.75">
      <c r="A40" s="261" t="s">
        <v>108</v>
      </c>
      <c r="B40" s="262"/>
      <c r="C40" s="15" t="s">
        <v>109</v>
      </c>
      <c r="D40" s="16">
        <f>SUM(D41)</f>
        <v>10175619.119999999</v>
      </c>
      <c r="E40" s="16">
        <f t="shared" si="11"/>
        <v>0</v>
      </c>
      <c r="F40" s="82">
        <f t="shared" si="11"/>
        <v>10175619.119999999</v>
      </c>
      <c r="G40" s="169">
        <f t="shared" si="11"/>
        <v>5213626.3</v>
      </c>
      <c r="H40" s="78">
        <f t="shared" si="11"/>
        <v>0</v>
      </c>
      <c r="I40" s="17">
        <f t="shared" si="11"/>
        <v>10175619.119999999</v>
      </c>
    </row>
    <row r="41" spans="1:9">
      <c r="A41" s="261" t="s">
        <v>25</v>
      </c>
      <c r="B41" s="262"/>
      <c r="C41" s="15" t="s">
        <v>26</v>
      </c>
      <c r="D41" s="16">
        <f>SUM(D42)</f>
        <v>10175619.119999999</v>
      </c>
      <c r="E41" s="16">
        <f t="shared" si="11"/>
        <v>0</v>
      </c>
      <c r="F41" s="16">
        <f t="shared" si="11"/>
        <v>10175619.119999999</v>
      </c>
      <c r="G41" s="170">
        <f t="shared" si="11"/>
        <v>5213626.3</v>
      </c>
      <c r="H41" s="78">
        <f t="shared" si="11"/>
        <v>0</v>
      </c>
      <c r="I41" s="17">
        <f t="shared" si="11"/>
        <v>10175619.119999999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10175619.119999999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10175619.119999999</v>
      </c>
      <c r="G42" s="104">
        <f t="shared" si="12"/>
        <v>5213626.3</v>
      </c>
      <c r="H42" s="104">
        <f t="shared" si="12"/>
        <v>0</v>
      </c>
      <c r="I42" s="104">
        <f t="shared" si="12"/>
        <v>10175619.119999999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10127033</v>
      </c>
      <c r="E43" s="40">
        <f t="shared" ref="E43:I43" si="13">SUM(E44,E57,E64,E77,E90,E102)</f>
        <v>0</v>
      </c>
      <c r="F43" s="83">
        <f t="shared" si="13"/>
        <v>10127033</v>
      </c>
      <c r="G43" s="171">
        <f t="shared" si="13"/>
        <v>5173512.22</v>
      </c>
      <c r="H43" s="88">
        <f t="shared" si="13"/>
        <v>0</v>
      </c>
      <c r="I43" s="41">
        <f t="shared" si="13"/>
        <v>10127033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10</v>
      </c>
      <c r="E44" s="19">
        <f t="shared" ref="E44:I44" si="14">SUM(E45:E56)</f>
        <v>0</v>
      </c>
      <c r="F44" s="59">
        <f t="shared" si="14"/>
        <v>10</v>
      </c>
      <c r="G44" s="174">
        <f t="shared" si="14"/>
        <v>0</v>
      </c>
      <c r="H44" s="79">
        <f t="shared" si="14"/>
        <v>0</v>
      </c>
      <c r="I44" s="20">
        <f t="shared" si="14"/>
        <v>10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520</v>
      </c>
      <c r="B52" s="22">
        <v>329</v>
      </c>
      <c r="C52" s="23" t="s">
        <v>38</v>
      </c>
      <c r="D52" s="24">
        <v>10</v>
      </c>
      <c r="E52" s="47"/>
      <c r="F52" s="84">
        <f t="shared" si="15"/>
        <v>10</v>
      </c>
      <c r="G52" s="172">
        <v>0</v>
      </c>
      <c r="H52" s="94"/>
      <c r="I52" s="25">
        <f t="shared" si="16"/>
        <v>10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819023</v>
      </c>
      <c r="E57" s="43">
        <f t="shared" ref="E57:I57" si="18">SUM(E58:E63)</f>
        <v>0</v>
      </c>
      <c r="F57" s="58">
        <f t="shared" si="18"/>
        <v>819023</v>
      </c>
      <c r="G57" s="173">
        <f t="shared" si="18"/>
        <v>209065.27</v>
      </c>
      <c r="H57" s="89">
        <f t="shared" si="18"/>
        <v>0</v>
      </c>
      <c r="I57" s="56">
        <f t="shared" si="18"/>
        <v>819023</v>
      </c>
    </row>
    <row r="58" spans="1:10" ht="22.5" customHeight="1">
      <c r="A58" s="21" t="s">
        <v>521</v>
      </c>
      <c r="B58" s="22">
        <v>321</v>
      </c>
      <c r="C58" s="23" t="s">
        <v>33</v>
      </c>
      <c r="D58" s="24">
        <v>255000</v>
      </c>
      <c r="E58" s="47"/>
      <c r="F58" s="84">
        <f t="shared" ref="F58:F63" si="19">SUM(D58:E58)</f>
        <v>255000</v>
      </c>
      <c r="G58" s="172">
        <v>75473.119999999995</v>
      </c>
      <c r="H58" s="94"/>
      <c r="I58" s="25">
        <f>+F58+H58</f>
        <v>255000</v>
      </c>
      <c r="J58" s="49"/>
    </row>
    <row r="59" spans="1:10" s="26" customFormat="1" ht="12">
      <c r="A59" s="21" t="s">
        <v>522</v>
      </c>
      <c r="B59" s="22">
        <v>322</v>
      </c>
      <c r="C59" s="23" t="s">
        <v>34</v>
      </c>
      <c r="D59" s="24">
        <v>375000</v>
      </c>
      <c r="E59" s="47"/>
      <c r="F59" s="84">
        <f t="shared" si="19"/>
        <v>375000</v>
      </c>
      <c r="G59" s="172">
        <v>75547.100000000006</v>
      </c>
      <c r="H59" s="94"/>
      <c r="I59" s="25">
        <f t="shared" ref="I59:I63" si="20">+F59+H59</f>
        <v>375000</v>
      </c>
    </row>
    <row r="60" spans="1:10" s="26" customFormat="1" ht="12">
      <c r="A60" s="21" t="s">
        <v>523</v>
      </c>
      <c r="B60" s="22">
        <v>323</v>
      </c>
      <c r="C60" s="23" t="s">
        <v>28</v>
      </c>
      <c r="D60" s="24">
        <v>178000</v>
      </c>
      <c r="E60" s="47"/>
      <c r="F60" s="84">
        <f t="shared" si="19"/>
        <v>178000</v>
      </c>
      <c r="G60" s="172">
        <v>51509.97</v>
      </c>
      <c r="H60" s="94"/>
      <c r="I60" s="25">
        <f t="shared" si="20"/>
        <v>178000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524</v>
      </c>
      <c r="B62" s="22">
        <v>329</v>
      </c>
      <c r="C62" s="23" t="s">
        <v>38</v>
      </c>
      <c r="D62" s="24">
        <v>5523</v>
      </c>
      <c r="E62" s="47"/>
      <c r="F62" s="84">
        <f t="shared" si="19"/>
        <v>5523</v>
      </c>
      <c r="G62" s="172">
        <v>4518.0600000000004</v>
      </c>
      <c r="H62" s="94"/>
      <c r="I62" s="25">
        <f t="shared" si="20"/>
        <v>5523</v>
      </c>
    </row>
    <row r="63" spans="1:10" s="26" customFormat="1" ht="12">
      <c r="A63" s="21" t="s">
        <v>525</v>
      </c>
      <c r="B63" s="22">
        <v>343</v>
      </c>
      <c r="C63" s="23" t="s">
        <v>39</v>
      </c>
      <c r="D63" s="24">
        <v>5500</v>
      </c>
      <c r="E63" s="47"/>
      <c r="F63" s="84">
        <f t="shared" si="19"/>
        <v>5500</v>
      </c>
      <c r="G63" s="172">
        <v>2017.02</v>
      </c>
      <c r="H63" s="94"/>
      <c r="I63" s="25">
        <f t="shared" si="20"/>
        <v>5500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65166.610000000008</v>
      </c>
      <c r="H64" s="79">
        <f t="shared" si="21"/>
        <v>0</v>
      </c>
      <c r="I64" s="20">
        <f t="shared" si="21"/>
        <v>0</v>
      </c>
    </row>
    <row r="65" spans="1:11" ht="26.25" customHeight="1">
      <c r="A65" s="21" t="s">
        <v>1556</v>
      </c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>
        <v>48879.23</v>
      </c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 t="s">
        <v>1557</v>
      </c>
      <c r="B67" s="22">
        <v>313</v>
      </c>
      <c r="C67" s="23" t="s">
        <v>36</v>
      </c>
      <c r="D67" s="24"/>
      <c r="E67" s="47"/>
      <c r="F67" s="84">
        <f t="shared" si="22"/>
        <v>0</v>
      </c>
      <c r="G67" s="172">
        <v>8065.08</v>
      </c>
      <c r="H67" s="94"/>
      <c r="I67" s="25">
        <f t="shared" si="23"/>
        <v>0</v>
      </c>
    </row>
    <row r="68" spans="1:11" s="26" customFormat="1" ht="12">
      <c r="A68" s="21" t="s">
        <v>1558</v>
      </c>
      <c r="B68" s="22">
        <v>321</v>
      </c>
      <c r="C68" s="23" t="s">
        <v>33</v>
      </c>
      <c r="D68" s="24"/>
      <c r="E68" s="47"/>
      <c r="F68" s="84">
        <f t="shared" si="22"/>
        <v>0</v>
      </c>
      <c r="G68" s="172">
        <v>5652</v>
      </c>
      <c r="H68" s="94"/>
      <c r="I68" s="25">
        <f t="shared" si="23"/>
        <v>0</v>
      </c>
    </row>
    <row r="69" spans="1:11" s="26" customFormat="1" ht="12">
      <c r="A69" s="21" t="s">
        <v>1559</v>
      </c>
      <c r="B69" s="22">
        <v>322</v>
      </c>
      <c r="C69" s="23" t="s">
        <v>34</v>
      </c>
      <c r="D69" s="24"/>
      <c r="E69" s="47"/>
      <c r="F69" s="84">
        <f t="shared" si="22"/>
        <v>0</v>
      </c>
      <c r="G69" s="172">
        <v>361.34</v>
      </c>
      <c r="H69" s="94"/>
      <c r="I69" s="25">
        <f t="shared" si="23"/>
        <v>0</v>
      </c>
    </row>
    <row r="70" spans="1:11" s="26" customFormat="1" ht="12">
      <c r="A70" s="21" t="s">
        <v>1560</v>
      </c>
      <c r="B70" s="22">
        <v>323</v>
      </c>
      <c r="C70" s="23" t="s">
        <v>28</v>
      </c>
      <c r="D70" s="24"/>
      <c r="E70" s="47"/>
      <c r="F70" s="84">
        <f t="shared" si="22"/>
        <v>0</v>
      </c>
      <c r="G70" s="172">
        <v>2000</v>
      </c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 t="s">
        <v>1561</v>
      </c>
      <c r="B72" s="22">
        <v>329</v>
      </c>
      <c r="C72" s="23" t="s">
        <v>38</v>
      </c>
      <c r="D72" s="24"/>
      <c r="E72" s="47"/>
      <c r="F72" s="84">
        <f t="shared" si="22"/>
        <v>0</v>
      </c>
      <c r="G72" s="172">
        <v>208.66</v>
      </c>
      <c r="H72" s="94"/>
      <c r="I72" s="25">
        <f t="shared" si="23"/>
        <v>0</v>
      </c>
    </row>
    <row r="73" spans="1:11" s="26" customFormat="1" ht="12">
      <c r="A73" s="21" t="s">
        <v>1562</v>
      </c>
      <c r="B73" s="22">
        <v>343</v>
      </c>
      <c r="C73" s="23" t="s">
        <v>39</v>
      </c>
      <c r="D73" s="24"/>
      <c r="E73" s="47"/>
      <c r="F73" s="84">
        <f t="shared" si="22"/>
        <v>0</v>
      </c>
      <c r="G73" s="172">
        <v>0.3</v>
      </c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155000</v>
      </c>
      <c r="E77" s="19">
        <f t="shared" ref="E77:I77" si="25">SUM(E78:E89)</f>
        <v>0</v>
      </c>
      <c r="F77" s="59">
        <f t="shared" si="25"/>
        <v>155000</v>
      </c>
      <c r="G77" s="174">
        <f t="shared" si="25"/>
        <v>28832.469999999998</v>
      </c>
      <c r="H77" s="79">
        <f t="shared" si="25"/>
        <v>0</v>
      </c>
      <c r="I77" s="20">
        <f t="shared" si="25"/>
        <v>155000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 t="s">
        <v>526</v>
      </c>
      <c r="B81" s="22">
        <v>321</v>
      </c>
      <c r="C81" s="23" t="s">
        <v>33</v>
      </c>
      <c r="D81" s="24">
        <v>10000</v>
      </c>
      <c r="E81" s="47"/>
      <c r="F81" s="84">
        <f t="shared" si="26"/>
        <v>10000</v>
      </c>
      <c r="G81" s="172">
        <v>0</v>
      </c>
      <c r="H81" s="94"/>
      <c r="I81" s="25">
        <f t="shared" si="27"/>
        <v>10000</v>
      </c>
    </row>
    <row r="82" spans="1:9" s="26" customFormat="1" ht="12">
      <c r="A82" s="21" t="s">
        <v>527</v>
      </c>
      <c r="B82" s="22">
        <v>322</v>
      </c>
      <c r="C82" s="23" t="s">
        <v>34</v>
      </c>
      <c r="D82" s="24">
        <v>30000</v>
      </c>
      <c r="E82" s="47"/>
      <c r="F82" s="84">
        <f t="shared" si="26"/>
        <v>30000</v>
      </c>
      <c r="G82" s="172">
        <v>3458.87</v>
      </c>
      <c r="H82" s="94"/>
      <c r="I82" s="25">
        <f t="shared" si="27"/>
        <v>30000</v>
      </c>
    </row>
    <row r="83" spans="1:9" s="26" customFormat="1" ht="12">
      <c r="A83" s="21" t="s">
        <v>528</v>
      </c>
      <c r="B83" s="22">
        <v>323</v>
      </c>
      <c r="C83" s="23" t="s">
        <v>28</v>
      </c>
      <c r="D83" s="24">
        <v>90000</v>
      </c>
      <c r="E83" s="47"/>
      <c r="F83" s="84">
        <f t="shared" si="26"/>
        <v>90000</v>
      </c>
      <c r="G83" s="172">
        <v>23395</v>
      </c>
      <c r="H83" s="94"/>
      <c r="I83" s="25">
        <f t="shared" si="27"/>
        <v>90000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529</v>
      </c>
      <c r="B85" s="22">
        <v>329</v>
      </c>
      <c r="C85" s="23" t="s">
        <v>38</v>
      </c>
      <c r="D85" s="24">
        <v>25000</v>
      </c>
      <c r="E85" s="47"/>
      <c r="F85" s="84">
        <f t="shared" si="26"/>
        <v>25000</v>
      </c>
      <c r="G85" s="172">
        <v>1978.6</v>
      </c>
      <c r="H85" s="94"/>
      <c r="I85" s="25">
        <f t="shared" si="27"/>
        <v>25000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9113000</v>
      </c>
      <c r="E90" s="19">
        <f t="shared" ref="E90:I90" si="29">SUM(E91:E101)</f>
        <v>0</v>
      </c>
      <c r="F90" s="59">
        <f t="shared" si="29"/>
        <v>9113000</v>
      </c>
      <c r="G90" s="174">
        <f t="shared" si="29"/>
        <v>4867510.12</v>
      </c>
      <c r="H90" s="79">
        <f t="shared" si="29"/>
        <v>0</v>
      </c>
      <c r="I90" s="20">
        <f t="shared" si="29"/>
        <v>9113000</v>
      </c>
    </row>
    <row r="91" spans="1:9">
      <c r="A91" s="21" t="s">
        <v>530</v>
      </c>
      <c r="B91" s="22">
        <v>311</v>
      </c>
      <c r="C91" s="23" t="s">
        <v>35</v>
      </c>
      <c r="D91" s="24">
        <v>7550000</v>
      </c>
      <c r="E91" s="47"/>
      <c r="F91" s="84">
        <f t="shared" ref="F91:F101" si="30">SUM(D91:E91)</f>
        <v>7550000</v>
      </c>
      <c r="G91" s="172">
        <v>4033835.61</v>
      </c>
      <c r="H91" s="94"/>
      <c r="I91" s="25">
        <f>+F91+H91</f>
        <v>7550000</v>
      </c>
    </row>
    <row r="92" spans="1:9" s="26" customFormat="1" ht="12">
      <c r="A92" s="21" t="s">
        <v>531</v>
      </c>
      <c r="B92" s="22">
        <v>312</v>
      </c>
      <c r="C92" s="23" t="s">
        <v>44</v>
      </c>
      <c r="D92" s="24">
        <v>290000</v>
      </c>
      <c r="E92" s="47"/>
      <c r="F92" s="84">
        <f t="shared" si="30"/>
        <v>290000</v>
      </c>
      <c r="G92" s="172">
        <v>157891.76999999999</v>
      </c>
      <c r="H92" s="94"/>
      <c r="I92" s="25">
        <f t="shared" ref="I92:I101" si="31">+F92+H92</f>
        <v>290000</v>
      </c>
    </row>
    <row r="93" spans="1:9" s="26" customFormat="1" ht="12">
      <c r="A93" s="21" t="s">
        <v>532</v>
      </c>
      <c r="B93" s="22">
        <v>313</v>
      </c>
      <c r="C93" s="23" t="s">
        <v>36</v>
      </c>
      <c r="D93" s="24">
        <v>1253000</v>
      </c>
      <c r="E93" s="47"/>
      <c r="F93" s="84">
        <f t="shared" si="30"/>
        <v>1253000</v>
      </c>
      <c r="G93" s="172">
        <v>665582.74</v>
      </c>
      <c r="H93" s="94"/>
      <c r="I93" s="25">
        <f t="shared" si="31"/>
        <v>1253000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533</v>
      </c>
      <c r="B98" s="22">
        <v>329</v>
      </c>
      <c r="C98" s="23" t="s">
        <v>38</v>
      </c>
      <c r="D98" s="24">
        <v>20000</v>
      </c>
      <c r="E98" s="47"/>
      <c r="F98" s="84">
        <f t="shared" si="30"/>
        <v>20000</v>
      </c>
      <c r="G98" s="172">
        <v>10200</v>
      </c>
      <c r="H98" s="94"/>
      <c r="I98" s="25">
        <f t="shared" si="31"/>
        <v>20000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40000</v>
      </c>
      <c r="E102" s="19">
        <f t="shared" ref="E102:I102" si="32">SUM(E103:E113)</f>
        <v>0</v>
      </c>
      <c r="F102" s="59">
        <f t="shared" si="32"/>
        <v>40000</v>
      </c>
      <c r="G102" s="174">
        <f t="shared" si="32"/>
        <v>2937.75</v>
      </c>
      <c r="H102" s="79">
        <f t="shared" si="32"/>
        <v>0</v>
      </c>
      <c r="I102" s="20">
        <f t="shared" si="32"/>
        <v>40000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 t="s">
        <v>534</v>
      </c>
      <c r="B106" s="22">
        <v>321</v>
      </c>
      <c r="C106" s="23" t="s">
        <v>33</v>
      </c>
      <c r="D106" s="24">
        <v>20000</v>
      </c>
      <c r="E106" s="47"/>
      <c r="F106" s="84">
        <f t="shared" si="33"/>
        <v>20000</v>
      </c>
      <c r="G106" s="172">
        <v>0</v>
      </c>
      <c r="H106" s="94"/>
      <c r="I106" s="25">
        <f t="shared" si="34"/>
        <v>20000</v>
      </c>
    </row>
    <row r="107" spans="1:10">
      <c r="A107" s="21" t="s">
        <v>535</v>
      </c>
      <c r="B107" s="22">
        <v>322</v>
      </c>
      <c r="C107" s="23" t="s">
        <v>34</v>
      </c>
      <c r="D107" s="24">
        <v>5000</v>
      </c>
      <c r="E107" s="47"/>
      <c r="F107" s="84">
        <f t="shared" si="33"/>
        <v>5000</v>
      </c>
      <c r="G107" s="172">
        <v>0</v>
      </c>
      <c r="H107" s="94"/>
      <c r="I107" s="25">
        <f t="shared" si="34"/>
        <v>5000</v>
      </c>
    </row>
    <row r="108" spans="1:10" s="26" customFormat="1" ht="12">
      <c r="A108" s="21" t="s">
        <v>536</v>
      </c>
      <c r="B108" s="22">
        <v>323</v>
      </c>
      <c r="C108" s="23" t="s">
        <v>28</v>
      </c>
      <c r="D108" s="24">
        <v>5000</v>
      </c>
      <c r="E108" s="47"/>
      <c r="F108" s="84">
        <f t="shared" si="33"/>
        <v>5000</v>
      </c>
      <c r="G108" s="172">
        <v>2937.75</v>
      </c>
      <c r="H108" s="94"/>
      <c r="I108" s="25">
        <f t="shared" si="34"/>
        <v>5000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 t="s">
        <v>537</v>
      </c>
      <c r="B110" s="22">
        <v>329</v>
      </c>
      <c r="C110" s="23" t="s">
        <v>38</v>
      </c>
      <c r="D110" s="24">
        <v>10000</v>
      </c>
      <c r="E110" s="47"/>
      <c r="F110" s="84">
        <f t="shared" si="33"/>
        <v>10000</v>
      </c>
      <c r="G110" s="172">
        <v>0</v>
      </c>
      <c r="H110" s="94"/>
      <c r="I110" s="25">
        <f t="shared" si="34"/>
        <v>10000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5000</v>
      </c>
      <c r="E139" s="40">
        <f t="shared" ref="E139:I139" si="45">SUM(E140,E148,E152,E167,E177,E191,E204,E206,E220,E233)</f>
        <v>0</v>
      </c>
      <c r="F139" s="40">
        <f t="shared" si="45"/>
        <v>5000</v>
      </c>
      <c r="G139" s="40">
        <f t="shared" si="45"/>
        <v>5597.2</v>
      </c>
      <c r="H139" s="40">
        <f t="shared" si="45"/>
        <v>0</v>
      </c>
      <c r="I139" s="41">
        <f t="shared" si="45"/>
        <v>5000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0</v>
      </c>
      <c r="E152" s="19">
        <f t="shared" ref="E152:I152" si="51">SUM(E153:E166)</f>
        <v>0</v>
      </c>
      <c r="F152" s="59">
        <f t="shared" si="51"/>
        <v>0</v>
      </c>
      <c r="G152" s="174">
        <f t="shared" si="51"/>
        <v>0</v>
      </c>
      <c r="H152" s="79">
        <f t="shared" si="51"/>
        <v>0</v>
      </c>
      <c r="I152" s="20">
        <f t="shared" si="51"/>
        <v>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5597.2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 t="s">
        <v>1563</v>
      </c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>
        <v>900</v>
      </c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 t="s">
        <v>1564</v>
      </c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>
        <v>4498.75</v>
      </c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 t="s">
        <v>1565</v>
      </c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>
        <v>198.45</v>
      </c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5000</v>
      </c>
      <c r="E220" s="19">
        <f t="shared" ref="E220:I220" si="72">SUM(E221:E232)</f>
        <v>0</v>
      </c>
      <c r="F220" s="59">
        <f t="shared" si="72"/>
        <v>5000</v>
      </c>
      <c r="G220" s="174">
        <f t="shared" si="72"/>
        <v>0</v>
      </c>
      <c r="H220" s="79">
        <f t="shared" si="72"/>
        <v>0</v>
      </c>
      <c r="I220" s="20">
        <f t="shared" si="72"/>
        <v>5000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538</v>
      </c>
      <c r="B225" s="22">
        <v>422</v>
      </c>
      <c r="C225" s="23" t="s">
        <v>29</v>
      </c>
      <c r="D225" s="24">
        <v>5000</v>
      </c>
      <c r="E225" s="47"/>
      <c r="F225" s="84">
        <f t="shared" si="73"/>
        <v>5000</v>
      </c>
      <c r="G225" s="172"/>
      <c r="H225" s="94"/>
      <c r="I225" s="25">
        <f t="shared" si="74"/>
        <v>5000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>
        <f>+D295+E295</f>
        <v>0</v>
      </c>
      <c r="G295" s="172"/>
      <c r="H295" s="94"/>
      <c r="I295" s="25">
        <f>+F295+H295</f>
        <v>0</v>
      </c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38586.119999999995</v>
      </c>
      <c r="E507" s="40">
        <f t="shared" ref="E507:I507" si="168">SUM(E508,E514)</f>
        <v>0</v>
      </c>
      <c r="F507" s="83">
        <f t="shared" si="168"/>
        <v>38586.119999999995</v>
      </c>
      <c r="G507" s="171">
        <f t="shared" si="168"/>
        <v>31516.879999999997</v>
      </c>
      <c r="H507" s="88">
        <f t="shared" si="168"/>
        <v>0</v>
      </c>
      <c r="I507" s="41">
        <f t="shared" si="168"/>
        <v>38586.119999999995</v>
      </c>
    </row>
    <row r="508" spans="1:9">
      <c r="A508" s="246" t="s">
        <v>11</v>
      </c>
      <c r="B508" s="247"/>
      <c r="C508" s="55" t="s">
        <v>117</v>
      </c>
      <c r="D508" s="43">
        <f>SUM(D509:D513)</f>
        <v>27075.879999999997</v>
      </c>
      <c r="E508" s="43">
        <f t="shared" ref="E508:I508" si="169">SUM(E509:E513)</f>
        <v>0</v>
      </c>
      <c r="F508" s="58">
        <f t="shared" si="169"/>
        <v>27075.879999999997</v>
      </c>
      <c r="G508" s="173">
        <f t="shared" si="169"/>
        <v>22115.360000000001</v>
      </c>
      <c r="H508" s="89">
        <f t="shared" si="169"/>
        <v>0</v>
      </c>
      <c r="I508" s="56">
        <f t="shared" si="169"/>
        <v>27075.879999999997</v>
      </c>
    </row>
    <row r="509" spans="1:9" s="26" customFormat="1" ht="12">
      <c r="A509" s="21" t="s">
        <v>541</v>
      </c>
      <c r="B509" s="22">
        <v>311</v>
      </c>
      <c r="C509" s="23" t="s">
        <v>35</v>
      </c>
      <c r="D509" s="24">
        <v>20386.099999999999</v>
      </c>
      <c r="E509" s="47"/>
      <c r="F509" s="84">
        <f>SUM(D509:E509)</f>
        <v>20386.099999999999</v>
      </c>
      <c r="G509" s="172">
        <v>17103.93</v>
      </c>
      <c r="H509" s="94"/>
      <c r="I509" s="25">
        <f>+F509+H509</f>
        <v>20386.099999999999</v>
      </c>
    </row>
    <row r="510" spans="1:9" s="26" customFormat="1" ht="12">
      <c r="A510" s="21" t="s">
        <v>542</v>
      </c>
      <c r="B510" s="22">
        <v>312</v>
      </c>
      <c r="C510" s="23" t="s">
        <v>44</v>
      </c>
      <c r="D510" s="24">
        <v>210.51</v>
      </c>
      <c r="E510" s="47"/>
      <c r="F510" s="84">
        <f>SUM(D510:E510)</f>
        <v>210.51</v>
      </c>
      <c r="G510" s="172">
        <v>0</v>
      </c>
      <c r="H510" s="94"/>
      <c r="I510" s="25">
        <f t="shared" ref="I510:I513" si="170">+F510+H510</f>
        <v>210.51</v>
      </c>
    </row>
    <row r="511" spans="1:9" s="26" customFormat="1" ht="12">
      <c r="A511" s="21" t="s">
        <v>543</v>
      </c>
      <c r="B511" s="22">
        <v>313</v>
      </c>
      <c r="C511" s="23" t="s">
        <v>36</v>
      </c>
      <c r="D511" s="24">
        <v>3363.72</v>
      </c>
      <c r="E511" s="47"/>
      <c r="F511" s="84">
        <f>SUM(D511:E511)</f>
        <v>3363.72</v>
      </c>
      <c r="G511" s="172">
        <v>2822.15</v>
      </c>
      <c r="H511" s="94"/>
      <c r="I511" s="25">
        <f t="shared" si="170"/>
        <v>3363.72</v>
      </c>
    </row>
    <row r="512" spans="1:9" s="26" customFormat="1" ht="12">
      <c r="A512" s="21" t="s">
        <v>544</v>
      </c>
      <c r="B512" s="22">
        <v>321</v>
      </c>
      <c r="C512" s="23" t="s">
        <v>33</v>
      </c>
      <c r="D512" s="24">
        <v>3115.55</v>
      </c>
      <c r="E512" s="47"/>
      <c r="F512" s="84">
        <f>SUM(D512:E512)</f>
        <v>3115.55</v>
      </c>
      <c r="G512" s="172">
        <v>2189.2800000000002</v>
      </c>
      <c r="H512" s="94"/>
      <c r="I512" s="25">
        <f t="shared" si="170"/>
        <v>3115.55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11510.240000000002</v>
      </c>
      <c r="E514" s="43">
        <f t="shared" ref="E514:I514" si="171">SUM(E515:E519)</f>
        <v>0</v>
      </c>
      <c r="F514" s="58">
        <f t="shared" si="171"/>
        <v>11510.240000000002</v>
      </c>
      <c r="G514" s="173">
        <f t="shared" si="171"/>
        <v>9401.5199999999986</v>
      </c>
      <c r="H514" s="89">
        <f t="shared" si="171"/>
        <v>0</v>
      </c>
      <c r="I514" s="56">
        <f t="shared" si="171"/>
        <v>11510.240000000002</v>
      </c>
    </row>
    <row r="515" spans="1:9" s="26" customFormat="1" ht="12">
      <c r="A515" s="21" t="s">
        <v>545</v>
      </c>
      <c r="B515" s="22">
        <v>311</v>
      </c>
      <c r="C515" s="23" t="s">
        <v>35</v>
      </c>
      <c r="D515" s="24">
        <v>8666.35</v>
      </c>
      <c r="E515" s="47"/>
      <c r="F515" s="84">
        <f>SUM(D515:E515)</f>
        <v>8666.35</v>
      </c>
      <c r="G515" s="172">
        <v>7271.07</v>
      </c>
      <c r="H515" s="94"/>
      <c r="I515" s="25">
        <f>+F515+H515</f>
        <v>8666.35</v>
      </c>
    </row>
    <row r="516" spans="1:9" s="26" customFormat="1" ht="12">
      <c r="A516" s="21" t="s">
        <v>546</v>
      </c>
      <c r="B516" s="22">
        <v>312</v>
      </c>
      <c r="C516" s="23" t="s">
        <v>44</v>
      </c>
      <c r="D516" s="24">
        <v>89.49</v>
      </c>
      <c r="E516" s="47"/>
      <c r="F516" s="84">
        <f>SUM(D516:E516)</f>
        <v>89.49</v>
      </c>
      <c r="G516" s="172">
        <v>0</v>
      </c>
      <c r="H516" s="94"/>
      <c r="I516" s="25">
        <f t="shared" ref="I516:I519" si="172">+F516+H516</f>
        <v>89.49</v>
      </c>
    </row>
    <row r="517" spans="1:9" s="26" customFormat="1" ht="12">
      <c r="A517" s="21" t="s">
        <v>547</v>
      </c>
      <c r="B517" s="22">
        <v>313</v>
      </c>
      <c r="C517" s="23" t="s">
        <v>36</v>
      </c>
      <c r="D517" s="24">
        <v>1429.95</v>
      </c>
      <c r="E517" s="47"/>
      <c r="F517" s="84">
        <f>SUM(D517:E517)</f>
        <v>1429.95</v>
      </c>
      <c r="G517" s="172">
        <v>1199.73</v>
      </c>
      <c r="H517" s="94"/>
      <c r="I517" s="25">
        <f t="shared" si="172"/>
        <v>1429.95</v>
      </c>
    </row>
    <row r="518" spans="1:9" s="26" customFormat="1" ht="12">
      <c r="A518" s="21" t="s">
        <v>548</v>
      </c>
      <c r="B518" s="22">
        <v>321</v>
      </c>
      <c r="C518" s="23" t="s">
        <v>33</v>
      </c>
      <c r="D518" s="24">
        <v>1324.45</v>
      </c>
      <c r="E518" s="47"/>
      <c r="F518" s="84">
        <f>SUM(D518:E518)</f>
        <v>1324.45</v>
      </c>
      <c r="G518" s="172">
        <v>930.72</v>
      </c>
      <c r="H518" s="94"/>
      <c r="I518" s="25">
        <f t="shared" si="172"/>
        <v>1324.45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541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542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543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544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545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546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547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548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9">
      <c r="A535" s="21" t="s">
        <v>539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540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9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9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9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</row>
    <row r="588" spans="1:9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313</v>
      </c>
      <c r="C705" s="23" t="s">
        <v>36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312</v>
      </c>
      <c r="C706" s="23" t="s">
        <v>44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44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862609.12</v>
      </c>
      <c r="E911" s="42">
        <f t="shared" si="349"/>
        <v>0</v>
      </c>
      <c r="F911" s="42">
        <f t="shared" si="349"/>
        <v>862609.12</v>
      </c>
      <c r="G911" s="42">
        <f t="shared" si="349"/>
        <v>243582.15</v>
      </c>
      <c r="H911" s="42">
        <f t="shared" si="349"/>
        <v>0</v>
      </c>
      <c r="I911" s="42">
        <f t="shared" si="349"/>
        <v>862609.12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32075.879999999997</v>
      </c>
      <c r="E912" s="43">
        <f t="shared" ref="E912:I912" si="350">SUM(E140,E243,E297,E318,E495,E498,E508,E521,E534)</f>
        <v>0</v>
      </c>
      <c r="F912" s="43">
        <f t="shared" si="350"/>
        <v>32075.879999999997</v>
      </c>
      <c r="G912" s="43">
        <f t="shared" si="350"/>
        <v>25115.360000000001</v>
      </c>
      <c r="H912" s="43">
        <f t="shared" si="350"/>
        <v>0</v>
      </c>
      <c r="I912" s="43">
        <f t="shared" si="350"/>
        <v>32075.879999999997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819023</v>
      </c>
      <c r="E915" s="43">
        <f t="shared" ref="E915:I915" si="353">SUM(E57,E121,E167,E328,E538)</f>
        <v>0</v>
      </c>
      <c r="F915" s="43">
        <f t="shared" si="353"/>
        <v>819023</v>
      </c>
      <c r="G915" s="43">
        <f t="shared" si="353"/>
        <v>209065.27</v>
      </c>
      <c r="H915" s="43">
        <f t="shared" si="353"/>
        <v>0</v>
      </c>
      <c r="I915" s="43">
        <f t="shared" si="353"/>
        <v>819023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11510.240000000002</v>
      </c>
      <c r="E917" s="43">
        <f t="shared" ref="E917:I917" si="355">SUM(E514,E527,E333,E587)</f>
        <v>0</v>
      </c>
      <c r="F917" s="43">
        <f t="shared" si="355"/>
        <v>11510.240000000002</v>
      </c>
      <c r="G917" s="43">
        <f t="shared" si="355"/>
        <v>9401.5199999999986</v>
      </c>
      <c r="H917" s="43">
        <f t="shared" si="355"/>
        <v>0</v>
      </c>
      <c r="I917" s="43">
        <f t="shared" si="355"/>
        <v>11510.240000000002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9313010</v>
      </c>
      <c r="E918" s="43">
        <f t="shared" ref="E918:I918" si="357">SUM(E919:E925)</f>
        <v>0</v>
      </c>
      <c r="F918" s="43">
        <f t="shared" si="357"/>
        <v>9313010</v>
      </c>
      <c r="G918" s="43">
        <f t="shared" si="357"/>
        <v>4970044.1500000004</v>
      </c>
      <c r="H918" s="43">
        <f t="shared" si="357"/>
        <v>0</v>
      </c>
      <c r="I918" s="43">
        <f t="shared" si="357"/>
        <v>9313010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10</v>
      </c>
      <c r="E919" s="19">
        <f t="shared" ref="E919:I919" si="358">SUM(E44,E115,E152,E253,E541)</f>
        <v>0</v>
      </c>
      <c r="F919" s="19">
        <f t="shared" si="358"/>
        <v>10</v>
      </c>
      <c r="G919" s="19">
        <f t="shared" si="358"/>
        <v>0</v>
      </c>
      <c r="H919" s="19">
        <f t="shared" si="358"/>
        <v>0</v>
      </c>
      <c r="I919" s="19">
        <f t="shared" si="358"/>
        <v>10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70763.810000000012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155000</v>
      </c>
      <c r="E921" s="19">
        <f t="shared" ref="E921:I921" si="360">SUM(E77,E127,E191,E269,E306)</f>
        <v>0</v>
      </c>
      <c r="F921" s="19">
        <f t="shared" si="360"/>
        <v>155000</v>
      </c>
      <c r="G921" s="19">
        <f t="shared" si="360"/>
        <v>28832.469999999998</v>
      </c>
      <c r="H921" s="19">
        <f t="shared" si="360"/>
        <v>0</v>
      </c>
      <c r="I921" s="19">
        <f t="shared" si="360"/>
        <v>155000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9113000</v>
      </c>
      <c r="E922" s="19">
        <f t="shared" ref="E922:I922" si="361">SUM(E90,E133,E206,E308,E277,E294,E591,E337,E350,E395,E853,E894,E433,E470)</f>
        <v>0</v>
      </c>
      <c r="F922" s="19">
        <f t="shared" si="361"/>
        <v>9113000</v>
      </c>
      <c r="G922" s="19">
        <f t="shared" si="361"/>
        <v>4867510.12</v>
      </c>
      <c r="H922" s="19">
        <f t="shared" si="361"/>
        <v>0</v>
      </c>
      <c r="I922" s="19">
        <f t="shared" si="361"/>
        <v>9113000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0</v>
      </c>
      <c r="G923" s="19">
        <f t="shared" si="362"/>
        <v>0</v>
      </c>
      <c r="H923" s="19">
        <f t="shared" si="362"/>
        <v>0</v>
      </c>
      <c r="I923" s="19">
        <f t="shared" si="362"/>
        <v>0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45000</v>
      </c>
      <c r="E924" s="19">
        <f t="shared" ref="E924:I924" si="363">SUM(E102,E220,E285,E574)</f>
        <v>0</v>
      </c>
      <c r="F924" s="19">
        <f t="shared" si="363"/>
        <v>45000</v>
      </c>
      <c r="G924" s="19">
        <f t="shared" si="363"/>
        <v>2937.75</v>
      </c>
      <c r="H924" s="19">
        <f t="shared" si="363"/>
        <v>0</v>
      </c>
      <c r="I924" s="19">
        <f t="shared" si="363"/>
        <v>45000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10175619.119999999</v>
      </c>
      <c r="E926" s="44">
        <f t="shared" si="365"/>
        <v>0</v>
      </c>
      <c r="F926" s="44">
        <f t="shared" si="365"/>
        <v>10175619.119999999</v>
      </c>
      <c r="G926" s="44">
        <f t="shared" si="365"/>
        <v>5213626.3000000007</v>
      </c>
      <c r="H926" s="44">
        <f t="shared" si="365"/>
        <v>0</v>
      </c>
      <c r="I926" s="44">
        <f t="shared" si="365"/>
        <v>10175619.119999999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K927"/>
  <sheetViews>
    <sheetView topLeftCell="A702" zoomScale="125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2.140625" bestFit="1" customWidth="1"/>
    <col min="7" max="7" width="14.5703125" customWidth="1"/>
    <col min="8" max="8" width="12.5703125" customWidth="1"/>
    <col min="9" max="9" width="12.14062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72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KLESARSKA ŠKOLA, PUČIŠĆA</v>
      </c>
      <c r="C7" s="260"/>
      <c r="D7" s="13">
        <f>SUM(D8)</f>
        <v>4938885</v>
      </c>
      <c r="E7" s="13">
        <f t="shared" ref="E7:I8" si="0">SUM(E8)</f>
        <v>0</v>
      </c>
      <c r="F7" s="164">
        <f t="shared" si="0"/>
        <v>4938885</v>
      </c>
      <c r="G7" s="14">
        <f t="shared" si="0"/>
        <v>2924777.5</v>
      </c>
      <c r="H7" s="229">
        <f t="shared" si="0"/>
        <v>0</v>
      </c>
      <c r="I7" s="77">
        <f t="shared" si="0"/>
        <v>4938885</v>
      </c>
    </row>
    <row r="8" spans="1:9">
      <c r="A8" s="261" t="s">
        <v>7</v>
      </c>
      <c r="B8" s="262"/>
      <c r="C8" s="15" t="s">
        <v>8</v>
      </c>
      <c r="D8" s="16">
        <f>SUM(D9)</f>
        <v>4938885</v>
      </c>
      <c r="E8" s="16">
        <f t="shared" si="0"/>
        <v>0</v>
      </c>
      <c r="F8" s="82">
        <f t="shared" si="0"/>
        <v>4938885</v>
      </c>
      <c r="G8" s="17">
        <f t="shared" si="0"/>
        <v>2924777.5</v>
      </c>
      <c r="H8" s="170">
        <f t="shared" si="0"/>
        <v>0</v>
      </c>
      <c r="I8" s="17">
        <f t="shared" si="0"/>
        <v>4938885</v>
      </c>
    </row>
    <row r="9" spans="1:9">
      <c r="A9" s="261" t="s">
        <v>9</v>
      </c>
      <c r="B9" s="262"/>
      <c r="C9" s="15" t="s">
        <v>10</v>
      </c>
      <c r="D9" s="16">
        <f>SUM(D10,D18,D22,D26,D30,D33)</f>
        <v>4938885</v>
      </c>
      <c r="E9" s="16">
        <f t="shared" ref="E9:I9" si="1">SUM(E10,E18,E22,E26,E30,E33)</f>
        <v>0</v>
      </c>
      <c r="F9" s="82">
        <f t="shared" si="1"/>
        <v>4938885</v>
      </c>
      <c r="G9" s="17">
        <f t="shared" si="1"/>
        <v>2924777.5</v>
      </c>
      <c r="H9" s="170">
        <f t="shared" si="1"/>
        <v>0</v>
      </c>
      <c r="I9" s="17">
        <f t="shared" si="1"/>
        <v>4938885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400100</v>
      </c>
      <c r="E10" s="19">
        <f t="shared" ref="E10:I10" si="2">SUM(E11:E17)</f>
        <v>0</v>
      </c>
      <c r="F10" s="59">
        <f t="shared" si="2"/>
        <v>400100</v>
      </c>
      <c r="G10" s="20">
        <f t="shared" si="2"/>
        <v>212029.86000000002</v>
      </c>
      <c r="H10" s="230">
        <f t="shared" si="2"/>
        <v>0</v>
      </c>
      <c r="I10" s="20">
        <f t="shared" si="2"/>
        <v>400100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219</v>
      </c>
      <c r="B13" s="22">
        <v>641</v>
      </c>
      <c r="C13" s="23" t="s">
        <v>12</v>
      </c>
      <c r="D13" s="24">
        <v>100</v>
      </c>
      <c r="E13" s="47"/>
      <c r="F13" s="84">
        <f>SUM(D13:E13)</f>
        <v>100</v>
      </c>
      <c r="G13" s="25">
        <v>31.29</v>
      </c>
      <c r="H13" s="185"/>
      <c r="I13" s="25">
        <f t="shared" si="4"/>
        <v>100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220</v>
      </c>
      <c r="B15" s="22">
        <v>661</v>
      </c>
      <c r="C15" s="23" t="s">
        <v>15</v>
      </c>
      <c r="D15" s="24">
        <v>400000</v>
      </c>
      <c r="E15" s="47"/>
      <c r="F15" s="84">
        <f>SUM(D15:E15)</f>
        <v>400000</v>
      </c>
      <c r="G15" s="25">
        <v>211998.57</v>
      </c>
      <c r="H15" s="185"/>
      <c r="I15" s="25">
        <f t="shared" si="4"/>
        <v>400000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189000</v>
      </c>
      <c r="E18" s="19">
        <f t="shared" ref="E18:I18" si="5">SUM(E19:E21)</f>
        <v>0</v>
      </c>
      <c r="F18" s="59">
        <f t="shared" si="5"/>
        <v>189000</v>
      </c>
      <c r="G18" s="20">
        <f t="shared" si="5"/>
        <v>55370</v>
      </c>
      <c r="H18" s="230">
        <f t="shared" si="5"/>
        <v>0</v>
      </c>
      <c r="I18" s="20">
        <f t="shared" si="5"/>
        <v>189000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221</v>
      </c>
      <c r="B20" s="22">
        <v>652</v>
      </c>
      <c r="C20" s="23" t="s">
        <v>14</v>
      </c>
      <c r="D20" s="24">
        <v>189000</v>
      </c>
      <c r="E20" s="47"/>
      <c r="F20" s="84">
        <f>SUM(D20:E20)</f>
        <v>189000</v>
      </c>
      <c r="G20" s="25">
        <v>55370</v>
      </c>
      <c r="H20" s="185"/>
      <c r="I20" s="25">
        <f>+F20+H20</f>
        <v>189000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4122785</v>
      </c>
      <c r="E22" s="19">
        <f t="shared" ref="E22:I22" si="6">SUM(E23:E25)</f>
        <v>0</v>
      </c>
      <c r="F22" s="59">
        <f t="shared" si="6"/>
        <v>4122785</v>
      </c>
      <c r="G22" s="20">
        <f t="shared" si="6"/>
        <v>2356298.73</v>
      </c>
      <c r="H22" s="230">
        <f t="shared" si="6"/>
        <v>0</v>
      </c>
      <c r="I22" s="20">
        <f t="shared" si="6"/>
        <v>4122785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222</v>
      </c>
      <c r="B24" s="22">
        <v>636</v>
      </c>
      <c r="C24" s="23" t="s">
        <v>18</v>
      </c>
      <c r="D24" s="24">
        <v>4122785</v>
      </c>
      <c r="E24" s="47"/>
      <c r="F24" s="84">
        <f>SUM(D24:E24)</f>
        <v>4122785</v>
      </c>
      <c r="G24" s="25">
        <v>2356298.73</v>
      </c>
      <c r="H24" s="185"/>
      <c r="I24" s="25">
        <f>+F24+H24</f>
        <v>4122785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207000</v>
      </c>
      <c r="E26" s="19">
        <f t="shared" ref="E26:I26" si="7">SUM(E27:E29)</f>
        <v>0</v>
      </c>
      <c r="F26" s="59">
        <f t="shared" si="7"/>
        <v>207000</v>
      </c>
      <c r="G26" s="20">
        <f t="shared" si="7"/>
        <v>283578.90999999997</v>
      </c>
      <c r="H26" s="230">
        <f t="shared" si="7"/>
        <v>0</v>
      </c>
      <c r="I26" s="20">
        <f t="shared" si="7"/>
        <v>207000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223</v>
      </c>
      <c r="B28" s="22">
        <v>638</v>
      </c>
      <c r="C28" s="23" t="s">
        <v>20</v>
      </c>
      <c r="D28" s="24">
        <v>207000</v>
      </c>
      <c r="E28" s="47"/>
      <c r="F28" s="84">
        <f>SUM(D28:E28)</f>
        <v>207000</v>
      </c>
      <c r="G28" s="25">
        <v>283578.90999999997</v>
      </c>
      <c r="H28" s="185"/>
      <c r="I28" s="25">
        <f>+F28+H28</f>
        <v>207000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20000</v>
      </c>
      <c r="E30" s="19">
        <f t="shared" ref="E30:I30" si="8">SUM(E31:E32)</f>
        <v>0</v>
      </c>
      <c r="F30" s="59">
        <f t="shared" si="8"/>
        <v>20000</v>
      </c>
      <c r="G30" s="20">
        <f t="shared" si="8"/>
        <v>17500</v>
      </c>
      <c r="H30" s="230">
        <f t="shared" si="8"/>
        <v>0</v>
      </c>
      <c r="I30" s="20">
        <f t="shared" si="8"/>
        <v>20000</v>
      </c>
    </row>
    <row r="31" spans="1:9" s="26" customFormat="1" ht="24">
      <c r="A31" s="21" t="s">
        <v>224</v>
      </c>
      <c r="B31" s="22">
        <v>663</v>
      </c>
      <c r="C31" s="23" t="s">
        <v>21</v>
      </c>
      <c r="D31" s="24">
        <v>20000</v>
      </c>
      <c r="E31" s="47"/>
      <c r="F31" s="84">
        <f>SUM(D31:E31)</f>
        <v>20000</v>
      </c>
      <c r="G31" s="25">
        <v>17500</v>
      </c>
      <c r="H31" s="185"/>
      <c r="I31" s="25">
        <f>+F31+H31</f>
        <v>20000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KLESARSKA ŠKOLA, PUČIŠĆA</v>
      </c>
      <c r="C39" s="260"/>
      <c r="D39" s="38">
        <f>SUM(D40)</f>
        <v>5870396.6399999997</v>
      </c>
      <c r="E39" s="38">
        <f t="shared" ref="E39:I41" si="11">SUM(E40)</f>
        <v>0</v>
      </c>
      <c r="F39" s="81">
        <f t="shared" si="11"/>
        <v>5870396.6399999997</v>
      </c>
      <c r="G39" s="168">
        <f t="shared" si="11"/>
        <v>2969587.6099999994</v>
      </c>
      <c r="H39" s="93">
        <f t="shared" si="11"/>
        <v>0</v>
      </c>
      <c r="I39" s="147">
        <f t="shared" si="11"/>
        <v>5967533.2999999998</v>
      </c>
    </row>
    <row r="40" spans="1:9" ht="24.75">
      <c r="A40" s="261" t="s">
        <v>108</v>
      </c>
      <c r="B40" s="262"/>
      <c r="C40" s="15" t="s">
        <v>109</v>
      </c>
      <c r="D40" s="16">
        <f>SUM(D41)</f>
        <v>5870396.6399999997</v>
      </c>
      <c r="E40" s="16">
        <f t="shared" si="11"/>
        <v>0</v>
      </c>
      <c r="F40" s="82">
        <f t="shared" si="11"/>
        <v>5870396.6399999997</v>
      </c>
      <c r="G40" s="169">
        <f t="shared" si="11"/>
        <v>2969587.6099999994</v>
      </c>
      <c r="H40" s="78">
        <f t="shared" si="11"/>
        <v>0</v>
      </c>
      <c r="I40" s="17">
        <f t="shared" si="11"/>
        <v>5967533.2999999998</v>
      </c>
    </row>
    <row r="41" spans="1:9">
      <c r="A41" s="261" t="s">
        <v>25</v>
      </c>
      <c r="B41" s="262"/>
      <c r="C41" s="15" t="s">
        <v>26</v>
      </c>
      <c r="D41" s="16">
        <f>SUM(D42)</f>
        <v>5870396.6399999997</v>
      </c>
      <c r="E41" s="16">
        <f t="shared" si="11"/>
        <v>0</v>
      </c>
      <c r="F41" s="16">
        <f t="shared" si="11"/>
        <v>5870396.6399999997</v>
      </c>
      <c r="G41" s="170">
        <f t="shared" si="11"/>
        <v>2969587.6099999994</v>
      </c>
      <c r="H41" s="78">
        <f t="shared" si="11"/>
        <v>0</v>
      </c>
      <c r="I41" s="17">
        <f t="shared" si="11"/>
        <v>5967533.2999999998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5870396.6399999997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5870396.6399999997</v>
      </c>
      <c r="G42" s="104">
        <f t="shared" si="12"/>
        <v>2969587.6099999994</v>
      </c>
      <c r="H42" s="104">
        <f t="shared" si="12"/>
        <v>0</v>
      </c>
      <c r="I42" s="104">
        <f t="shared" si="12"/>
        <v>5967533.2999999998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4896941</v>
      </c>
      <c r="E43" s="40">
        <f t="shared" ref="E43:I43" si="13">SUM(E44,E57,E64,E77,E90,E102)</f>
        <v>0</v>
      </c>
      <c r="F43" s="83">
        <f t="shared" si="13"/>
        <v>4896941</v>
      </c>
      <c r="G43" s="171">
        <f t="shared" si="13"/>
        <v>2706241.5699999994</v>
      </c>
      <c r="H43" s="88">
        <f t="shared" si="13"/>
        <v>0</v>
      </c>
      <c r="I43" s="41">
        <f t="shared" si="13"/>
        <v>4896941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237100</v>
      </c>
      <c r="E44" s="19">
        <f t="shared" ref="E44:I44" si="14">SUM(E45:E56)</f>
        <v>0</v>
      </c>
      <c r="F44" s="59">
        <f t="shared" si="14"/>
        <v>237100</v>
      </c>
      <c r="G44" s="174">
        <f t="shared" si="14"/>
        <v>154701.1</v>
      </c>
      <c r="H44" s="79">
        <f t="shared" si="14"/>
        <v>0</v>
      </c>
      <c r="I44" s="20">
        <f t="shared" si="14"/>
        <v>237100</v>
      </c>
    </row>
    <row r="45" spans="1:9">
      <c r="A45" s="21" t="s">
        <v>549</v>
      </c>
      <c r="B45" s="22">
        <v>311</v>
      </c>
      <c r="C45" s="23" t="s">
        <v>35</v>
      </c>
      <c r="D45" s="24">
        <v>100000</v>
      </c>
      <c r="E45" s="47"/>
      <c r="F45" s="84">
        <f t="shared" ref="F45:F56" si="15">SUM(D45:E45)</f>
        <v>100000</v>
      </c>
      <c r="G45" s="172">
        <v>6464.27</v>
      </c>
      <c r="H45" s="94"/>
      <c r="I45" s="25">
        <f>+F45+H45</f>
        <v>100000</v>
      </c>
    </row>
    <row r="46" spans="1:9">
      <c r="A46" s="21" t="s">
        <v>1809</v>
      </c>
      <c r="B46" s="22">
        <v>312</v>
      </c>
      <c r="C46" s="23" t="s">
        <v>44</v>
      </c>
      <c r="D46" s="24"/>
      <c r="E46" s="47"/>
      <c r="F46" s="84">
        <f t="shared" si="15"/>
        <v>0</v>
      </c>
      <c r="G46" s="172">
        <v>15900</v>
      </c>
      <c r="H46" s="94"/>
      <c r="I46" s="25">
        <f t="shared" ref="I46:I56" si="16">+F46+H46</f>
        <v>0</v>
      </c>
    </row>
    <row r="47" spans="1:9">
      <c r="A47" s="21" t="s">
        <v>550</v>
      </c>
      <c r="B47" s="22">
        <v>313</v>
      </c>
      <c r="C47" s="23" t="s">
        <v>36</v>
      </c>
      <c r="D47" s="24">
        <v>16500</v>
      </c>
      <c r="E47" s="47"/>
      <c r="F47" s="84">
        <f t="shared" si="15"/>
        <v>16500</v>
      </c>
      <c r="G47" s="172">
        <v>1066.5999999999999</v>
      </c>
      <c r="H47" s="94"/>
      <c r="I47" s="25">
        <f t="shared" si="16"/>
        <v>16500</v>
      </c>
    </row>
    <row r="48" spans="1:9">
      <c r="A48" s="21"/>
      <c r="B48" s="22">
        <v>321</v>
      </c>
      <c r="C48" s="23" t="s">
        <v>33</v>
      </c>
      <c r="D48" s="24"/>
      <c r="E48" s="47"/>
      <c r="F48" s="84">
        <f t="shared" si="15"/>
        <v>0</v>
      </c>
      <c r="G48" s="172"/>
      <c r="H48" s="94"/>
      <c r="I48" s="25">
        <f t="shared" si="16"/>
        <v>0</v>
      </c>
    </row>
    <row r="49" spans="1:10" s="26" customFormat="1" ht="12">
      <c r="A49" s="21" t="s">
        <v>551</v>
      </c>
      <c r="B49" s="22">
        <v>322</v>
      </c>
      <c r="C49" s="23" t="s">
        <v>34</v>
      </c>
      <c r="D49" s="24">
        <v>69600</v>
      </c>
      <c r="E49" s="47"/>
      <c r="F49" s="84">
        <f t="shared" si="15"/>
        <v>69600</v>
      </c>
      <c r="G49" s="172">
        <v>111146.47</v>
      </c>
      <c r="H49" s="94"/>
      <c r="I49" s="25">
        <f t="shared" si="16"/>
        <v>69600</v>
      </c>
    </row>
    <row r="50" spans="1:10" s="26" customFormat="1" ht="12">
      <c r="A50" s="21" t="s">
        <v>552</v>
      </c>
      <c r="B50" s="22">
        <v>323</v>
      </c>
      <c r="C50" s="23" t="s">
        <v>28</v>
      </c>
      <c r="D50" s="24">
        <v>50000</v>
      </c>
      <c r="E50" s="47"/>
      <c r="F50" s="84">
        <f t="shared" si="15"/>
        <v>50000</v>
      </c>
      <c r="G50" s="172">
        <v>15580.43</v>
      </c>
      <c r="H50" s="94"/>
      <c r="I50" s="25">
        <f t="shared" si="16"/>
        <v>50000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1810</v>
      </c>
      <c r="B52" s="22">
        <v>329</v>
      </c>
      <c r="C52" s="23" t="s">
        <v>38</v>
      </c>
      <c r="D52" s="24"/>
      <c r="E52" s="47"/>
      <c r="F52" s="84">
        <f t="shared" si="15"/>
        <v>0</v>
      </c>
      <c r="G52" s="172">
        <v>4529.9799999999996</v>
      </c>
      <c r="H52" s="94"/>
      <c r="I52" s="25">
        <f t="shared" si="16"/>
        <v>0</v>
      </c>
    </row>
    <row r="53" spans="1:10" s="26" customFormat="1" ht="12">
      <c r="A53" s="21" t="s">
        <v>553</v>
      </c>
      <c r="B53" s="22">
        <v>343</v>
      </c>
      <c r="C53" s="23" t="s">
        <v>39</v>
      </c>
      <c r="D53" s="24">
        <v>1000</v>
      </c>
      <c r="E53" s="47"/>
      <c r="F53" s="84">
        <f t="shared" si="15"/>
        <v>1000</v>
      </c>
      <c r="G53" s="172">
        <v>13.35</v>
      </c>
      <c r="H53" s="94"/>
      <c r="I53" s="25">
        <f t="shared" si="16"/>
        <v>1000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537056</v>
      </c>
      <c r="E57" s="43">
        <f t="shared" ref="E57:I57" si="18">SUM(E58:E63)</f>
        <v>0</v>
      </c>
      <c r="F57" s="58">
        <f t="shared" si="18"/>
        <v>537056</v>
      </c>
      <c r="G57" s="173">
        <f t="shared" si="18"/>
        <v>190481.68</v>
      </c>
      <c r="H57" s="89">
        <f t="shared" si="18"/>
        <v>0</v>
      </c>
      <c r="I57" s="56">
        <f t="shared" si="18"/>
        <v>537056</v>
      </c>
    </row>
    <row r="58" spans="1:10" ht="22.5" customHeight="1">
      <c r="A58" s="21" t="s">
        <v>554</v>
      </c>
      <c r="B58" s="22">
        <v>321</v>
      </c>
      <c r="C58" s="23" t="s">
        <v>33</v>
      </c>
      <c r="D58" s="24">
        <v>160000</v>
      </c>
      <c r="E58" s="47"/>
      <c r="F58" s="84">
        <f t="shared" ref="F58:F63" si="19">SUM(D58:E58)</f>
        <v>160000</v>
      </c>
      <c r="G58" s="172">
        <v>34568.980000000003</v>
      </c>
      <c r="H58" s="94"/>
      <c r="I58" s="25">
        <f>+F58+H58</f>
        <v>160000</v>
      </c>
      <c r="J58" s="49"/>
    </row>
    <row r="59" spans="1:10" s="26" customFormat="1" ht="12">
      <c r="A59" s="21" t="s">
        <v>555</v>
      </c>
      <c r="B59" s="22">
        <v>322</v>
      </c>
      <c r="C59" s="23" t="s">
        <v>34</v>
      </c>
      <c r="D59" s="24">
        <v>192056</v>
      </c>
      <c r="E59" s="47"/>
      <c r="F59" s="84">
        <f t="shared" si="19"/>
        <v>192056</v>
      </c>
      <c r="G59" s="172">
        <v>93179.75</v>
      </c>
      <c r="H59" s="94"/>
      <c r="I59" s="25">
        <f t="shared" ref="I59:I63" si="20">+F59+H59</f>
        <v>192056</v>
      </c>
    </row>
    <row r="60" spans="1:10" s="26" customFormat="1" ht="12">
      <c r="A60" s="21" t="s">
        <v>556</v>
      </c>
      <c r="B60" s="22">
        <v>323</v>
      </c>
      <c r="C60" s="23" t="s">
        <v>28</v>
      </c>
      <c r="D60" s="24">
        <v>175000</v>
      </c>
      <c r="E60" s="47"/>
      <c r="F60" s="84">
        <f t="shared" si="19"/>
        <v>175000</v>
      </c>
      <c r="G60" s="172">
        <v>62080.46</v>
      </c>
      <c r="H60" s="94"/>
      <c r="I60" s="25">
        <f t="shared" si="20"/>
        <v>175000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557</v>
      </c>
      <c r="B62" s="22">
        <v>329</v>
      </c>
      <c r="C62" s="23" t="s">
        <v>38</v>
      </c>
      <c r="D62" s="24">
        <v>5000</v>
      </c>
      <c r="E62" s="47"/>
      <c r="F62" s="84">
        <f t="shared" si="19"/>
        <v>5000</v>
      </c>
      <c r="G62" s="172">
        <v>652.49</v>
      </c>
      <c r="H62" s="94"/>
      <c r="I62" s="25">
        <f t="shared" si="20"/>
        <v>5000</v>
      </c>
    </row>
    <row r="63" spans="1:10" s="26" customFormat="1" ht="12">
      <c r="A63" s="21" t="s">
        <v>558</v>
      </c>
      <c r="B63" s="22">
        <v>343</v>
      </c>
      <c r="C63" s="23" t="s">
        <v>39</v>
      </c>
      <c r="D63" s="24">
        <v>5000</v>
      </c>
      <c r="E63" s="47"/>
      <c r="F63" s="84">
        <f t="shared" si="19"/>
        <v>5000</v>
      </c>
      <c r="G63" s="172">
        <v>0</v>
      </c>
      <c r="H63" s="94"/>
      <c r="I63" s="25">
        <f t="shared" si="20"/>
        <v>5000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4122785</v>
      </c>
      <c r="E90" s="19">
        <f t="shared" ref="E90:I90" si="29">SUM(E91:E101)</f>
        <v>0</v>
      </c>
      <c r="F90" s="59">
        <f t="shared" si="29"/>
        <v>4122785</v>
      </c>
      <c r="G90" s="174">
        <f t="shared" si="29"/>
        <v>2361058.7899999996</v>
      </c>
      <c r="H90" s="79">
        <f t="shared" si="29"/>
        <v>0</v>
      </c>
      <c r="I90" s="20">
        <f t="shared" si="29"/>
        <v>4122785</v>
      </c>
    </row>
    <row r="91" spans="1:9">
      <c r="A91" s="21" t="s">
        <v>559</v>
      </c>
      <c r="B91" s="22">
        <v>311</v>
      </c>
      <c r="C91" s="23" t="s">
        <v>35</v>
      </c>
      <c r="D91" s="24">
        <v>3412786</v>
      </c>
      <c r="E91" s="47"/>
      <c r="F91" s="84">
        <f t="shared" ref="F91:F101" si="30">SUM(D91:E91)</f>
        <v>3412786</v>
      </c>
      <c r="G91" s="172">
        <v>1935765.4</v>
      </c>
      <c r="H91" s="94"/>
      <c r="I91" s="25">
        <f>+F91+H91</f>
        <v>3412786</v>
      </c>
    </row>
    <row r="92" spans="1:9" s="26" customFormat="1" ht="12">
      <c r="A92" s="21" t="s">
        <v>560</v>
      </c>
      <c r="B92" s="22">
        <v>312</v>
      </c>
      <c r="C92" s="23" t="s">
        <v>44</v>
      </c>
      <c r="D92" s="24">
        <v>123000</v>
      </c>
      <c r="E92" s="47"/>
      <c r="F92" s="84">
        <f t="shared" si="30"/>
        <v>123000</v>
      </c>
      <c r="G92" s="172">
        <v>72860.210000000006</v>
      </c>
      <c r="H92" s="94"/>
      <c r="I92" s="25">
        <f t="shared" ref="I92:I101" si="31">+F92+H92</f>
        <v>123000</v>
      </c>
    </row>
    <row r="93" spans="1:9" s="26" customFormat="1" ht="12">
      <c r="A93" s="21" t="s">
        <v>561</v>
      </c>
      <c r="B93" s="22">
        <v>313</v>
      </c>
      <c r="C93" s="23" t="s">
        <v>36</v>
      </c>
      <c r="D93" s="24">
        <v>586999</v>
      </c>
      <c r="E93" s="47"/>
      <c r="F93" s="84">
        <f t="shared" si="30"/>
        <v>586999</v>
      </c>
      <c r="G93" s="172">
        <v>319401.36</v>
      </c>
      <c r="H93" s="94"/>
      <c r="I93" s="25">
        <f t="shared" si="31"/>
        <v>586999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>
        <v>4931.82</v>
      </c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 t="s">
        <v>1811</v>
      </c>
      <c r="B96" s="22">
        <v>323</v>
      </c>
      <c r="C96" s="23" t="s">
        <v>28</v>
      </c>
      <c r="D96" s="24"/>
      <c r="E96" s="47"/>
      <c r="F96" s="84">
        <f t="shared" si="30"/>
        <v>0</v>
      </c>
      <c r="G96" s="172">
        <v>23000</v>
      </c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1812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5100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358000</v>
      </c>
      <c r="E114" s="40">
        <f t="shared" ref="E114:I114" si="36">SUM(E115,E121,E127,E133)</f>
        <v>0</v>
      </c>
      <c r="F114" s="83">
        <f t="shared" si="36"/>
        <v>358000</v>
      </c>
      <c r="G114" s="171">
        <f t="shared" si="36"/>
        <v>112971.31</v>
      </c>
      <c r="H114" s="88">
        <f t="shared" si="36"/>
        <v>0</v>
      </c>
      <c r="I114" s="41">
        <f t="shared" si="36"/>
        <v>358000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189000</v>
      </c>
      <c r="E121" s="43">
        <f t="shared" si="39"/>
        <v>0</v>
      </c>
      <c r="F121" s="58">
        <f t="shared" si="39"/>
        <v>189000</v>
      </c>
      <c r="G121" s="173">
        <f t="shared" si="39"/>
        <v>63238.94</v>
      </c>
      <c r="H121" s="89">
        <f t="shared" si="39"/>
        <v>0</v>
      </c>
      <c r="I121" s="56">
        <f t="shared" si="39"/>
        <v>189000</v>
      </c>
    </row>
    <row r="122" spans="1:10">
      <c r="A122" s="21" t="s">
        <v>562</v>
      </c>
      <c r="B122" s="22">
        <v>321</v>
      </c>
      <c r="C122" s="23" t="s">
        <v>33</v>
      </c>
      <c r="D122" s="24">
        <v>3000</v>
      </c>
      <c r="E122" s="47"/>
      <c r="F122" s="84">
        <f>SUM(D122:E122)</f>
        <v>3000</v>
      </c>
      <c r="G122" s="172">
        <v>0</v>
      </c>
      <c r="H122" s="94"/>
      <c r="I122" s="25">
        <f>+F122+H122</f>
        <v>3000</v>
      </c>
      <c r="J122" s="49"/>
    </row>
    <row r="123" spans="1:10" s="26" customFormat="1" ht="12">
      <c r="A123" s="21" t="s">
        <v>563</v>
      </c>
      <c r="B123" s="22">
        <v>322</v>
      </c>
      <c r="C123" s="23" t="s">
        <v>34</v>
      </c>
      <c r="D123" s="24">
        <v>140000</v>
      </c>
      <c r="E123" s="47"/>
      <c r="F123" s="84">
        <f>SUM(D123:E123)</f>
        <v>140000</v>
      </c>
      <c r="G123" s="172">
        <v>54975.91</v>
      </c>
      <c r="H123" s="94"/>
      <c r="I123" s="25">
        <f t="shared" ref="I123:I126" si="40">+F123+H123</f>
        <v>140000</v>
      </c>
    </row>
    <row r="124" spans="1:10" s="26" customFormat="1" ht="12">
      <c r="A124" s="21" t="s">
        <v>564</v>
      </c>
      <c r="B124" s="22">
        <v>323</v>
      </c>
      <c r="C124" s="23" t="s">
        <v>28</v>
      </c>
      <c r="D124" s="24">
        <v>41000</v>
      </c>
      <c r="E124" s="47"/>
      <c r="F124" s="84">
        <f>SUM(D124:E124)</f>
        <v>41000</v>
      </c>
      <c r="G124" s="172">
        <v>8263.0300000000007</v>
      </c>
      <c r="H124" s="94"/>
      <c r="I124" s="25">
        <f t="shared" si="40"/>
        <v>41000</v>
      </c>
    </row>
    <row r="125" spans="1:10" s="26" customFormat="1" ht="12">
      <c r="A125" s="21" t="s">
        <v>565</v>
      </c>
      <c r="B125" s="22">
        <v>329</v>
      </c>
      <c r="C125" s="23" t="s">
        <v>38</v>
      </c>
      <c r="D125" s="24">
        <v>5000</v>
      </c>
      <c r="E125" s="47"/>
      <c r="F125" s="84">
        <f>SUM(D125:E125)</f>
        <v>5000</v>
      </c>
      <c r="G125" s="172">
        <v>0</v>
      </c>
      <c r="H125" s="94"/>
      <c r="I125" s="25">
        <f t="shared" si="40"/>
        <v>5000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169000</v>
      </c>
      <c r="E127" s="19">
        <f t="shared" ref="E127:I127" si="41">SUM(E128:E132)</f>
        <v>0</v>
      </c>
      <c r="F127" s="59">
        <f t="shared" si="41"/>
        <v>169000</v>
      </c>
      <c r="G127" s="174">
        <f t="shared" si="41"/>
        <v>49732.37</v>
      </c>
      <c r="H127" s="79">
        <f t="shared" si="41"/>
        <v>0</v>
      </c>
      <c r="I127" s="20">
        <f t="shared" si="41"/>
        <v>169000</v>
      </c>
    </row>
    <row r="128" spans="1:10" s="26" customFormat="1" ht="12">
      <c r="A128" s="21" t="s">
        <v>566</v>
      </c>
      <c r="B128" s="22">
        <v>321</v>
      </c>
      <c r="C128" s="23" t="s">
        <v>33</v>
      </c>
      <c r="D128" s="24">
        <v>40000</v>
      </c>
      <c r="E128" s="47"/>
      <c r="F128" s="84">
        <f>SUM(D128:E128)</f>
        <v>40000</v>
      </c>
      <c r="G128" s="172">
        <v>9614.43</v>
      </c>
      <c r="H128" s="94"/>
      <c r="I128" s="25">
        <f>+F128+H128</f>
        <v>40000</v>
      </c>
    </row>
    <row r="129" spans="1:9" s="26" customFormat="1" ht="12">
      <c r="A129" s="21" t="s">
        <v>567</v>
      </c>
      <c r="B129" s="22">
        <v>322</v>
      </c>
      <c r="C129" s="23" t="s">
        <v>34</v>
      </c>
      <c r="D129" s="24">
        <v>90000</v>
      </c>
      <c r="E129" s="47"/>
      <c r="F129" s="84">
        <f>SUM(D129:E129)</f>
        <v>90000</v>
      </c>
      <c r="G129" s="172">
        <v>19159.21</v>
      </c>
      <c r="H129" s="94"/>
      <c r="I129" s="25">
        <f t="shared" ref="I129:I132" si="42">+F129+H129</f>
        <v>90000</v>
      </c>
    </row>
    <row r="130" spans="1:9" s="26" customFormat="1" ht="12">
      <c r="A130" s="21" t="s">
        <v>568</v>
      </c>
      <c r="B130" s="22">
        <v>323</v>
      </c>
      <c r="C130" s="23" t="s">
        <v>28</v>
      </c>
      <c r="D130" s="24">
        <v>30000</v>
      </c>
      <c r="E130" s="47"/>
      <c r="F130" s="84">
        <f>SUM(D130:E130)</f>
        <v>30000</v>
      </c>
      <c r="G130" s="172">
        <v>18130.150000000001</v>
      </c>
      <c r="H130" s="94"/>
      <c r="I130" s="25">
        <f t="shared" si="42"/>
        <v>30000</v>
      </c>
    </row>
    <row r="131" spans="1:9" s="26" customFormat="1" ht="12">
      <c r="A131" s="21" t="s">
        <v>569</v>
      </c>
      <c r="B131" s="22">
        <v>329</v>
      </c>
      <c r="C131" s="23" t="s">
        <v>38</v>
      </c>
      <c r="D131" s="24">
        <v>5000</v>
      </c>
      <c r="E131" s="47"/>
      <c r="F131" s="84">
        <f>SUM(D131:E131)</f>
        <v>5000</v>
      </c>
      <c r="G131" s="172">
        <v>456</v>
      </c>
      <c r="H131" s="94"/>
      <c r="I131" s="25">
        <f t="shared" si="42"/>
        <v>5000</v>
      </c>
    </row>
    <row r="132" spans="1:9" s="26" customFormat="1" ht="12">
      <c r="A132" s="21" t="s">
        <v>570</v>
      </c>
      <c r="B132" s="22">
        <v>343</v>
      </c>
      <c r="C132" s="23" t="s">
        <v>39</v>
      </c>
      <c r="D132" s="24">
        <v>4000</v>
      </c>
      <c r="E132" s="47"/>
      <c r="F132" s="84">
        <f>SUM(D132:E132)</f>
        <v>4000</v>
      </c>
      <c r="G132" s="172">
        <v>2372.58</v>
      </c>
      <c r="H132" s="94"/>
      <c r="I132" s="25">
        <f t="shared" si="42"/>
        <v>4000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393000</v>
      </c>
      <c r="E139" s="40">
        <f t="shared" ref="E139:I139" si="45">SUM(E140,E148,E152,E167,E177,E191,E204,E206,E220,E233)</f>
        <v>0</v>
      </c>
      <c r="F139" s="40">
        <f t="shared" si="45"/>
        <v>393000</v>
      </c>
      <c r="G139" s="40">
        <f t="shared" si="45"/>
        <v>46100.44</v>
      </c>
      <c r="H139" s="40">
        <f t="shared" si="45"/>
        <v>0</v>
      </c>
      <c r="I139" s="41">
        <f t="shared" si="45"/>
        <v>393000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163000</v>
      </c>
      <c r="E152" s="19">
        <f t="shared" ref="E152:I152" si="51">SUM(E153:E166)</f>
        <v>0</v>
      </c>
      <c r="F152" s="59">
        <f t="shared" si="51"/>
        <v>163000</v>
      </c>
      <c r="G152" s="174">
        <f t="shared" si="51"/>
        <v>46100.44</v>
      </c>
      <c r="H152" s="79">
        <f t="shared" si="51"/>
        <v>0</v>
      </c>
      <c r="I152" s="20">
        <f t="shared" si="51"/>
        <v>163000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 t="s">
        <v>571</v>
      </c>
      <c r="B154" s="22">
        <v>323</v>
      </c>
      <c r="C154" s="23" t="s">
        <v>28</v>
      </c>
      <c r="D154" s="24">
        <v>130000</v>
      </c>
      <c r="E154" s="47"/>
      <c r="F154" s="84">
        <f t="shared" si="52"/>
        <v>130000</v>
      </c>
      <c r="G154" s="172"/>
      <c r="H154" s="94"/>
      <c r="I154" s="25">
        <f t="shared" ref="I154:I166" si="53">+F154+H154</f>
        <v>130000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 t="s">
        <v>572</v>
      </c>
      <c r="B156" s="22">
        <v>342</v>
      </c>
      <c r="C156" s="23" t="s">
        <v>181</v>
      </c>
      <c r="D156" s="24">
        <v>6300</v>
      </c>
      <c r="E156" s="47"/>
      <c r="F156" s="84">
        <f t="shared" ref="F156" si="54">SUM(D156:E156)</f>
        <v>6300</v>
      </c>
      <c r="G156" s="172">
        <v>3220.8</v>
      </c>
      <c r="H156" s="94"/>
      <c r="I156" s="25">
        <f t="shared" si="53"/>
        <v>6300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/>
      <c r="B158" s="22">
        <v>422</v>
      </c>
      <c r="C158" s="23" t="s">
        <v>29</v>
      </c>
      <c r="D158" s="24"/>
      <c r="E158" s="47"/>
      <c r="F158" s="84">
        <f t="shared" si="52"/>
        <v>0</v>
      </c>
      <c r="G158" s="172"/>
      <c r="H158" s="94"/>
      <c r="I158" s="25">
        <f t="shared" si="53"/>
        <v>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/>
      <c r="B160" s="22">
        <v>424</v>
      </c>
      <c r="C160" s="23" t="s">
        <v>45</v>
      </c>
      <c r="D160" s="24"/>
      <c r="E160" s="47"/>
      <c r="F160" s="84">
        <f t="shared" si="52"/>
        <v>0</v>
      </c>
      <c r="G160" s="172"/>
      <c r="H160" s="94"/>
      <c r="I160" s="25">
        <f t="shared" si="53"/>
        <v>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 t="s">
        <v>1813</v>
      </c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>
        <v>29461.25</v>
      </c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 t="s">
        <v>573</v>
      </c>
      <c r="B166" s="22">
        <v>544</v>
      </c>
      <c r="C166" s="23" t="s">
        <v>182</v>
      </c>
      <c r="D166" s="24">
        <v>26700</v>
      </c>
      <c r="E166" s="47"/>
      <c r="F166" s="84">
        <f t="shared" ref="F166" si="55">SUM(D166:E166)</f>
        <v>26700</v>
      </c>
      <c r="G166" s="172">
        <v>13418.39</v>
      </c>
      <c r="H166" s="94"/>
      <c r="I166" s="25">
        <f t="shared" si="53"/>
        <v>26700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0</v>
      </c>
      <c r="H177" s="79">
        <f t="shared" si="60"/>
        <v>0</v>
      </c>
      <c r="I177" s="20">
        <f t="shared" si="60"/>
        <v>0</v>
      </c>
    </row>
    <row r="178" spans="1:9">
      <c r="A178" s="21"/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/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20000</v>
      </c>
      <c r="E191" s="19">
        <f t="shared" ref="E191:I191" si="63">SUM(E192:E203)</f>
        <v>0</v>
      </c>
      <c r="F191" s="59">
        <f t="shared" si="63"/>
        <v>20000</v>
      </c>
      <c r="G191" s="174">
        <f t="shared" si="63"/>
        <v>0</v>
      </c>
      <c r="H191" s="79">
        <f t="shared" si="63"/>
        <v>0</v>
      </c>
      <c r="I191" s="20">
        <f t="shared" si="63"/>
        <v>20000</v>
      </c>
    </row>
    <row r="192" spans="1:9">
      <c r="A192" s="21" t="s">
        <v>574</v>
      </c>
      <c r="B192" s="22">
        <v>322</v>
      </c>
      <c r="C192" s="23" t="s">
        <v>34</v>
      </c>
      <c r="D192" s="24">
        <v>20000</v>
      </c>
      <c r="E192" s="47"/>
      <c r="F192" s="84">
        <f t="shared" ref="F192:F203" si="64">SUM(D192:E192)</f>
        <v>20000</v>
      </c>
      <c r="G192" s="172"/>
      <c r="H192" s="94"/>
      <c r="I192" s="25">
        <f>+F192+H192</f>
        <v>20000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190000</v>
      </c>
      <c r="E204" s="43">
        <f t="shared" ref="E204:I204" si="66">SUM(E205:E205)</f>
        <v>0</v>
      </c>
      <c r="F204" s="43">
        <f t="shared" si="66"/>
        <v>190000</v>
      </c>
      <c r="G204" s="43">
        <f t="shared" si="66"/>
        <v>0</v>
      </c>
      <c r="H204" s="43">
        <f t="shared" si="66"/>
        <v>0</v>
      </c>
      <c r="I204" s="56">
        <f t="shared" si="66"/>
        <v>190000</v>
      </c>
    </row>
    <row r="205" spans="1:9" s="26" customFormat="1" ht="13.5" customHeight="1">
      <c r="A205" s="21" t="s">
        <v>575</v>
      </c>
      <c r="B205" s="22">
        <v>451</v>
      </c>
      <c r="C205" s="23" t="s">
        <v>31</v>
      </c>
      <c r="D205" s="24">
        <v>190000</v>
      </c>
      <c r="E205" s="47"/>
      <c r="F205" s="84">
        <f t="shared" ref="F205" si="67">SUM(D205:E205)</f>
        <v>190000</v>
      </c>
      <c r="G205" s="172"/>
      <c r="H205" s="94"/>
      <c r="I205" s="25">
        <f>+F205+H205</f>
        <v>190000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20000</v>
      </c>
      <c r="E220" s="19">
        <f t="shared" ref="E220:I220" si="72">SUM(E221:E232)</f>
        <v>0</v>
      </c>
      <c r="F220" s="59">
        <f t="shared" si="72"/>
        <v>20000</v>
      </c>
      <c r="G220" s="174">
        <f t="shared" si="72"/>
        <v>0</v>
      </c>
      <c r="H220" s="79">
        <f t="shared" si="72"/>
        <v>0</v>
      </c>
      <c r="I220" s="20">
        <f t="shared" si="72"/>
        <v>20000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 t="s">
        <v>576</v>
      </c>
      <c r="B222" s="22">
        <v>323</v>
      </c>
      <c r="C222" s="23" t="s">
        <v>28</v>
      </c>
      <c r="D222" s="24">
        <v>20000</v>
      </c>
      <c r="E222" s="47"/>
      <c r="F222" s="84">
        <f t="shared" si="73"/>
        <v>20000</v>
      </c>
      <c r="G222" s="172"/>
      <c r="H222" s="94"/>
      <c r="I222" s="25">
        <f t="shared" ref="I222:I231" si="74">+F222+H222</f>
        <v>20000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47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5637.63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5637.63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208"/>
      <c r="B307" s="206">
        <v>372</v>
      </c>
      <c r="C307" s="209"/>
      <c r="D307" s="210"/>
      <c r="E307" s="210"/>
      <c r="F307" s="211">
        <f>+D307+E307</f>
        <v>0</v>
      </c>
      <c r="G307" s="212">
        <v>5637.63</v>
      </c>
      <c r="H307" s="213"/>
      <c r="I307" s="214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0</v>
      </c>
      <c r="E507" s="40">
        <f t="shared" ref="E507:I507" si="168">SUM(E508,E514)</f>
        <v>0</v>
      </c>
      <c r="F507" s="83">
        <f t="shared" si="168"/>
        <v>0</v>
      </c>
      <c r="G507" s="171">
        <f t="shared" si="168"/>
        <v>0</v>
      </c>
      <c r="H507" s="88">
        <f t="shared" si="168"/>
        <v>0</v>
      </c>
      <c r="I507" s="41">
        <f t="shared" si="168"/>
        <v>0</v>
      </c>
    </row>
    <row r="508" spans="1:9">
      <c r="A508" s="246" t="s">
        <v>11</v>
      </c>
      <c r="B508" s="247"/>
      <c r="C508" s="55" t="s">
        <v>117</v>
      </c>
      <c r="D508" s="43">
        <f>SUM(D509:D513)</f>
        <v>0</v>
      </c>
      <c r="E508" s="43">
        <f t="shared" ref="E508:I508" si="169">SUM(E509:E513)</f>
        <v>0</v>
      </c>
      <c r="F508" s="58">
        <f t="shared" si="169"/>
        <v>0</v>
      </c>
      <c r="G508" s="173">
        <f t="shared" si="169"/>
        <v>0</v>
      </c>
      <c r="H508" s="89">
        <f t="shared" si="169"/>
        <v>0</v>
      </c>
      <c r="I508" s="56">
        <f t="shared" si="169"/>
        <v>0</v>
      </c>
    </row>
    <row r="509" spans="1:9" s="26" customFormat="1" ht="12">
      <c r="A509" s="21"/>
      <c r="B509" s="22">
        <v>311</v>
      </c>
      <c r="C509" s="23" t="s">
        <v>35</v>
      </c>
      <c r="D509" s="24"/>
      <c r="E509" s="47"/>
      <c r="F509" s="84">
        <f>SUM(D509:E509)</f>
        <v>0</v>
      </c>
      <c r="G509" s="172"/>
      <c r="H509" s="94"/>
      <c r="I509" s="25">
        <f>+F509+H509</f>
        <v>0</v>
      </c>
    </row>
    <row r="510" spans="1:9" s="26" customFormat="1" ht="12">
      <c r="A510" s="21"/>
      <c r="B510" s="22">
        <v>312</v>
      </c>
      <c r="C510" s="23" t="s">
        <v>44</v>
      </c>
      <c r="D510" s="24"/>
      <c r="E510" s="47"/>
      <c r="F510" s="84">
        <f>SUM(D510:E510)</f>
        <v>0</v>
      </c>
      <c r="G510" s="172"/>
      <c r="H510" s="94"/>
      <c r="I510" s="25">
        <f t="shared" ref="I510:I513" si="170">+F510+H510</f>
        <v>0</v>
      </c>
    </row>
    <row r="511" spans="1:9" s="26" customFormat="1" ht="12">
      <c r="A511" s="21"/>
      <c r="B511" s="22">
        <v>313</v>
      </c>
      <c r="C511" s="23" t="s">
        <v>36</v>
      </c>
      <c r="D511" s="24"/>
      <c r="E511" s="47"/>
      <c r="F511" s="84">
        <f>SUM(D511:E511)</f>
        <v>0</v>
      </c>
      <c r="G511" s="172"/>
      <c r="H511" s="94"/>
      <c r="I511" s="25">
        <f t="shared" si="170"/>
        <v>0</v>
      </c>
    </row>
    <row r="512" spans="1:9" s="26" customFormat="1" ht="12">
      <c r="A512" s="21"/>
      <c r="B512" s="22">
        <v>321</v>
      </c>
      <c r="C512" s="23" t="s">
        <v>33</v>
      </c>
      <c r="D512" s="24"/>
      <c r="E512" s="47"/>
      <c r="F512" s="84">
        <f>SUM(D512:E512)</f>
        <v>0</v>
      </c>
      <c r="G512" s="172"/>
      <c r="H512" s="94"/>
      <c r="I512" s="25">
        <f t="shared" si="170"/>
        <v>0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0</v>
      </c>
      <c r="E514" s="43">
        <f t="shared" ref="E514:I514" si="171">SUM(E515:E519)</f>
        <v>0</v>
      </c>
      <c r="F514" s="58">
        <f t="shared" si="171"/>
        <v>0</v>
      </c>
      <c r="G514" s="173">
        <f t="shared" si="171"/>
        <v>0</v>
      </c>
      <c r="H514" s="89">
        <f t="shared" si="171"/>
        <v>0</v>
      </c>
      <c r="I514" s="56">
        <f t="shared" si="171"/>
        <v>0</v>
      </c>
    </row>
    <row r="515" spans="1:9" s="26" customFormat="1" ht="12">
      <c r="A515" s="21"/>
      <c r="B515" s="22">
        <v>311</v>
      </c>
      <c r="C515" s="23" t="s">
        <v>35</v>
      </c>
      <c r="D515" s="24"/>
      <c r="E515" s="47"/>
      <c r="F515" s="84">
        <f>SUM(D515:E515)</f>
        <v>0</v>
      </c>
      <c r="G515" s="172"/>
      <c r="H515" s="94"/>
      <c r="I515" s="25">
        <f>+F515+H515</f>
        <v>0</v>
      </c>
    </row>
    <row r="516" spans="1:9" s="26" customFormat="1" ht="12">
      <c r="A516" s="21"/>
      <c r="B516" s="22">
        <v>312</v>
      </c>
      <c r="C516" s="23" t="s">
        <v>44</v>
      </c>
      <c r="D516" s="24"/>
      <c r="E516" s="47"/>
      <c r="F516" s="84">
        <f>SUM(D516:E516)</f>
        <v>0</v>
      </c>
      <c r="G516" s="172"/>
      <c r="H516" s="94"/>
      <c r="I516" s="25">
        <f t="shared" ref="I516:I519" si="172">+F516+H516</f>
        <v>0</v>
      </c>
    </row>
    <row r="517" spans="1:9" s="26" customFormat="1" ht="12">
      <c r="A517" s="21"/>
      <c r="B517" s="22">
        <v>313</v>
      </c>
      <c r="C517" s="23" t="s">
        <v>36</v>
      </c>
      <c r="D517" s="24"/>
      <c r="E517" s="47"/>
      <c r="F517" s="84">
        <f>SUM(D517:E517)</f>
        <v>0</v>
      </c>
      <c r="G517" s="172"/>
      <c r="H517" s="94"/>
      <c r="I517" s="25">
        <f t="shared" si="172"/>
        <v>0</v>
      </c>
    </row>
    <row r="518" spans="1:9" s="26" customFormat="1" ht="12">
      <c r="A518" s="21"/>
      <c r="B518" s="22">
        <v>321</v>
      </c>
      <c r="C518" s="23" t="s">
        <v>33</v>
      </c>
      <c r="D518" s="24"/>
      <c r="E518" s="47"/>
      <c r="F518" s="84">
        <f>SUM(D518:E518)</f>
        <v>0</v>
      </c>
      <c r="G518" s="172"/>
      <c r="H518" s="94"/>
      <c r="I518" s="25">
        <f t="shared" si="172"/>
        <v>0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/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</row>
    <row r="523" spans="1:9" s="26" customFormat="1" ht="12">
      <c r="A523" s="21"/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/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</row>
    <row r="525" spans="1:9" s="26" customFormat="1" ht="12">
      <c r="A525" s="21"/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/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</row>
    <row r="529" spans="1:9" s="26" customFormat="1" ht="12">
      <c r="A529" s="21"/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/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</row>
    <row r="531" spans="1:9" s="26" customFormat="1" ht="12">
      <c r="A531" s="21"/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153</v>
      </c>
      <c r="B533" s="239"/>
      <c r="C533" s="39" t="s">
        <v>128</v>
      </c>
      <c r="D533" s="40">
        <f>SUM(D534,D538)</f>
        <v>10000</v>
      </c>
      <c r="E533" s="40">
        <f t="shared" ref="E533:I533" si="190">SUM(E534,E538)</f>
        <v>0</v>
      </c>
      <c r="F533" s="83">
        <f t="shared" si="190"/>
        <v>10000</v>
      </c>
      <c r="G533" s="171">
        <f t="shared" si="190"/>
        <v>1500</v>
      </c>
      <c r="H533" s="88">
        <f t="shared" si="190"/>
        <v>0</v>
      </c>
      <c r="I533" s="41">
        <f t="shared" si="190"/>
        <v>10000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0</v>
      </c>
      <c r="E534" s="43">
        <f t="shared" ref="E534:I534" si="191">SUM(E535:E537)</f>
        <v>0</v>
      </c>
      <c r="F534" s="58">
        <f t="shared" si="191"/>
        <v>0</v>
      </c>
      <c r="G534" s="173">
        <f t="shared" si="191"/>
        <v>0</v>
      </c>
      <c r="H534" s="89">
        <f t="shared" si="191"/>
        <v>0</v>
      </c>
      <c r="I534" s="56">
        <f t="shared" si="191"/>
        <v>0</v>
      </c>
    </row>
    <row r="535" spans="1:9">
      <c r="A535" s="151"/>
      <c r="B535" s="22">
        <v>311</v>
      </c>
      <c r="C535" s="23" t="s">
        <v>35</v>
      </c>
      <c r="D535" s="149"/>
      <c r="E535" s="47"/>
      <c r="F535" s="84">
        <f>SUM(D535:E535)</f>
        <v>0</v>
      </c>
      <c r="G535" s="172"/>
      <c r="H535" s="94"/>
      <c r="I535" s="25">
        <f>+F535+H535</f>
        <v>0</v>
      </c>
    </row>
    <row r="536" spans="1:9">
      <c r="A536" s="21"/>
      <c r="B536" s="22">
        <v>313</v>
      </c>
      <c r="C536" s="23" t="s">
        <v>36</v>
      </c>
      <c r="D536" s="24"/>
      <c r="E536" s="47"/>
      <c r="F536" s="84">
        <f t="shared" ref="F536" si="192">SUM(D536:E536)</f>
        <v>0</v>
      </c>
      <c r="G536" s="172"/>
      <c r="H536" s="94"/>
      <c r="I536" s="25">
        <f t="shared" ref="I536:I537" si="193">+F536+H536</f>
        <v>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>SUM(D537:E537)</f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10000</v>
      </c>
      <c r="E538" s="43">
        <f t="shared" ref="E538:I538" si="194">SUM(E539:E539)</f>
        <v>0</v>
      </c>
      <c r="F538" s="58">
        <f t="shared" si="194"/>
        <v>10000</v>
      </c>
      <c r="G538" s="173">
        <f t="shared" si="194"/>
        <v>1500</v>
      </c>
      <c r="H538" s="89">
        <f t="shared" si="194"/>
        <v>0</v>
      </c>
      <c r="I538" s="56">
        <f t="shared" si="194"/>
        <v>10000</v>
      </c>
    </row>
    <row r="539" spans="1:9">
      <c r="A539" s="21" t="s">
        <v>577</v>
      </c>
      <c r="B539" s="22">
        <v>323</v>
      </c>
      <c r="C539" s="23" t="s">
        <v>28</v>
      </c>
      <c r="D539" s="24">
        <v>10000</v>
      </c>
      <c r="E539" s="47"/>
      <c r="F539" s="84">
        <f>SUM(D539:E539)</f>
        <v>10000</v>
      </c>
      <c r="G539" s="172">
        <v>1500</v>
      </c>
      <c r="H539" s="94"/>
      <c r="I539" s="25">
        <f>+F539+H539</f>
        <v>10000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47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5455.64</v>
      </c>
      <c r="E584" s="40">
        <f t="shared" ref="E584:I584" si="210">SUM(E585,E587,E589,E591,E593)</f>
        <v>0</v>
      </c>
      <c r="F584" s="40">
        <f t="shared" si="210"/>
        <v>5455.64</v>
      </c>
      <c r="G584" s="40">
        <f t="shared" si="210"/>
        <v>0</v>
      </c>
      <c r="H584" s="40">
        <f t="shared" si="210"/>
        <v>0</v>
      </c>
      <c r="I584" s="41">
        <f t="shared" si="210"/>
        <v>5455.64</v>
      </c>
    </row>
    <row r="585" spans="1:9">
      <c r="A585" s="246" t="s">
        <v>11</v>
      </c>
      <c r="B585" s="247"/>
      <c r="C585" s="55" t="s">
        <v>120</v>
      </c>
      <c r="D585" s="43">
        <f>SUM(D586:D586)</f>
        <v>627.64</v>
      </c>
      <c r="E585" s="43">
        <f t="shared" ref="E585:I585" si="211">SUM(E586:E586)</f>
        <v>0</v>
      </c>
      <c r="F585" s="58">
        <f t="shared" si="211"/>
        <v>627.64</v>
      </c>
      <c r="G585" s="173">
        <f t="shared" si="211"/>
        <v>0</v>
      </c>
      <c r="H585" s="89">
        <f t="shared" si="211"/>
        <v>0</v>
      </c>
      <c r="I585" s="56">
        <f t="shared" si="211"/>
        <v>627.64</v>
      </c>
    </row>
    <row r="586" spans="1:9">
      <c r="A586" s="21" t="s">
        <v>578</v>
      </c>
      <c r="B586" s="22">
        <v>322</v>
      </c>
      <c r="C586" s="23" t="s">
        <v>34</v>
      </c>
      <c r="D586" s="24">
        <v>627.64</v>
      </c>
      <c r="E586" s="24"/>
      <c r="F586" s="24">
        <f t="shared" ref="F586" si="212">SUM(D586:E586)</f>
        <v>627.64</v>
      </c>
      <c r="G586" s="24"/>
      <c r="H586" s="24"/>
      <c r="I586" s="25">
        <f t="shared" ref="I586" si="213">SUM(F586:H586)</f>
        <v>627.64</v>
      </c>
    </row>
    <row r="587" spans="1:9">
      <c r="A587" s="246" t="s">
        <v>11</v>
      </c>
      <c r="B587" s="247"/>
      <c r="C587" s="55" t="s">
        <v>121</v>
      </c>
      <c r="D587" s="43">
        <f>SUM(D588:D588)</f>
        <v>4828</v>
      </c>
      <c r="E587" s="43">
        <f t="shared" ref="E587:I587" si="214">SUM(E588:E588)</f>
        <v>0</v>
      </c>
      <c r="F587" s="58">
        <f t="shared" si="214"/>
        <v>4828</v>
      </c>
      <c r="G587" s="173">
        <f t="shared" si="214"/>
        <v>0</v>
      </c>
      <c r="H587" s="89">
        <f t="shared" si="214"/>
        <v>0</v>
      </c>
      <c r="I587" s="56">
        <f t="shared" si="214"/>
        <v>4828</v>
      </c>
    </row>
    <row r="588" spans="1:9">
      <c r="A588" s="21" t="s">
        <v>579</v>
      </c>
      <c r="B588" s="22">
        <v>322</v>
      </c>
      <c r="C588" s="23" t="s">
        <v>34</v>
      </c>
      <c r="D588" s="24">
        <v>4828</v>
      </c>
      <c r="E588" s="24"/>
      <c r="F588" s="24">
        <f t="shared" ref="F588" si="215">SUM(D588:E588)</f>
        <v>4828</v>
      </c>
      <c r="G588" s="24"/>
      <c r="H588" s="24"/>
      <c r="I588" s="25">
        <f t="shared" ref="I588" si="216">SUM(F588:H588)</f>
        <v>4828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45000</v>
      </c>
      <c r="E656" s="40">
        <f t="shared" ref="E656:I656" si="247">SUM(E657,E668)</f>
        <v>0</v>
      </c>
      <c r="F656" s="83">
        <f t="shared" si="247"/>
        <v>45000</v>
      </c>
      <c r="G656" s="171">
        <f t="shared" si="247"/>
        <v>86288.5</v>
      </c>
      <c r="H656" s="88">
        <f t="shared" si="247"/>
        <v>0</v>
      </c>
      <c r="I656" s="41">
        <f t="shared" si="247"/>
        <v>131288.5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45000</v>
      </c>
      <c r="E668" s="19">
        <f t="shared" ref="E668:I668" si="251">SUM(E669:E678)</f>
        <v>0</v>
      </c>
      <c r="F668" s="59">
        <f t="shared" si="251"/>
        <v>45000</v>
      </c>
      <c r="G668" s="174">
        <f t="shared" si="251"/>
        <v>86288.5</v>
      </c>
      <c r="H668" s="79">
        <f t="shared" si="251"/>
        <v>0</v>
      </c>
      <c r="I668" s="20">
        <f t="shared" si="251"/>
        <v>131288.5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152" t="s">
        <v>580</v>
      </c>
      <c r="B672" s="22">
        <v>322</v>
      </c>
      <c r="C672" s="23" t="s">
        <v>34</v>
      </c>
      <c r="D672" s="24">
        <v>5000</v>
      </c>
      <c r="E672" s="47"/>
      <c r="F672" s="84">
        <f t="shared" si="252"/>
        <v>5000</v>
      </c>
      <c r="G672" s="172"/>
      <c r="H672" s="94"/>
      <c r="I672" s="25">
        <f t="shared" si="253"/>
        <v>5000</v>
      </c>
    </row>
    <row r="673" spans="1:9">
      <c r="A673" s="152" t="s">
        <v>581</v>
      </c>
      <c r="B673" s="22">
        <v>323</v>
      </c>
      <c r="C673" s="23" t="s">
        <v>28</v>
      </c>
      <c r="D673" s="24">
        <v>40000</v>
      </c>
      <c r="E673" s="47"/>
      <c r="F673" s="84">
        <f t="shared" si="252"/>
        <v>40000</v>
      </c>
      <c r="G673" s="172">
        <v>56827.25</v>
      </c>
      <c r="H673" s="94"/>
      <c r="I673" s="25">
        <f t="shared" si="253"/>
        <v>96827.25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 t="s">
        <v>1814</v>
      </c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>
        <v>29461.25</v>
      </c>
      <c r="H678" s="94"/>
      <c r="I678" s="25">
        <f t="shared" ref="I678" si="255">SUM(F678:H678)</f>
        <v>29461.25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70000</v>
      </c>
      <c r="E679" s="40">
        <f t="shared" ref="E679:I679" si="256">SUM(E680,E691)</f>
        <v>0</v>
      </c>
      <c r="F679" s="83">
        <f t="shared" si="256"/>
        <v>70000</v>
      </c>
      <c r="G679" s="171">
        <f t="shared" si="256"/>
        <v>10848.16</v>
      </c>
      <c r="H679" s="88">
        <f t="shared" si="256"/>
        <v>0</v>
      </c>
      <c r="I679" s="41">
        <f t="shared" si="256"/>
        <v>80848.160000000003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70000</v>
      </c>
      <c r="E691" s="19">
        <f t="shared" ref="E691:I691" si="262">SUM(E692:E701)</f>
        <v>0</v>
      </c>
      <c r="F691" s="59">
        <f t="shared" si="262"/>
        <v>70000</v>
      </c>
      <c r="G691" s="174">
        <f t="shared" si="262"/>
        <v>10848.16</v>
      </c>
      <c r="H691" s="79">
        <f t="shared" si="262"/>
        <v>0</v>
      </c>
      <c r="I691" s="20">
        <f t="shared" si="262"/>
        <v>80848.160000000003</v>
      </c>
    </row>
    <row r="692" spans="1:9">
      <c r="A692" s="21" t="s">
        <v>589</v>
      </c>
      <c r="B692" s="22">
        <v>311</v>
      </c>
      <c r="C692" s="23" t="s">
        <v>35</v>
      </c>
      <c r="D692" s="24">
        <v>10000</v>
      </c>
      <c r="E692" s="47"/>
      <c r="F692" s="84">
        <f t="shared" ref="F692:F701" si="263">SUM(D692:E692)</f>
        <v>10000</v>
      </c>
      <c r="G692" s="172"/>
      <c r="H692" s="94"/>
      <c r="I692" s="25">
        <f t="shared" ref="I692:I701" si="264">SUM(F692:H692)</f>
        <v>10000</v>
      </c>
    </row>
    <row r="693" spans="1:9">
      <c r="A693" s="21" t="s">
        <v>590</v>
      </c>
      <c r="B693" s="22">
        <v>313</v>
      </c>
      <c r="C693" s="23" t="s">
        <v>36</v>
      </c>
      <c r="D693" s="24">
        <v>1650</v>
      </c>
      <c r="E693" s="47"/>
      <c r="F693" s="84">
        <f t="shared" si="263"/>
        <v>1650</v>
      </c>
      <c r="G693" s="172"/>
      <c r="H693" s="94"/>
      <c r="I693" s="25">
        <f t="shared" si="264"/>
        <v>1650</v>
      </c>
    </row>
    <row r="694" spans="1:9">
      <c r="A694" s="21" t="s">
        <v>591</v>
      </c>
      <c r="B694" s="22">
        <v>321</v>
      </c>
      <c r="C694" s="23" t="s">
        <v>33</v>
      </c>
      <c r="D694" s="24">
        <v>45000</v>
      </c>
      <c r="E694" s="47"/>
      <c r="F694" s="84">
        <f t="shared" si="263"/>
        <v>45000</v>
      </c>
      <c r="G694" s="172">
        <v>155</v>
      </c>
      <c r="H694" s="94"/>
      <c r="I694" s="25">
        <f t="shared" si="264"/>
        <v>45155</v>
      </c>
    </row>
    <row r="695" spans="1:9">
      <c r="A695" s="21" t="s">
        <v>592</v>
      </c>
      <c r="B695" s="22">
        <v>322</v>
      </c>
      <c r="C695" s="23" t="s">
        <v>34</v>
      </c>
      <c r="D695" s="24">
        <v>5000</v>
      </c>
      <c r="E695" s="47"/>
      <c r="F695" s="84">
        <f t="shared" si="263"/>
        <v>5000</v>
      </c>
      <c r="G695" s="172"/>
      <c r="H695" s="94"/>
      <c r="I695" s="25">
        <f t="shared" si="264"/>
        <v>5000</v>
      </c>
    </row>
    <row r="696" spans="1:9">
      <c r="A696" s="21" t="s">
        <v>593</v>
      </c>
      <c r="B696" s="22">
        <v>323</v>
      </c>
      <c r="C696" s="23" t="s">
        <v>28</v>
      </c>
      <c r="D696" s="24">
        <v>5000</v>
      </c>
      <c r="E696" s="47"/>
      <c r="F696" s="84">
        <f t="shared" si="263"/>
        <v>5000</v>
      </c>
      <c r="G696" s="172">
        <v>3750</v>
      </c>
      <c r="H696" s="94"/>
      <c r="I696" s="25">
        <f t="shared" si="264"/>
        <v>8750</v>
      </c>
    </row>
    <row r="697" spans="1:9" ht="24.75">
      <c r="A697" s="21" t="s">
        <v>1815</v>
      </c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>
        <v>2423.16</v>
      </c>
      <c r="H697" s="94"/>
      <c r="I697" s="25">
        <f t="shared" si="264"/>
        <v>2423.16</v>
      </c>
    </row>
    <row r="698" spans="1:9">
      <c r="A698" s="21" t="s">
        <v>594</v>
      </c>
      <c r="B698" s="22">
        <v>329</v>
      </c>
      <c r="C698" s="23" t="s">
        <v>38</v>
      </c>
      <c r="D698" s="24">
        <v>3350</v>
      </c>
      <c r="E698" s="47"/>
      <c r="F698" s="84">
        <f t="shared" si="263"/>
        <v>3350</v>
      </c>
      <c r="G698" s="172">
        <v>4520</v>
      </c>
      <c r="H698" s="94"/>
      <c r="I698" s="25">
        <f t="shared" si="264"/>
        <v>7870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62000</v>
      </c>
      <c r="E702" s="40">
        <f t="shared" ref="E702:I702" si="265">SUM(E703,E714)</f>
        <v>0</v>
      </c>
      <c r="F702" s="83">
        <f t="shared" si="265"/>
        <v>62000</v>
      </c>
      <c r="G702" s="171">
        <f t="shared" si="265"/>
        <v>0</v>
      </c>
      <c r="H702" s="88">
        <f t="shared" si="265"/>
        <v>0</v>
      </c>
      <c r="I702" s="41">
        <f t="shared" si="265"/>
        <v>62000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 t="s">
        <v>582</v>
      </c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 t="s">
        <v>583</v>
      </c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 t="s">
        <v>584</v>
      </c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 t="s">
        <v>585</v>
      </c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 t="s">
        <v>586</v>
      </c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 t="s">
        <v>587</v>
      </c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62000</v>
      </c>
      <c r="E714" s="19">
        <f t="shared" ref="E714:I714" si="269">SUM(E715:E723)</f>
        <v>0</v>
      </c>
      <c r="F714" s="59">
        <f t="shared" si="269"/>
        <v>62000</v>
      </c>
      <c r="G714" s="174">
        <f t="shared" si="269"/>
        <v>0</v>
      </c>
      <c r="H714" s="79">
        <f t="shared" si="269"/>
        <v>0</v>
      </c>
      <c r="I714" s="20">
        <f t="shared" si="269"/>
        <v>62000</v>
      </c>
    </row>
    <row r="715" spans="1:9">
      <c r="A715" s="21" t="s">
        <v>582</v>
      </c>
      <c r="B715" s="22">
        <v>311</v>
      </c>
      <c r="C715" s="23" t="s">
        <v>35</v>
      </c>
      <c r="D715" s="24">
        <v>10000</v>
      </c>
      <c r="E715" s="47"/>
      <c r="F715" s="84">
        <f t="shared" ref="F715:F723" si="270">SUM(D715:E715)</f>
        <v>10000</v>
      </c>
      <c r="G715" s="172"/>
      <c r="H715" s="94"/>
      <c r="I715" s="25">
        <f t="shared" ref="I715:I723" si="271">SUM(F715:H715)</f>
        <v>10000</v>
      </c>
    </row>
    <row r="716" spans="1:9">
      <c r="A716" s="21" t="s">
        <v>583</v>
      </c>
      <c r="B716" s="22">
        <v>313</v>
      </c>
      <c r="C716" s="23" t="s">
        <v>36</v>
      </c>
      <c r="D716" s="24">
        <v>1650</v>
      </c>
      <c r="E716" s="47"/>
      <c r="F716" s="84">
        <f t="shared" si="270"/>
        <v>1650</v>
      </c>
      <c r="G716" s="172"/>
      <c r="H716" s="94"/>
      <c r="I716" s="25">
        <f t="shared" si="271"/>
        <v>1650</v>
      </c>
    </row>
    <row r="717" spans="1:9">
      <c r="A717" s="21" t="s">
        <v>584</v>
      </c>
      <c r="B717" s="22">
        <v>321</v>
      </c>
      <c r="C717" s="23" t="s">
        <v>33</v>
      </c>
      <c r="D717" s="24">
        <v>35000</v>
      </c>
      <c r="E717" s="47"/>
      <c r="F717" s="84">
        <f t="shared" si="270"/>
        <v>35000</v>
      </c>
      <c r="G717" s="172"/>
      <c r="H717" s="94"/>
      <c r="I717" s="25">
        <f t="shared" si="271"/>
        <v>35000</v>
      </c>
    </row>
    <row r="718" spans="1:9">
      <c r="A718" s="21" t="s">
        <v>585</v>
      </c>
      <c r="B718" s="22">
        <v>322</v>
      </c>
      <c r="C718" s="23" t="s">
        <v>34</v>
      </c>
      <c r="D718" s="24">
        <v>8000</v>
      </c>
      <c r="E718" s="47"/>
      <c r="F718" s="84">
        <f t="shared" si="270"/>
        <v>8000</v>
      </c>
      <c r="G718" s="172"/>
      <c r="H718" s="94"/>
      <c r="I718" s="25">
        <f t="shared" si="271"/>
        <v>8000</v>
      </c>
    </row>
    <row r="719" spans="1:9">
      <c r="A719" s="21" t="s">
        <v>586</v>
      </c>
      <c r="B719" s="22">
        <v>323</v>
      </c>
      <c r="C719" s="23" t="s">
        <v>28</v>
      </c>
      <c r="D719" s="24">
        <v>4500</v>
      </c>
      <c r="E719" s="47"/>
      <c r="F719" s="84">
        <f t="shared" si="270"/>
        <v>4500</v>
      </c>
      <c r="G719" s="172"/>
      <c r="H719" s="94"/>
      <c r="I719" s="25">
        <f t="shared" si="271"/>
        <v>4500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 t="s">
        <v>587</v>
      </c>
      <c r="B721" s="22">
        <v>329</v>
      </c>
      <c r="C721" s="23" t="s">
        <v>38</v>
      </c>
      <c r="D721" s="24">
        <v>2850</v>
      </c>
      <c r="E721" s="47"/>
      <c r="F721" s="84">
        <f t="shared" si="270"/>
        <v>2850</v>
      </c>
      <c r="G721" s="172"/>
      <c r="H721" s="94"/>
      <c r="I721" s="25">
        <f t="shared" si="271"/>
        <v>2850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30000</v>
      </c>
      <c r="E826" s="135">
        <f t="shared" ref="E826:I826" si="313">SUM(E827,E837)</f>
        <v>0</v>
      </c>
      <c r="F826" s="136">
        <f t="shared" si="313"/>
        <v>30000</v>
      </c>
      <c r="G826" s="176">
        <f t="shared" si="313"/>
        <v>0</v>
      </c>
      <c r="H826" s="137">
        <f t="shared" si="313"/>
        <v>0</v>
      </c>
      <c r="I826" s="138">
        <f t="shared" si="313"/>
        <v>30000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30000</v>
      </c>
      <c r="E837" s="19">
        <f t="shared" ref="E837:I837" si="317">SUM(E838:E847)</f>
        <v>0</v>
      </c>
      <c r="F837" s="59">
        <f t="shared" si="317"/>
        <v>30000</v>
      </c>
      <c r="G837" s="174">
        <f t="shared" si="317"/>
        <v>0</v>
      </c>
      <c r="H837" s="79">
        <f t="shared" si="317"/>
        <v>0</v>
      </c>
      <c r="I837" s="20">
        <f t="shared" si="317"/>
        <v>30000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 t="s">
        <v>588</v>
      </c>
      <c r="B847" s="22">
        <v>422</v>
      </c>
      <c r="C847" s="23" t="s">
        <v>29</v>
      </c>
      <c r="D847" s="24">
        <v>30000</v>
      </c>
      <c r="E847" s="47"/>
      <c r="F847" s="84">
        <f t="shared" ref="F847" si="320">SUM(D847:E847)</f>
        <v>30000</v>
      </c>
      <c r="G847" s="172"/>
      <c r="H847" s="94"/>
      <c r="I847" s="25">
        <f t="shared" ref="I847" si="321">SUM(F847:H847)</f>
        <v>30000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931511.64</v>
      </c>
      <c r="E911" s="42">
        <f t="shared" si="349"/>
        <v>0</v>
      </c>
      <c r="F911" s="42">
        <f t="shared" si="349"/>
        <v>931511.64</v>
      </c>
      <c r="G911" s="42">
        <f t="shared" si="349"/>
        <v>255220.62</v>
      </c>
      <c r="H911" s="42">
        <f t="shared" si="349"/>
        <v>0</v>
      </c>
      <c r="I911" s="42">
        <f t="shared" si="349"/>
        <v>931511.64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0</v>
      </c>
      <c r="E912" s="43">
        <f t="shared" ref="E912:I912" si="350">SUM(E140,E243,E297,E318,E495,E498,E508,E521,E534)</f>
        <v>0</v>
      </c>
      <c r="F912" s="43">
        <f t="shared" si="350"/>
        <v>0</v>
      </c>
      <c r="G912" s="43">
        <f t="shared" si="350"/>
        <v>0</v>
      </c>
      <c r="H912" s="43">
        <f t="shared" si="350"/>
        <v>0</v>
      </c>
      <c r="I912" s="43">
        <f t="shared" si="350"/>
        <v>0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736056</v>
      </c>
      <c r="E915" s="43">
        <f t="shared" ref="E915:I915" si="353">SUM(E57,E121,E167,E328,E538)</f>
        <v>0</v>
      </c>
      <c r="F915" s="43">
        <f t="shared" si="353"/>
        <v>736056</v>
      </c>
      <c r="G915" s="43">
        <f t="shared" si="353"/>
        <v>255220.62</v>
      </c>
      <c r="H915" s="43">
        <f t="shared" si="353"/>
        <v>0</v>
      </c>
      <c r="I915" s="43">
        <f t="shared" si="353"/>
        <v>736056</v>
      </c>
    </row>
    <row r="916" spans="1:11">
      <c r="A916" s="246" t="s">
        <v>11</v>
      </c>
      <c r="B916" s="247"/>
      <c r="C916" s="55" t="s">
        <v>120</v>
      </c>
      <c r="D916" s="43">
        <f>SUM(D204,D585)</f>
        <v>190627.64</v>
      </c>
      <c r="E916" s="43">
        <f t="shared" ref="E916:I916" si="354">SUM(E204,E585)</f>
        <v>0</v>
      </c>
      <c r="F916" s="43">
        <f t="shared" si="354"/>
        <v>190627.64</v>
      </c>
      <c r="G916" s="43">
        <f t="shared" si="354"/>
        <v>0</v>
      </c>
      <c r="H916" s="43">
        <f t="shared" si="354"/>
        <v>0</v>
      </c>
      <c r="I916" s="43">
        <f t="shared" si="354"/>
        <v>190627.64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4828</v>
      </c>
      <c r="E917" s="43">
        <f t="shared" ref="E917:I917" si="355">SUM(E514,E527,E333,E587)</f>
        <v>0</v>
      </c>
      <c r="F917" s="43">
        <f t="shared" si="355"/>
        <v>4828</v>
      </c>
      <c r="G917" s="43">
        <f t="shared" si="355"/>
        <v>0</v>
      </c>
      <c r="H917" s="43">
        <f t="shared" si="355"/>
        <v>0</v>
      </c>
      <c r="I917" s="43">
        <f t="shared" si="355"/>
        <v>4828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4938885</v>
      </c>
      <c r="E918" s="43">
        <f t="shared" ref="E918:I918" si="357">SUM(E919:E925)</f>
        <v>0</v>
      </c>
      <c r="F918" s="43">
        <f t="shared" si="357"/>
        <v>4938885</v>
      </c>
      <c r="G918" s="43">
        <f t="shared" si="357"/>
        <v>2714366.9899999998</v>
      </c>
      <c r="H918" s="43">
        <f t="shared" si="357"/>
        <v>0</v>
      </c>
      <c r="I918" s="43">
        <f t="shared" si="357"/>
        <v>5036021.66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400100</v>
      </c>
      <c r="E919" s="19">
        <f t="shared" ref="E919:I919" si="358">SUM(E44,E115,E152,E253,E541)</f>
        <v>0</v>
      </c>
      <c r="F919" s="19">
        <f t="shared" si="358"/>
        <v>400100</v>
      </c>
      <c r="G919" s="19">
        <f t="shared" si="358"/>
        <v>200801.54</v>
      </c>
      <c r="H919" s="19">
        <f t="shared" si="358"/>
        <v>0</v>
      </c>
      <c r="I919" s="19">
        <f t="shared" si="358"/>
        <v>400100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0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189000</v>
      </c>
      <c r="E921" s="19">
        <f t="shared" ref="E921:I921" si="360">SUM(E77,E127,E191,E269,E306)</f>
        <v>0</v>
      </c>
      <c r="F921" s="19">
        <f t="shared" si="360"/>
        <v>189000</v>
      </c>
      <c r="G921" s="19">
        <f t="shared" si="360"/>
        <v>55370</v>
      </c>
      <c r="H921" s="19">
        <f t="shared" si="360"/>
        <v>0</v>
      </c>
      <c r="I921" s="19">
        <f t="shared" si="360"/>
        <v>189000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4122785</v>
      </c>
      <c r="E922" s="19">
        <f t="shared" ref="E922:I922" si="361">SUM(E90,E133,E206,E308,E277,E294,E591,E337,E350,E395,E853,E894,E433,E470)</f>
        <v>0</v>
      </c>
      <c r="F922" s="19">
        <f t="shared" si="361"/>
        <v>4122785</v>
      </c>
      <c r="G922" s="19">
        <f t="shared" si="361"/>
        <v>2361058.7899999996</v>
      </c>
      <c r="H922" s="19">
        <f t="shared" si="361"/>
        <v>0</v>
      </c>
      <c r="I922" s="19">
        <f t="shared" si="361"/>
        <v>4122785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207000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207000</v>
      </c>
      <c r="G923" s="19">
        <f t="shared" si="362"/>
        <v>97136.66</v>
      </c>
      <c r="H923" s="19">
        <f t="shared" si="362"/>
        <v>0</v>
      </c>
      <c r="I923" s="19">
        <f t="shared" si="362"/>
        <v>304136.66000000003</v>
      </c>
      <c r="J923" s="61">
        <f>+F923-F26</f>
        <v>0</v>
      </c>
      <c r="K923" s="61">
        <f>+I923-I26</f>
        <v>97136.660000000033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20000</v>
      </c>
      <c r="E924" s="19">
        <f t="shared" ref="E924:I924" si="363">SUM(E102,E220,E285,E574)</f>
        <v>0</v>
      </c>
      <c r="F924" s="19">
        <f t="shared" si="363"/>
        <v>20000</v>
      </c>
      <c r="G924" s="19">
        <f t="shared" si="363"/>
        <v>0</v>
      </c>
      <c r="H924" s="19">
        <f t="shared" si="363"/>
        <v>0</v>
      </c>
      <c r="I924" s="19">
        <f t="shared" si="363"/>
        <v>20000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5870396.6399999997</v>
      </c>
      <c r="E926" s="44">
        <f t="shared" si="365"/>
        <v>0</v>
      </c>
      <c r="F926" s="44">
        <f t="shared" si="365"/>
        <v>5870396.6399999997</v>
      </c>
      <c r="G926" s="44">
        <f t="shared" si="365"/>
        <v>2969587.61</v>
      </c>
      <c r="H926" s="44">
        <f t="shared" si="365"/>
        <v>0</v>
      </c>
      <c r="I926" s="44">
        <f t="shared" si="365"/>
        <v>5967533.2999999998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911:C911"/>
    <mergeCell ref="A914:B914"/>
    <mergeCell ref="A920:B920"/>
    <mergeCell ref="A916:B916"/>
    <mergeCell ref="A917:B917"/>
    <mergeCell ref="A915:B915"/>
    <mergeCell ref="A913:B913"/>
    <mergeCell ref="A349:B349"/>
    <mergeCell ref="A367:B367"/>
    <mergeCell ref="A382:B382"/>
    <mergeCell ref="A405:B405"/>
    <mergeCell ref="A538:B538"/>
    <mergeCell ref="A789:B789"/>
    <mergeCell ref="A790:B790"/>
    <mergeCell ref="A800:B800"/>
    <mergeCell ref="A616:B616"/>
    <mergeCell ref="A646:B646"/>
    <mergeCell ref="A657:B657"/>
    <mergeCell ref="A884:B884"/>
    <mergeCell ref="A899:B899"/>
    <mergeCell ref="A812:B812"/>
    <mergeCell ref="A819:B819"/>
    <mergeCell ref="A691:B691"/>
    <mergeCell ref="A702:B702"/>
    <mergeCell ref="A926:C926"/>
    <mergeCell ref="A922:B922"/>
    <mergeCell ref="A923:B923"/>
    <mergeCell ref="A918:C918"/>
    <mergeCell ref="A924:B924"/>
    <mergeCell ref="A925:B925"/>
    <mergeCell ref="A921:B921"/>
    <mergeCell ref="A919:B919"/>
    <mergeCell ref="A912:B912"/>
    <mergeCell ref="A64:B64"/>
    <mergeCell ref="A115:B115"/>
    <mergeCell ref="A102:B102"/>
    <mergeCell ref="A668:B668"/>
    <mergeCell ref="A626:B626"/>
    <mergeCell ref="A637:B637"/>
    <mergeCell ref="A883:B883"/>
    <mergeCell ref="A636:B636"/>
    <mergeCell ref="A679:B679"/>
    <mergeCell ref="A714:B714"/>
    <mergeCell ref="A591:B591"/>
    <mergeCell ref="A656:B656"/>
    <mergeCell ref="A811:B811"/>
    <mergeCell ref="A617:B617"/>
    <mergeCell ref="A734:B734"/>
    <mergeCell ref="A593:B593"/>
    <mergeCell ref="A563:B563"/>
    <mergeCell ref="A589:B589"/>
    <mergeCell ref="A596:B596"/>
    <mergeCell ref="A606:B606"/>
    <mergeCell ref="A703:B703"/>
    <mergeCell ref="A77:B77"/>
    <mergeCell ref="A90:B90"/>
    <mergeCell ref="A114:B114"/>
    <mergeCell ref="A121:B121"/>
    <mergeCell ref="A148:B148"/>
    <mergeCell ref="A167:B167"/>
    <mergeCell ref="A177:B177"/>
    <mergeCell ref="A242:B242"/>
    <mergeCell ref="A204:B204"/>
    <mergeCell ref="A152:B152"/>
    <mergeCell ref="A133:B133"/>
    <mergeCell ref="A328:B328"/>
    <mergeCell ref="A318:B318"/>
    <mergeCell ref="A323:B323"/>
    <mergeCell ref="A317:B317"/>
    <mergeCell ref="A127:B127"/>
    <mergeCell ref="A139:B139"/>
    <mergeCell ref="A299:B299"/>
    <mergeCell ref="A269:B269"/>
    <mergeCell ref="A296:B296"/>
    <mergeCell ref="A220:B220"/>
    <mergeCell ref="A253:B253"/>
    <mergeCell ref="A140:B140"/>
    <mergeCell ref="A233:B233"/>
    <mergeCell ref="A243:B243"/>
    <mergeCell ref="A206:B206"/>
    <mergeCell ref="A297:B297"/>
    <mergeCell ref="A277:B277"/>
    <mergeCell ref="A261:B261"/>
    <mergeCell ref="A305:B305"/>
    <mergeCell ref="A308:B308"/>
    <mergeCell ref="A285:B285"/>
    <mergeCell ref="A191:B191"/>
    <mergeCell ref="A498:B498"/>
    <mergeCell ref="A497:B497"/>
    <mergeCell ref="A494:B494"/>
    <mergeCell ref="A333:B333"/>
    <mergeCell ref="A293:B293"/>
    <mergeCell ref="A294:B294"/>
    <mergeCell ref="A306:B306"/>
    <mergeCell ref="A249:B249"/>
    <mergeCell ref="A311:B311"/>
    <mergeCell ref="A312:B312"/>
    <mergeCell ref="A540:B540"/>
    <mergeCell ref="A495:B495"/>
    <mergeCell ref="A337:B337"/>
    <mergeCell ref="A508:B508"/>
    <mergeCell ref="A541:B541"/>
    <mergeCell ref="A514:B514"/>
    <mergeCell ref="A420:B420"/>
    <mergeCell ref="A445:B445"/>
    <mergeCell ref="A457:B457"/>
    <mergeCell ref="A482:B482"/>
    <mergeCell ref="A350:B350"/>
    <mergeCell ref="A383:B383"/>
    <mergeCell ref="A421:B421"/>
    <mergeCell ref="A458:B458"/>
    <mergeCell ref="A395:B395"/>
    <mergeCell ref="A433:B433"/>
    <mergeCell ref="A470:B470"/>
    <mergeCell ref="A520:B520"/>
    <mergeCell ref="A521:B521"/>
    <mergeCell ref="A527:B527"/>
    <mergeCell ref="A680:B680"/>
    <mergeCell ref="A1:C1"/>
    <mergeCell ref="B3:F3"/>
    <mergeCell ref="B39:C39"/>
    <mergeCell ref="A40:B40"/>
    <mergeCell ref="B7:C7"/>
    <mergeCell ref="A8:B8"/>
    <mergeCell ref="A9:B9"/>
    <mergeCell ref="A57:B57"/>
    <mergeCell ref="A10:B10"/>
    <mergeCell ref="A26:B26"/>
    <mergeCell ref="A18:B18"/>
    <mergeCell ref="A22:B22"/>
    <mergeCell ref="A33:B33"/>
    <mergeCell ref="A44:B44"/>
    <mergeCell ref="A41:B41"/>
    <mergeCell ref="A42:B42"/>
    <mergeCell ref="A30:B30"/>
    <mergeCell ref="A43:B43"/>
    <mergeCell ref="A507:B507"/>
    <mergeCell ref="A552:B552"/>
    <mergeCell ref="A534:B534"/>
    <mergeCell ref="A343:B343"/>
    <mergeCell ref="A533:B533"/>
    <mergeCell ref="A894:B894"/>
    <mergeCell ref="A862:B862"/>
    <mergeCell ref="A872:B872"/>
    <mergeCell ref="A574:B574"/>
    <mergeCell ref="A826:B826"/>
    <mergeCell ref="A827:B827"/>
    <mergeCell ref="A837:B837"/>
    <mergeCell ref="A848:B848"/>
    <mergeCell ref="A849:B849"/>
    <mergeCell ref="A857:B857"/>
    <mergeCell ref="A853:B853"/>
    <mergeCell ref="A861:B861"/>
    <mergeCell ref="A724:B724"/>
    <mergeCell ref="A595:B595"/>
    <mergeCell ref="A777:B777"/>
    <mergeCell ref="A725:B725"/>
    <mergeCell ref="A765:B765"/>
    <mergeCell ref="A745:B745"/>
    <mergeCell ref="A754:B754"/>
    <mergeCell ref="A584:B584"/>
    <mergeCell ref="A585:B585"/>
    <mergeCell ref="A764:B764"/>
    <mergeCell ref="A744:B744"/>
    <mergeCell ref="A587:B587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K927"/>
  <sheetViews>
    <sheetView topLeftCell="A87" zoomScale="120" zoomScaleNormal="120" workbookViewId="0">
      <selection activeCell="B3" sqref="B3:F3"/>
    </sheetView>
  </sheetViews>
  <sheetFormatPr defaultRowHeight="15"/>
  <cols>
    <col min="1" max="1" width="6.285156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7109375" bestFit="1" customWidth="1"/>
    <col min="7" max="7" width="14.5703125" customWidth="1"/>
    <col min="8" max="8" width="12.5703125" customWidth="1"/>
    <col min="9" max="9" width="13.7109375" bestFit="1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73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SREDNJA ŠKOLA BANA JOSIPA JELAČIĆA, SINJ</v>
      </c>
      <c r="C7" s="260"/>
      <c r="D7" s="13">
        <f>SUM(D8)</f>
        <v>10168296.790000001</v>
      </c>
      <c r="E7" s="13">
        <f t="shared" ref="E7:I8" si="0">SUM(E8)</f>
        <v>0</v>
      </c>
      <c r="F7" s="164">
        <f t="shared" si="0"/>
        <v>10168296.790000001</v>
      </c>
      <c r="G7" s="14">
        <f t="shared" si="0"/>
        <v>5325153.22</v>
      </c>
      <c r="H7" s="229">
        <f t="shared" si="0"/>
        <v>0</v>
      </c>
      <c r="I7" s="77">
        <f t="shared" si="0"/>
        <v>10168296.790000001</v>
      </c>
    </row>
    <row r="8" spans="1:9">
      <c r="A8" s="261" t="s">
        <v>7</v>
      </c>
      <c r="B8" s="262"/>
      <c r="C8" s="15" t="s">
        <v>8</v>
      </c>
      <c r="D8" s="16">
        <f>SUM(D9)</f>
        <v>10168296.790000001</v>
      </c>
      <c r="E8" s="16">
        <f t="shared" si="0"/>
        <v>0</v>
      </c>
      <c r="F8" s="82">
        <f t="shared" si="0"/>
        <v>10168296.790000001</v>
      </c>
      <c r="G8" s="17">
        <f t="shared" si="0"/>
        <v>5325153.22</v>
      </c>
      <c r="H8" s="170">
        <f t="shared" si="0"/>
        <v>0</v>
      </c>
      <c r="I8" s="17">
        <f t="shared" si="0"/>
        <v>10168296.790000001</v>
      </c>
    </row>
    <row r="9" spans="1:9">
      <c r="A9" s="261" t="s">
        <v>9</v>
      </c>
      <c r="B9" s="262"/>
      <c r="C9" s="15" t="s">
        <v>10</v>
      </c>
      <c r="D9" s="16">
        <f>SUM(D10,D18,D22,D26,D30,D33)</f>
        <v>10168296.790000001</v>
      </c>
      <c r="E9" s="16">
        <f t="shared" ref="E9:I9" si="1">SUM(E10,E18,E22,E26,E30,E33)</f>
        <v>0</v>
      </c>
      <c r="F9" s="82">
        <f t="shared" si="1"/>
        <v>10168296.790000001</v>
      </c>
      <c r="G9" s="17">
        <f t="shared" si="1"/>
        <v>5325153.22</v>
      </c>
      <c r="H9" s="170">
        <f t="shared" si="1"/>
        <v>0</v>
      </c>
      <c r="I9" s="17">
        <f t="shared" si="1"/>
        <v>10168296.790000001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24400</v>
      </c>
      <c r="E10" s="19">
        <f t="shared" ref="E10:I10" si="2">SUM(E11:E17)</f>
        <v>0</v>
      </c>
      <c r="F10" s="59">
        <f t="shared" si="2"/>
        <v>24400</v>
      </c>
      <c r="G10" s="20">
        <f t="shared" si="2"/>
        <v>8002.63</v>
      </c>
      <c r="H10" s="230">
        <f t="shared" si="2"/>
        <v>0</v>
      </c>
      <c r="I10" s="20">
        <f t="shared" si="2"/>
        <v>24400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225</v>
      </c>
      <c r="B13" s="22">
        <v>641</v>
      </c>
      <c r="C13" s="23" t="s">
        <v>12</v>
      </c>
      <c r="D13" s="24">
        <v>400</v>
      </c>
      <c r="E13" s="47"/>
      <c r="F13" s="84">
        <f>SUM(D13:E13)</f>
        <v>400</v>
      </c>
      <c r="G13" s="25">
        <v>2.63</v>
      </c>
      <c r="H13" s="185"/>
      <c r="I13" s="25">
        <f t="shared" si="4"/>
        <v>400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226</v>
      </c>
      <c r="B15" s="22">
        <v>661</v>
      </c>
      <c r="C15" s="23" t="s">
        <v>15</v>
      </c>
      <c r="D15" s="24">
        <v>24000</v>
      </c>
      <c r="E15" s="47"/>
      <c r="F15" s="84">
        <f>SUM(D15:E15)</f>
        <v>24000</v>
      </c>
      <c r="G15" s="25">
        <v>8000</v>
      </c>
      <c r="H15" s="185"/>
      <c r="I15" s="25">
        <f t="shared" si="4"/>
        <v>24000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66000</v>
      </c>
      <c r="E18" s="19">
        <f t="shared" ref="E18:I18" si="5">SUM(E19:E21)</f>
        <v>0</v>
      </c>
      <c r="F18" s="59">
        <f t="shared" si="5"/>
        <v>66000</v>
      </c>
      <c r="G18" s="20">
        <f t="shared" si="5"/>
        <v>0</v>
      </c>
      <c r="H18" s="230">
        <f t="shared" si="5"/>
        <v>0</v>
      </c>
      <c r="I18" s="20">
        <f t="shared" si="5"/>
        <v>66000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227</v>
      </c>
      <c r="B20" s="22">
        <v>652</v>
      </c>
      <c r="C20" s="23" t="s">
        <v>14</v>
      </c>
      <c r="D20" s="24">
        <v>66000</v>
      </c>
      <c r="E20" s="47"/>
      <c r="F20" s="84">
        <f>SUM(D20:E20)</f>
        <v>66000</v>
      </c>
      <c r="G20" s="25">
        <v>0</v>
      </c>
      <c r="H20" s="185"/>
      <c r="I20" s="25">
        <f>+F20+H20</f>
        <v>66000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9966916.3200000003</v>
      </c>
      <c r="E22" s="19">
        <f t="shared" ref="E22:I22" si="6">SUM(E23:E25)</f>
        <v>0</v>
      </c>
      <c r="F22" s="59">
        <f t="shared" si="6"/>
        <v>9966916.3200000003</v>
      </c>
      <c r="G22" s="20">
        <f t="shared" si="6"/>
        <v>5317150.59</v>
      </c>
      <c r="H22" s="230">
        <f t="shared" si="6"/>
        <v>0</v>
      </c>
      <c r="I22" s="20">
        <f t="shared" si="6"/>
        <v>9966916.3200000003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228</v>
      </c>
      <c r="B24" s="22">
        <v>636</v>
      </c>
      <c r="C24" s="23" t="s">
        <v>18</v>
      </c>
      <c r="D24" s="24">
        <v>9966916.3200000003</v>
      </c>
      <c r="E24" s="47"/>
      <c r="F24" s="84">
        <f>SUM(D24:E24)</f>
        <v>9966916.3200000003</v>
      </c>
      <c r="G24" s="25">
        <v>5317150.59</v>
      </c>
      <c r="H24" s="185"/>
      <c r="I24" s="25">
        <f>+F24+H24</f>
        <v>9966916.3200000003</v>
      </c>
    </row>
    <row r="25" spans="1:9" s="26" customFormat="1" ht="24">
      <c r="A25" s="21"/>
      <c r="B25" s="22">
        <v>639</v>
      </c>
      <c r="C25" s="23" t="s">
        <v>133</v>
      </c>
      <c r="D25" s="24"/>
      <c r="E25" s="47"/>
      <c r="F25" s="84">
        <f>SUM(D25:E25)</f>
        <v>0</v>
      </c>
      <c r="G25" s="25"/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110980.47</v>
      </c>
      <c r="E26" s="19">
        <f t="shared" ref="E26:I26" si="7">SUM(E27:E29)</f>
        <v>0</v>
      </c>
      <c r="F26" s="59">
        <f t="shared" si="7"/>
        <v>110980.47</v>
      </c>
      <c r="G26" s="20">
        <f t="shared" si="7"/>
        <v>0</v>
      </c>
      <c r="H26" s="230">
        <f t="shared" si="7"/>
        <v>0</v>
      </c>
      <c r="I26" s="20">
        <f t="shared" si="7"/>
        <v>110980.47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229</v>
      </c>
      <c r="B28" s="22">
        <v>638</v>
      </c>
      <c r="C28" s="23" t="s">
        <v>20</v>
      </c>
      <c r="D28" s="24">
        <v>110980.47</v>
      </c>
      <c r="E28" s="47"/>
      <c r="F28" s="84">
        <f>SUM(D28:E28)</f>
        <v>110980.47</v>
      </c>
      <c r="G28" s="25">
        <v>0</v>
      </c>
      <c r="H28" s="185"/>
      <c r="I28" s="25">
        <f>+F28+H28</f>
        <v>110980.47</v>
      </c>
    </row>
    <row r="29" spans="1:9" s="26" customFormat="1" ht="24">
      <c r="A29" s="21"/>
      <c r="B29" s="22">
        <v>639</v>
      </c>
      <c r="C29" s="23" t="s">
        <v>133</v>
      </c>
      <c r="D29" s="24"/>
      <c r="E29" s="47"/>
      <c r="F29" s="84">
        <f>SUM(D29:E29)</f>
        <v>0</v>
      </c>
      <c r="G29" s="25"/>
      <c r="H29" s="185"/>
      <c r="I29" s="25">
        <f>+F29+H29</f>
        <v>0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0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/>
      <c r="B31" s="22">
        <v>663</v>
      </c>
      <c r="C31" s="23" t="s">
        <v>21</v>
      </c>
      <c r="D31" s="24"/>
      <c r="E31" s="47"/>
      <c r="F31" s="84">
        <f>SUM(D31:E31)</f>
        <v>0</v>
      </c>
      <c r="G31" s="25"/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4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SREDNJA ŠKOLA BANA JOSIPA JELAČIĆA, SINJ</v>
      </c>
      <c r="C39" s="260"/>
      <c r="D39" s="38">
        <f>SUM(D40)</f>
        <v>11269265.030000001</v>
      </c>
      <c r="E39" s="38">
        <f t="shared" ref="E39:I41" si="11">SUM(E40)</f>
        <v>0</v>
      </c>
      <c r="F39" s="81">
        <f t="shared" si="11"/>
        <v>11269265.030000001</v>
      </c>
      <c r="G39" s="168">
        <f t="shared" si="11"/>
        <v>5761509.7200000007</v>
      </c>
      <c r="H39" s="93">
        <f t="shared" si="11"/>
        <v>0</v>
      </c>
      <c r="I39" s="147">
        <f t="shared" si="11"/>
        <v>11269265.030000001</v>
      </c>
    </row>
    <row r="40" spans="1:9" ht="24.75">
      <c r="A40" s="261" t="s">
        <v>108</v>
      </c>
      <c r="B40" s="262"/>
      <c r="C40" s="15" t="s">
        <v>109</v>
      </c>
      <c r="D40" s="16">
        <f>SUM(D41)</f>
        <v>11269265.030000001</v>
      </c>
      <c r="E40" s="16">
        <f t="shared" si="11"/>
        <v>0</v>
      </c>
      <c r="F40" s="82">
        <f t="shared" si="11"/>
        <v>11269265.030000001</v>
      </c>
      <c r="G40" s="169">
        <f t="shared" si="11"/>
        <v>5761509.7200000007</v>
      </c>
      <c r="H40" s="78">
        <f t="shared" si="11"/>
        <v>0</v>
      </c>
      <c r="I40" s="17">
        <f t="shared" si="11"/>
        <v>11269265.030000001</v>
      </c>
    </row>
    <row r="41" spans="1:9">
      <c r="A41" s="261" t="s">
        <v>25</v>
      </c>
      <c r="B41" s="262"/>
      <c r="C41" s="15" t="s">
        <v>26</v>
      </c>
      <c r="D41" s="16">
        <f>SUM(D42)</f>
        <v>11269265.030000001</v>
      </c>
      <c r="E41" s="16">
        <f t="shared" si="11"/>
        <v>0</v>
      </c>
      <c r="F41" s="16">
        <f t="shared" si="11"/>
        <v>11269265.030000001</v>
      </c>
      <c r="G41" s="170">
        <f t="shared" si="11"/>
        <v>5761509.7200000007</v>
      </c>
      <c r="H41" s="78">
        <f t="shared" si="11"/>
        <v>0</v>
      </c>
      <c r="I41" s="17">
        <f t="shared" si="11"/>
        <v>11269265.030000001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11269265.030000001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11269265.030000001</v>
      </c>
      <c r="G42" s="104">
        <f t="shared" si="12"/>
        <v>5761509.7200000007</v>
      </c>
      <c r="H42" s="104">
        <f t="shared" si="12"/>
        <v>0</v>
      </c>
      <c r="I42" s="104">
        <f t="shared" si="12"/>
        <v>11269265.030000001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10981792.32</v>
      </c>
      <c r="E43" s="40">
        <f t="shared" ref="E43:I43" si="13">SUM(E44,E57,E64,E77,E90,E102)</f>
        <v>0</v>
      </c>
      <c r="F43" s="83">
        <f t="shared" si="13"/>
        <v>10981792.32</v>
      </c>
      <c r="G43" s="171">
        <f t="shared" si="13"/>
        <v>5668471.2400000012</v>
      </c>
      <c r="H43" s="88">
        <f t="shared" si="13"/>
        <v>0</v>
      </c>
      <c r="I43" s="41">
        <f t="shared" si="13"/>
        <v>10981792.32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0</v>
      </c>
      <c r="E44" s="19">
        <f t="shared" ref="E44:I44" si="14">SUM(E45:E56)</f>
        <v>0</v>
      </c>
      <c r="F44" s="59">
        <f t="shared" si="14"/>
        <v>0</v>
      </c>
      <c r="G44" s="174">
        <f t="shared" si="14"/>
        <v>1086</v>
      </c>
      <c r="H44" s="79">
        <f t="shared" si="14"/>
        <v>0</v>
      </c>
      <c r="I44" s="20">
        <f t="shared" si="14"/>
        <v>0</v>
      </c>
    </row>
    <row r="45" spans="1:9">
      <c r="A45" s="21"/>
      <c r="B45" s="22">
        <v>311</v>
      </c>
      <c r="C45" s="23" t="s">
        <v>35</v>
      </c>
      <c r="D45" s="24"/>
      <c r="E45" s="47"/>
      <c r="F45" s="84">
        <f t="shared" ref="F45:F56" si="15">SUM(D45:E45)</f>
        <v>0</v>
      </c>
      <c r="G45" s="172"/>
      <c r="H45" s="94"/>
      <c r="I45" s="25">
        <f>+F45+H45</f>
        <v>0</v>
      </c>
    </row>
    <row r="46" spans="1:9">
      <c r="A46" s="21"/>
      <c r="B46" s="22">
        <v>312</v>
      </c>
      <c r="C46" s="23" t="s">
        <v>44</v>
      </c>
      <c r="D46" s="24"/>
      <c r="E46" s="47"/>
      <c r="F46" s="84">
        <f t="shared" si="15"/>
        <v>0</v>
      </c>
      <c r="G46" s="172"/>
      <c r="H46" s="94"/>
      <c r="I46" s="25">
        <f t="shared" ref="I46:I56" si="16">+F46+H46</f>
        <v>0</v>
      </c>
    </row>
    <row r="47" spans="1:9">
      <c r="A47" s="21"/>
      <c r="B47" s="22">
        <v>313</v>
      </c>
      <c r="C47" s="23" t="s">
        <v>36</v>
      </c>
      <c r="D47" s="24"/>
      <c r="E47" s="47"/>
      <c r="F47" s="84">
        <f t="shared" si="15"/>
        <v>0</v>
      </c>
      <c r="G47" s="172"/>
      <c r="H47" s="94"/>
      <c r="I47" s="25">
        <f t="shared" si="16"/>
        <v>0</v>
      </c>
    </row>
    <row r="48" spans="1:9">
      <c r="A48" s="21" t="s">
        <v>1566</v>
      </c>
      <c r="B48" s="22">
        <v>321</v>
      </c>
      <c r="C48" s="23" t="s">
        <v>33</v>
      </c>
      <c r="D48" s="24"/>
      <c r="E48" s="47"/>
      <c r="F48" s="84">
        <f t="shared" si="15"/>
        <v>0</v>
      </c>
      <c r="G48" s="172">
        <v>1086</v>
      </c>
      <c r="H48" s="94"/>
      <c r="I48" s="25">
        <f t="shared" si="16"/>
        <v>0</v>
      </c>
    </row>
    <row r="49" spans="1:10" s="26" customFormat="1" ht="12">
      <c r="A49" s="21"/>
      <c r="B49" s="22">
        <v>322</v>
      </c>
      <c r="C49" s="23" t="s">
        <v>34</v>
      </c>
      <c r="D49" s="24"/>
      <c r="E49" s="47"/>
      <c r="F49" s="84">
        <f t="shared" si="15"/>
        <v>0</v>
      </c>
      <c r="G49" s="172"/>
      <c r="H49" s="94"/>
      <c r="I49" s="25">
        <f t="shared" si="16"/>
        <v>0</v>
      </c>
    </row>
    <row r="50" spans="1:10" s="26" customFormat="1" ht="12">
      <c r="A50" s="21"/>
      <c r="B50" s="22">
        <v>323</v>
      </c>
      <c r="C50" s="23" t="s">
        <v>28</v>
      </c>
      <c r="D50" s="24"/>
      <c r="E50" s="47"/>
      <c r="F50" s="84">
        <f t="shared" si="15"/>
        <v>0</v>
      </c>
      <c r="G50" s="172"/>
      <c r="H50" s="94"/>
      <c r="I50" s="25">
        <f t="shared" si="16"/>
        <v>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/>
      <c r="B52" s="22">
        <v>329</v>
      </c>
      <c r="C52" s="23" t="s">
        <v>38</v>
      </c>
      <c r="D52" s="24"/>
      <c r="E52" s="47"/>
      <c r="F52" s="84">
        <f t="shared" si="15"/>
        <v>0</v>
      </c>
      <c r="G52" s="172"/>
      <c r="H52" s="94"/>
      <c r="I52" s="25">
        <f t="shared" si="16"/>
        <v>0</v>
      </c>
    </row>
    <row r="53" spans="1:10" s="26" customFormat="1" ht="12">
      <c r="A53" s="21"/>
      <c r="B53" s="22">
        <v>343</v>
      </c>
      <c r="C53" s="23" t="s">
        <v>39</v>
      </c>
      <c r="D53" s="24"/>
      <c r="E53" s="47"/>
      <c r="F53" s="84">
        <f t="shared" si="15"/>
        <v>0</v>
      </c>
      <c r="G53" s="172"/>
      <c r="H53" s="94"/>
      <c r="I53" s="25">
        <f t="shared" si="16"/>
        <v>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1021876</v>
      </c>
      <c r="E57" s="43">
        <f t="shared" ref="E57:I57" si="18">SUM(E58:E63)</f>
        <v>0</v>
      </c>
      <c r="F57" s="58">
        <f t="shared" si="18"/>
        <v>1021876</v>
      </c>
      <c r="G57" s="173">
        <f t="shared" si="18"/>
        <v>357618.02999999997</v>
      </c>
      <c r="H57" s="89">
        <f t="shared" si="18"/>
        <v>0</v>
      </c>
      <c r="I57" s="56">
        <f t="shared" si="18"/>
        <v>1021876</v>
      </c>
    </row>
    <row r="58" spans="1:10" ht="22.5" customHeight="1">
      <c r="A58" s="21" t="s">
        <v>595</v>
      </c>
      <c r="B58" s="22">
        <v>321</v>
      </c>
      <c r="C58" s="23" t="s">
        <v>33</v>
      </c>
      <c r="D58" s="24">
        <v>282876</v>
      </c>
      <c r="E58" s="47"/>
      <c r="F58" s="84">
        <f t="shared" ref="F58:F63" si="19">SUM(D58:E58)</f>
        <v>282876</v>
      </c>
      <c r="G58" s="172">
        <v>76304.36</v>
      </c>
      <c r="H58" s="94"/>
      <c r="I58" s="25">
        <f>+F58+H58</f>
        <v>282876</v>
      </c>
      <c r="J58" s="49"/>
    </row>
    <row r="59" spans="1:10" s="26" customFormat="1" ht="12">
      <c r="A59" s="21" t="s">
        <v>596</v>
      </c>
      <c r="B59" s="22">
        <v>322</v>
      </c>
      <c r="C59" s="23" t="s">
        <v>34</v>
      </c>
      <c r="D59" s="24">
        <v>505000</v>
      </c>
      <c r="E59" s="47"/>
      <c r="F59" s="84">
        <f t="shared" si="19"/>
        <v>505000</v>
      </c>
      <c r="G59" s="172">
        <v>230786.07</v>
      </c>
      <c r="H59" s="94"/>
      <c r="I59" s="25">
        <f t="shared" ref="I59:I63" si="20">+F59+H59</f>
        <v>505000</v>
      </c>
    </row>
    <row r="60" spans="1:10" s="26" customFormat="1" ht="12">
      <c r="A60" s="21" t="s">
        <v>597</v>
      </c>
      <c r="B60" s="22">
        <v>323</v>
      </c>
      <c r="C60" s="23" t="s">
        <v>28</v>
      </c>
      <c r="D60" s="24">
        <v>200000</v>
      </c>
      <c r="E60" s="47"/>
      <c r="F60" s="84">
        <f t="shared" si="19"/>
        <v>200000</v>
      </c>
      <c r="G60" s="172">
        <v>46507.23</v>
      </c>
      <c r="H60" s="94"/>
      <c r="I60" s="25">
        <f t="shared" si="20"/>
        <v>200000</v>
      </c>
    </row>
    <row r="61" spans="1:10" s="26" customFormat="1" ht="24">
      <c r="A61" s="21"/>
      <c r="B61" s="22">
        <v>324</v>
      </c>
      <c r="C61" s="23" t="s">
        <v>37</v>
      </c>
      <c r="D61" s="24"/>
      <c r="E61" s="47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598</v>
      </c>
      <c r="B62" s="22">
        <v>329</v>
      </c>
      <c r="C62" s="23" t="s">
        <v>38</v>
      </c>
      <c r="D62" s="24">
        <v>26000</v>
      </c>
      <c r="E62" s="47"/>
      <c r="F62" s="84">
        <f t="shared" si="19"/>
        <v>26000</v>
      </c>
      <c r="G62" s="172">
        <v>2498.27</v>
      </c>
      <c r="H62" s="94"/>
      <c r="I62" s="25">
        <f t="shared" si="20"/>
        <v>26000</v>
      </c>
    </row>
    <row r="63" spans="1:10" s="26" customFormat="1" ht="12">
      <c r="A63" s="21" t="s">
        <v>599</v>
      </c>
      <c r="B63" s="22">
        <v>343</v>
      </c>
      <c r="C63" s="23" t="s">
        <v>39</v>
      </c>
      <c r="D63" s="24">
        <v>8000</v>
      </c>
      <c r="E63" s="47"/>
      <c r="F63" s="84">
        <f t="shared" si="19"/>
        <v>8000</v>
      </c>
      <c r="G63" s="172">
        <v>1522.1</v>
      </c>
      <c r="H63" s="94"/>
      <c r="I63" s="25">
        <f t="shared" si="20"/>
        <v>8000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0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47"/>
      <c r="F65" s="84">
        <f t="shared" ref="F65:F76" si="22">SUM(D65:E65)</f>
        <v>0</v>
      </c>
      <c r="G65" s="172"/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47"/>
      <c r="F66" s="84">
        <f t="shared" si="22"/>
        <v>0</v>
      </c>
      <c r="G66" s="172"/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47"/>
      <c r="F67" s="84">
        <f t="shared" si="22"/>
        <v>0</v>
      </c>
      <c r="G67" s="172"/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4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/>
      <c r="B69" s="22">
        <v>322</v>
      </c>
      <c r="C69" s="23" t="s">
        <v>34</v>
      </c>
      <c r="D69" s="24"/>
      <c r="E69" s="47"/>
      <c r="F69" s="84">
        <f t="shared" si="22"/>
        <v>0</v>
      </c>
      <c r="G69" s="172"/>
      <c r="H69" s="94"/>
      <c r="I69" s="25">
        <f t="shared" si="23"/>
        <v>0</v>
      </c>
    </row>
    <row r="70" spans="1:11" s="26" customFormat="1" ht="12">
      <c r="A70" s="21"/>
      <c r="B70" s="22">
        <v>323</v>
      </c>
      <c r="C70" s="23" t="s">
        <v>28</v>
      </c>
      <c r="D70" s="24"/>
      <c r="E70" s="47"/>
      <c r="F70" s="84">
        <f t="shared" si="22"/>
        <v>0</v>
      </c>
      <c r="G70" s="172"/>
      <c r="H70" s="94"/>
      <c r="I70" s="25">
        <f t="shared" si="23"/>
        <v>0</v>
      </c>
    </row>
    <row r="71" spans="1:11" s="26" customFormat="1" ht="24">
      <c r="A71" s="21"/>
      <c r="B71" s="22">
        <v>324</v>
      </c>
      <c r="C71" s="23" t="s">
        <v>37</v>
      </c>
      <c r="D71" s="24"/>
      <c r="E71" s="47"/>
      <c r="F71" s="84">
        <f t="shared" si="22"/>
        <v>0</v>
      </c>
      <c r="G71" s="172"/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4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/>
      <c r="B73" s="22">
        <v>343</v>
      </c>
      <c r="C73" s="23" t="s">
        <v>39</v>
      </c>
      <c r="D73" s="24"/>
      <c r="E73" s="47"/>
      <c r="F73" s="84">
        <f t="shared" si="22"/>
        <v>0</v>
      </c>
      <c r="G73" s="172"/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47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47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0</v>
      </c>
      <c r="E77" s="19">
        <f t="shared" ref="E77:I77" si="25">SUM(E78:E89)</f>
        <v>0</v>
      </c>
      <c r="F77" s="59">
        <f t="shared" si="25"/>
        <v>0</v>
      </c>
      <c r="G77" s="174">
        <f t="shared" si="25"/>
        <v>0</v>
      </c>
      <c r="H77" s="79">
        <f t="shared" si="25"/>
        <v>0</v>
      </c>
      <c r="I77" s="20">
        <f t="shared" si="25"/>
        <v>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/>
      <c r="B83" s="22">
        <v>323</v>
      </c>
      <c r="C83" s="23" t="s">
        <v>28</v>
      </c>
      <c r="D83" s="24"/>
      <c r="E83" s="47"/>
      <c r="F83" s="84">
        <f t="shared" si="26"/>
        <v>0</v>
      </c>
      <c r="G83" s="172"/>
      <c r="H83" s="94"/>
      <c r="I83" s="25">
        <f t="shared" si="27"/>
        <v>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/>
      <c r="B85" s="22">
        <v>329</v>
      </c>
      <c r="C85" s="23" t="s">
        <v>38</v>
      </c>
      <c r="D85" s="24"/>
      <c r="E85" s="47"/>
      <c r="F85" s="84">
        <f t="shared" si="26"/>
        <v>0</v>
      </c>
      <c r="G85" s="172"/>
      <c r="H85" s="94"/>
      <c r="I85" s="25">
        <f t="shared" si="27"/>
        <v>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9959916.3200000003</v>
      </c>
      <c r="E90" s="19">
        <f t="shared" ref="E90:I90" si="29">SUM(E91:E101)</f>
        <v>0</v>
      </c>
      <c r="F90" s="59">
        <f t="shared" si="29"/>
        <v>9959916.3200000003</v>
      </c>
      <c r="G90" s="174">
        <f t="shared" si="29"/>
        <v>5309767.2100000009</v>
      </c>
      <c r="H90" s="79">
        <f t="shared" si="29"/>
        <v>0</v>
      </c>
      <c r="I90" s="20">
        <f t="shared" si="29"/>
        <v>9959916.3200000003</v>
      </c>
    </row>
    <row r="91" spans="1:9">
      <c r="A91" s="21" t="s">
        <v>600</v>
      </c>
      <c r="B91" s="22">
        <v>311</v>
      </c>
      <c r="C91" s="23" t="s">
        <v>35</v>
      </c>
      <c r="D91" s="24">
        <v>8299104.1200000001</v>
      </c>
      <c r="E91" s="47"/>
      <c r="F91" s="84">
        <f t="shared" ref="F91:F101" si="30">SUM(D91:E91)</f>
        <v>8299104.1200000001</v>
      </c>
      <c r="G91" s="172">
        <v>4444052.9400000004</v>
      </c>
      <c r="H91" s="94"/>
      <c r="I91" s="25">
        <f>+F91+H91</f>
        <v>8299104.1200000001</v>
      </c>
    </row>
    <row r="92" spans="1:9" s="26" customFormat="1" ht="12">
      <c r="A92" s="21" t="s">
        <v>601</v>
      </c>
      <c r="B92" s="22">
        <v>312</v>
      </c>
      <c r="C92" s="23" t="s">
        <v>44</v>
      </c>
      <c r="D92" s="24">
        <v>291460.03999999998</v>
      </c>
      <c r="E92" s="47"/>
      <c r="F92" s="84">
        <f t="shared" si="30"/>
        <v>291460.03999999998</v>
      </c>
      <c r="G92" s="172">
        <v>133336.60999999999</v>
      </c>
      <c r="H92" s="94"/>
      <c r="I92" s="25">
        <f t="shared" ref="I92:I101" si="31">+F92+H92</f>
        <v>291460.03999999998</v>
      </c>
    </row>
    <row r="93" spans="1:9" s="26" customFormat="1" ht="12">
      <c r="A93" s="21" t="s">
        <v>602</v>
      </c>
      <c r="B93" s="22">
        <v>313</v>
      </c>
      <c r="C93" s="23" t="s">
        <v>36</v>
      </c>
      <c r="D93" s="24">
        <v>1369352.16</v>
      </c>
      <c r="E93" s="47"/>
      <c r="F93" s="84">
        <f t="shared" si="30"/>
        <v>1369352.16</v>
      </c>
      <c r="G93" s="172">
        <v>727315.16</v>
      </c>
      <c r="H93" s="94"/>
      <c r="I93" s="25">
        <f t="shared" si="31"/>
        <v>1369352.16</v>
      </c>
    </row>
    <row r="94" spans="1:9" s="26" customFormat="1" ht="12">
      <c r="A94" s="21"/>
      <c r="B94" s="22">
        <v>321</v>
      </c>
      <c r="C94" s="23" t="s">
        <v>33</v>
      </c>
      <c r="D94" s="24"/>
      <c r="E94" s="47"/>
      <c r="F94" s="84">
        <f t="shared" si="30"/>
        <v>0</v>
      </c>
      <c r="G94" s="172"/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4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47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47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1567</v>
      </c>
      <c r="B98" s="22">
        <v>329</v>
      </c>
      <c r="C98" s="23" t="s">
        <v>38</v>
      </c>
      <c r="D98" s="24"/>
      <c r="E98" s="47"/>
      <c r="F98" s="84">
        <f t="shared" si="30"/>
        <v>0</v>
      </c>
      <c r="G98" s="172">
        <v>5062.5</v>
      </c>
      <c r="H98" s="94"/>
      <c r="I98" s="25">
        <f t="shared" si="31"/>
        <v>0</v>
      </c>
      <c r="J98" s="130"/>
    </row>
    <row r="99" spans="1:10" s="26" customFormat="1" ht="12">
      <c r="A99" s="21"/>
      <c r="B99" s="22">
        <v>343</v>
      </c>
      <c r="C99" s="23" t="s">
        <v>39</v>
      </c>
      <c r="D99" s="24"/>
      <c r="E99" s="47"/>
      <c r="F99" s="84">
        <f t="shared" si="30"/>
        <v>0</v>
      </c>
      <c r="G99" s="172"/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47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47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47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18400</v>
      </c>
      <c r="E139" s="40">
        <f t="shared" ref="E139:I139" si="45">SUM(E140,E148,E152,E167,E177,E191,E204,E206,E220,E233)</f>
        <v>0</v>
      </c>
      <c r="F139" s="40">
        <f t="shared" si="45"/>
        <v>18400</v>
      </c>
      <c r="G139" s="40">
        <f t="shared" si="45"/>
        <v>26088.38</v>
      </c>
      <c r="H139" s="40">
        <f t="shared" si="45"/>
        <v>0</v>
      </c>
      <c r="I139" s="41">
        <f t="shared" si="45"/>
        <v>18400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18400</v>
      </c>
      <c r="E152" s="19">
        <f t="shared" ref="E152:I152" si="51">SUM(E153:E166)</f>
        <v>0</v>
      </c>
      <c r="F152" s="59">
        <f t="shared" si="51"/>
        <v>18400</v>
      </c>
      <c r="G152" s="174">
        <f t="shared" si="51"/>
        <v>837.74</v>
      </c>
      <c r="H152" s="79">
        <f t="shared" si="51"/>
        <v>0</v>
      </c>
      <c r="I152" s="20">
        <f t="shared" si="51"/>
        <v>18400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 t="s">
        <v>603</v>
      </c>
      <c r="B154" s="22">
        <v>323</v>
      </c>
      <c r="C154" s="23" t="s">
        <v>28</v>
      </c>
      <c r="D154" s="24">
        <v>2000</v>
      </c>
      <c r="E154" s="47"/>
      <c r="F154" s="84">
        <f t="shared" si="52"/>
        <v>2000</v>
      </c>
      <c r="G154" s="172">
        <v>0</v>
      </c>
      <c r="H154" s="94"/>
      <c r="I154" s="25">
        <f t="shared" ref="I154:I166" si="53">+F154+H154</f>
        <v>2000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604</v>
      </c>
      <c r="B158" s="22">
        <v>422</v>
      </c>
      <c r="C158" s="23" t="s">
        <v>29</v>
      </c>
      <c r="D158" s="24">
        <v>12400</v>
      </c>
      <c r="E158" s="47"/>
      <c r="F158" s="84">
        <f t="shared" si="52"/>
        <v>12400</v>
      </c>
      <c r="G158" s="172">
        <v>0</v>
      </c>
      <c r="H158" s="94"/>
      <c r="I158" s="25">
        <f t="shared" si="53"/>
        <v>12400</v>
      </c>
    </row>
    <row r="159" spans="1:9" s="26" customFormat="1" ht="12">
      <c r="A159" s="2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 t="s">
        <v>605</v>
      </c>
      <c r="B160" s="22">
        <v>424</v>
      </c>
      <c r="C160" s="23" t="s">
        <v>45</v>
      </c>
      <c r="D160" s="24">
        <v>4000</v>
      </c>
      <c r="E160" s="47"/>
      <c r="F160" s="84">
        <f t="shared" si="52"/>
        <v>4000</v>
      </c>
      <c r="G160" s="172">
        <v>837.74</v>
      </c>
      <c r="H160" s="94"/>
      <c r="I160" s="25">
        <f t="shared" si="53"/>
        <v>4000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66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25250.639999999999</v>
      </c>
      <c r="H177" s="79">
        <f t="shared" si="60"/>
        <v>0</v>
      </c>
      <c r="I177" s="20">
        <f t="shared" si="60"/>
        <v>0</v>
      </c>
    </row>
    <row r="178" spans="1:9">
      <c r="A178" s="21" t="s">
        <v>1568</v>
      </c>
      <c r="B178" s="22">
        <v>322</v>
      </c>
      <c r="C178" s="23" t="s">
        <v>34</v>
      </c>
      <c r="D178" s="24"/>
      <c r="E178" s="47"/>
      <c r="F178" s="84">
        <f t="shared" ref="F178:F190" si="61">SUM(D178:E178)</f>
        <v>0</v>
      </c>
      <c r="G178" s="172">
        <v>25250.639999999999</v>
      </c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47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47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47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47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/>
      <c r="B183" s="22">
        <v>422</v>
      </c>
      <c r="C183" s="23" t="s">
        <v>29</v>
      </c>
      <c r="D183" s="24"/>
      <c r="E183" s="47"/>
      <c r="F183" s="84">
        <f t="shared" si="61"/>
        <v>0</v>
      </c>
      <c r="G183" s="172"/>
      <c r="H183" s="94"/>
      <c r="I183" s="25">
        <f t="shared" si="62"/>
        <v>0</v>
      </c>
    </row>
    <row r="184" spans="1:9" s="26" customFormat="1" ht="12">
      <c r="A184" s="21"/>
      <c r="B184" s="22">
        <v>423</v>
      </c>
      <c r="C184" s="23" t="s">
        <v>53</v>
      </c>
      <c r="D184" s="24"/>
      <c r="E184" s="47"/>
      <c r="F184" s="84">
        <f t="shared" si="61"/>
        <v>0</v>
      </c>
      <c r="G184" s="172"/>
      <c r="H184" s="94"/>
      <c r="I184" s="25">
        <f t="shared" si="62"/>
        <v>0</v>
      </c>
    </row>
    <row r="185" spans="1:9" s="26" customFormat="1" ht="24">
      <c r="A185" s="21"/>
      <c r="B185" s="22">
        <v>424</v>
      </c>
      <c r="C185" s="23" t="s">
        <v>45</v>
      </c>
      <c r="D185" s="24"/>
      <c r="E185" s="47"/>
      <c r="F185" s="84">
        <f t="shared" si="61"/>
        <v>0</v>
      </c>
      <c r="G185" s="172"/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47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47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47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47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47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0</v>
      </c>
      <c r="E191" s="19">
        <f t="shared" ref="E191:I191" si="63">SUM(E192:E203)</f>
        <v>0</v>
      </c>
      <c r="F191" s="59">
        <f t="shared" si="63"/>
        <v>0</v>
      </c>
      <c r="G191" s="174">
        <f t="shared" si="63"/>
        <v>0</v>
      </c>
      <c r="H191" s="79">
        <f t="shared" si="63"/>
        <v>0</v>
      </c>
      <c r="I191" s="20">
        <f t="shared" si="63"/>
        <v>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/>
      <c r="B196" s="22">
        <v>422</v>
      </c>
      <c r="C196" s="23" t="s">
        <v>29</v>
      </c>
      <c r="D196" s="24"/>
      <c r="E196" s="47"/>
      <c r="F196" s="84">
        <f t="shared" si="64"/>
        <v>0</v>
      </c>
      <c r="G196" s="172"/>
      <c r="H196" s="94"/>
      <c r="I196" s="25">
        <f t="shared" si="65"/>
        <v>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/>
      <c r="B198" s="22">
        <v>424</v>
      </c>
      <c r="C198" s="23" t="s">
        <v>45</v>
      </c>
      <c r="D198" s="24"/>
      <c r="E198" s="47"/>
      <c r="F198" s="84">
        <f t="shared" si="64"/>
        <v>0</v>
      </c>
      <c r="G198" s="172"/>
      <c r="H198" s="94"/>
      <c r="I198" s="25">
        <f t="shared" si="65"/>
        <v>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47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4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47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47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47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4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47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47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47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47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47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47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47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0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/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/>
      <c r="H225" s="94"/>
      <c r="I225" s="25">
        <f t="shared" si="74"/>
        <v>0</v>
      </c>
    </row>
    <row r="226" spans="1:9" s="26" customFormat="1" ht="12">
      <c r="A226" s="21"/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/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47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79000</v>
      </c>
      <c r="E242" s="40">
        <f t="shared" ref="E242:I242" si="78">SUM(E243,E261,E253,E269,E277,E285,E249)</f>
        <v>0</v>
      </c>
      <c r="F242" s="83">
        <f t="shared" si="78"/>
        <v>79000</v>
      </c>
      <c r="G242" s="171">
        <f t="shared" si="78"/>
        <v>564.63</v>
      </c>
      <c r="H242" s="88">
        <f t="shared" si="78"/>
        <v>0</v>
      </c>
      <c r="I242" s="41">
        <f t="shared" si="78"/>
        <v>79000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69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69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47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47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47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47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47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47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6000</v>
      </c>
      <c r="E253" s="19">
        <f t="shared" ref="E253:I253" si="84">SUM(E254:E260)</f>
        <v>0</v>
      </c>
      <c r="F253" s="59">
        <f t="shared" si="84"/>
        <v>6000</v>
      </c>
      <c r="G253" s="174">
        <f t="shared" si="84"/>
        <v>564.63</v>
      </c>
      <c r="H253" s="79">
        <f t="shared" si="84"/>
        <v>0</v>
      </c>
      <c r="I253" s="20">
        <f t="shared" si="84"/>
        <v>6000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 t="s">
        <v>606</v>
      </c>
      <c r="B258" s="22">
        <v>329</v>
      </c>
      <c r="C258" s="23" t="s">
        <v>38</v>
      </c>
      <c r="D258" s="24">
        <v>6000</v>
      </c>
      <c r="E258" s="47"/>
      <c r="F258" s="84">
        <f>SUM(D258:E258)</f>
        <v>6000</v>
      </c>
      <c r="G258" s="172">
        <v>564.63</v>
      </c>
      <c r="H258" s="94"/>
      <c r="I258" s="25">
        <f t="shared" si="85"/>
        <v>6000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66000</v>
      </c>
      <c r="E269" s="19">
        <f t="shared" ref="E269:I269" si="90">SUM(E270:E276)</f>
        <v>0</v>
      </c>
      <c r="F269" s="59">
        <f t="shared" si="90"/>
        <v>66000</v>
      </c>
      <c r="G269" s="174">
        <f t="shared" si="90"/>
        <v>0</v>
      </c>
      <c r="H269" s="79">
        <f t="shared" si="90"/>
        <v>0</v>
      </c>
      <c r="I269" s="20">
        <f t="shared" si="90"/>
        <v>66000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 t="s">
        <v>607</v>
      </c>
      <c r="B274" s="22">
        <v>329</v>
      </c>
      <c r="C274" s="23" t="s">
        <v>38</v>
      </c>
      <c r="D274" s="24">
        <v>66000</v>
      </c>
      <c r="E274" s="47"/>
      <c r="F274" s="84">
        <f>SUM(D274:E274)</f>
        <v>66000</v>
      </c>
      <c r="G274" s="172">
        <v>0</v>
      </c>
      <c r="H274" s="94"/>
      <c r="I274" s="25">
        <f t="shared" si="91"/>
        <v>66000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7000</v>
      </c>
      <c r="E277" s="19">
        <f t="shared" ref="E277:I277" si="93">SUM(E278:E284)</f>
        <v>0</v>
      </c>
      <c r="F277" s="59">
        <f t="shared" si="93"/>
        <v>7000</v>
      </c>
      <c r="G277" s="174">
        <f t="shared" si="93"/>
        <v>0</v>
      </c>
      <c r="H277" s="79">
        <f t="shared" si="93"/>
        <v>0</v>
      </c>
      <c r="I277" s="20">
        <f t="shared" si="93"/>
        <v>7000</v>
      </c>
    </row>
    <row r="278" spans="1:9">
      <c r="A278" s="21"/>
      <c r="B278" s="22">
        <v>321</v>
      </c>
      <c r="C278" s="23" t="s">
        <v>33</v>
      </c>
      <c r="D278" s="24"/>
      <c r="E278" s="47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47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47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47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 t="s">
        <v>608</v>
      </c>
      <c r="B282" s="22">
        <v>329</v>
      </c>
      <c r="C282" s="23" t="s">
        <v>38</v>
      </c>
      <c r="D282" s="24">
        <v>7000</v>
      </c>
      <c r="E282" s="47"/>
      <c r="F282" s="84">
        <f>SUM(D282:E282)</f>
        <v>7000</v>
      </c>
      <c r="G282" s="172"/>
      <c r="H282" s="94"/>
      <c r="I282" s="25">
        <f t="shared" si="94"/>
        <v>7000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5383.38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5383.38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>
        <f>+D295+E295</f>
        <v>0</v>
      </c>
      <c r="G295" s="172">
        <v>5383.38</v>
      </c>
      <c r="H295" s="94"/>
      <c r="I295" s="25">
        <f>+F295+H295</f>
        <v>0</v>
      </c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154" t="s">
        <v>171</v>
      </c>
      <c r="B305" s="15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204"/>
      <c r="B307" s="207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24">
      <c r="A311" s="154" t="s">
        <v>171</v>
      </c>
      <c r="B311" s="15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47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47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47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0</v>
      </c>
      <c r="E382" s="40">
        <f t="shared" ref="E382:I382" si="134">SUM(E383,E405,E395)</f>
        <v>0</v>
      </c>
      <c r="F382" s="83">
        <f t="shared" si="134"/>
        <v>0</v>
      </c>
      <c r="G382" s="171">
        <f t="shared" si="134"/>
        <v>0</v>
      </c>
      <c r="H382" s="88">
        <f t="shared" si="134"/>
        <v>0</v>
      </c>
      <c r="I382" s="41">
        <f t="shared" si="134"/>
        <v>0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0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/>
      <c r="B396" s="22">
        <v>311</v>
      </c>
      <c r="C396" s="23"/>
      <c r="D396" s="24"/>
      <c r="E396" s="24"/>
      <c r="F396" s="24">
        <f>SUM(D396:E396)</f>
        <v>0</v>
      </c>
      <c r="G396" s="172"/>
      <c r="H396" s="172"/>
      <c r="I396" s="25">
        <f>+F396+H396</f>
        <v>0</v>
      </c>
    </row>
    <row r="397" spans="1:9" s="26" customFormat="1" ht="12">
      <c r="A397" s="21"/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/>
      <c r="H397" s="172"/>
      <c r="I397" s="25">
        <f t="shared" ref="I397:I398" si="140">+F397+H397</f>
        <v>0</v>
      </c>
    </row>
    <row r="398" spans="1:9" s="26" customFormat="1" ht="12">
      <c r="A398" s="21"/>
      <c r="B398" s="22">
        <v>313</v>
      </c>
      <c r="C398" s="23"/>
      <c r="D398" s="24"/>
      <c r="E398" s="24"/>
      <c r="F398" s="24">
        <f t="shared" si="139"/>
        <v>0</v>
      </c>
      <c r="G398" s="172"/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0</v>
      </c>
      <c r="E405" s="19">
        <f t="shared" ref="E405:I405" si="141">SUM(E406:E419)</f>
        <v>0</v>
      </c>
      <c r="F405" s="59">
        <f t="shared" si="141"/>
        <v>0</v>
      </c>
      <c r="G405" s="174">
        <f t="shared" si="141"/>
        <v>0</v>
      </c>
      <c r="H405" s="79">
        <f t="shared" si="141"/>
        <v>0</v>
      </c>
      <c r="I405" s="20">
        <f t="shared" si="141"/>
        <v>0</v>
      </c>
    </row>
    <row r="406" spans="1:9">
      <c r="A406" s="21"/>
      <c r="B406" s="22">
        <v>311</v>
      </c>
      <c r="C406" s="23" t="s">
        <v>35</v>
      </c>
      <c r="D406" s="24"/>
      <c r="E406" s="47"/>
      <c r="F406" s="84">
        <f>SUM(D406:E406)</f>
        <v>0</v>
      </c>
      <c r="G406" s="172"/>
      <c r="H406" s="94"/>
      <c r="I406" s="25">
        <f>+F406+H406</f>
        <v>0</v>
      </c>
    </row>
    <row r="407" spans="1:9">
      <c r="A407" s="21"/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/>
      <c r="H407" s="94"/>
      <c r="I407" s="25">
        <f t="shared" ref="I407:I419" si="143">+F407+H407</f>
        <v>0</v>
      </c>
    </row>
    <row r="408" spans="1:9">
      <c r="A408" s="21"/>
      <c r="B408" s="22">
        <v>313</v>
      </c>
      <c r="C408" s="23" t="s">
        <v>36</v>
      </c>
      <c r="D408" s="24"/>
      <c r="E408" s="47"/>
      <c r="F408" s="84">
        <f t="shared" si="142"/>
        <v>0</v>
      </c>
      <c r="G408" s="172"/>
      <c r="H408" s="94"/>
      <c r="I408" s="25">
        <f t="shared" si="143"/>
        <v>0</v>
      </c>
    </row>
    <row r="409" spans="1:9">
      <c r="A409" s="21"/>
      <c r="B409" s="22">
        <v>321</v>
      </c>
      <c r="C409" s="23" t="s">
        <v>33</v>
      </c>
      <c r="D409" s="24"/>
      <c r="E409" s="47"/>
      <c r="F409" s="84">
        <f t="shared" si="142"/>
        <v>0</v>
      </c>
      <c r="G409" s="172"/>
      <c r="H409" s="94"/>
      <c r="I409" s="25">
        <f t="shared" si="143"/>
        <v>0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/>
      <c r="B411" s="22">
        <v>323</v>
      </c>
      <c r="C411" s="23" t="s">
        <v>28</v>
      </c>
      <c r="D411" s="24"/>
      <c r="E411" s="47"/>
      <c r="F411" s="84">
        <f t="shared" si="142"/>
        <v>0</v>
      </c>
      <c r="G411" s="172"/>
      <c r="H411" s="94"/>
      <c r="I411" s="25">
        <f t="shared" si="143"/>
        <v>0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/>
      <c r="B417" s="22">
        <v>422</v>
      </c>
      <c r="C417" s="23" t="s">
        <v>29</v>
      </c>
      <c r="D417" s="24"/>
      <c r="E417" s="47"/>
      <c r="F417" s="84">
        <f>SUM(D417:E417)</f>
        <v>0</v>
      </c>
      <c r="G417" s="172"/>
      <c r="H417" s="94"/>
      <c r="I417" s="25">
        <f t="shared" si="143"/>
        <v>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47"/>
      <c r="F496" s="84">
        <f>SUM(D496:E496)</f>
        <v>0</v>
      </c>
      <c r="G496" s="172"/>
      <c r="H496" s="94"/>
      <c r="I496" s="25">
        <f>+F496+H496</f>
        <v>0</v>
      </c>
    </row>
    <row r="497" spans="1:11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11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11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11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11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11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11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11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11" s="26" customFormat="1" ht="12">
      <c r="A505" s="21"/>
      <c r="B505" s="22">
        <v>422</v>
      </c>
      <c r="C505" s="23" t="s">
        <v>29</v>
      </c>
      <c r="D505" s="24"/>
      <c r="E505" s="47"/>
      <c r="F505" s="84">
        <f t="shared" si="165"/>
        <v>0</v>
      </c>
      <c r="G505" s="172"/>
      <c r="H505" s="94"/>
      <c r="I505" s="25">
        <f t="shared" si="166"/>
        <v>0</v>
      </c>
    </row>
    <row r="506" spans="1:11" s="26" customFormat="1" ht="24">
      <c r="A506" s="21"/>
      <c r="B506" s="22">
        <v>424</v>
      </c>
      <c r="C506" s="23" t="s">
        <v>45</v>
      </c>
      <c r="D506" s="24"/>
      <c r="E506" s="47"/>
      <c r="F506" s="84">
        <f t="shared" ref="F506" si="167">SUM(D506:E506)</f>
        <v>0</v>
      </c>
      <c r="G506" s="172"/>
      <c r="H506" s="94"/>
      <c r="I506" s="25">
        <f t="shared" si="166"/>
        <v>0</v>
      </c>
    </row>
    <row r="507" spans="1:11" ht="27" customHeight="1">
      <c r="A507" s="244" t="s">
        <v>155</v>
      </c>
      <c r="B507" s="245"/>
      <c r="C507" s="39" t="s">
        <v>154</v>
      </c>
      <c r="D507" s="40">
        <f>SUM(D508,D514)</f>
        <v>74092.239999999991</v>
      </c>
      <c r="E507" s="40">
        <f t="shared" ref="E507:I507" si="168">SUM(E508,E514)</f>
        <v>0</v>
      </c>
      <c r="F507" s="83">
        <f t="shared" si="168"/>
        <v>74092.239999999991</v>
      </c>
      <c r="G507" s="171">
        <f t="shared" si="168"/>
        <v>58002.09</v>
      </c>
      <c r="H507" s="88">
        <f t="shared" si="168"/>
        <v>0</v>
      </c>
      <c r="I507" s="41">
        <f t="shared" si="168"/>
        <v>74092.239999999991</v>
      </c>
      <c r="K507" s="53"/>
    </row>
    <row r="508" spans="1:11">
      <c r="A508" s="246" t="s">
        <v>11</v>
      </c>
      <c r="B508" s="247"/>
      <c r="C508" s="55" t="s">
        <v>117</v>
      </c>
      <c r="D508" s="43">
        <f>SUM(D509:D513)</f>
        <v>51990.53</v>
      </c>
      <c r="E508" s="43">
        <f t="shared" ref="E508:I508" si="169">SUM(E509:E513)</f>
        <v>0</v>
      </c>
      <c r="F508" s="58">
        <f t="shared" si="169"/>
        <v>51990.53</v>
      </c>
      <c r="G508" s="173">
        <f t="shared" si="169"/>
        <v>40700.07</v>
      </c>
      <c r="H508" s="89">
        <f t="shared" si="169"/>
        <v>0</v>
      </c>
      <c r="I508" s="56">
        <f t="shared" si="169"/>
        <v>51990.53</v>
      </c>
      <c r="K508" s="53"/>
    </row>
    <row r="509" spans="1:11" s="26" customFormat="1" ht="12">
      <c r="A509" s="21" t="s">
        <v>615</v>
      </c>
      <c r="B509" s="22">
        <v>311</v>
      </c>
      <c r="C509" s="23" t="s">
        <v>35</v>
      </c>
      <c r="D509" s="24">
        <v>40772.21</v>
      </c>
      <c r="E509" s="47"/>
      <c r="F509" s="84">
        <f>SUM(D509:E509)</f>
        <v>40772.21</v>
      </c>
      <c r="G509" s="172">
        <v>33681.67</v>
      </c>
      <c r="H509" s="94"/>
      <c r="I509" s="25">
        <f>+F509+H509</f>
        <v>40772.21</v>
      </c>
      <c r="K509" s="52"/>
    </row>
    <row r="510" spans="1:11" s="26" customFormat="1" ht="12">
      <c r="A510" s="21" t="s">
        <v>616</v>
      </c>
      <c r="B510" s="22">
        <v>312</v>
      </c>
      <c r="C510" s="23" t="s">
        <v>44</v>
      </c>
      <c r="D510" s="24">
        <v>421.02</v>
      </c>
      <c r="E510" s="47"/>
      <c r="F510" s="84">
        <f>SUM(D510:E510)</f>
        <v>421.02</v>
      </c>
      <c r="G510" s="172">
        <v>0</v>
      </c>
      <c r="H510" s="94"/>
      <c r="I510" s="25">
        <f t="shared" ref="I510:I513" si="170">+F510+H510</f>
        <v>421.02</v>
      </c>
      <c r="K510" s="52"/>
    </row>
    <row r="511" spans="1:11" s="26" customFormat="1" ht="12">
      <c r="A511" s="21" t="s">
        <v>617</v>
      </c>
      <c r="B511" s="22">
        <v>313</v>
      </c>
      <c r="C511" s="23" t="s">
        <v>36</v>
      </c>
      <c r="D511" s="24">
        <v>6727.44</v>
      </c>
      <c r="E511" s="47"/>
      <c r="F511" s="84">
        <f>SUM(D511:E511)</f>
        <v>6727.44</v>
      </c>
      <c r="G511" s="172">
        <v>5557.46</v>
      </c>
      <c r="H511" s="94"/>
      <c r="I511" s="25">
        <f t="shared" si="170"/>
        <v>6727.44</v>
      </c>
      <c r="K511" s="52"/>
    </row>
    <row r="512" spans="1:11" s="26" customFormat="1" ht="12">
      <c r="A512" s="21" t="s">
        <v>618</v>
      </c>
      <c r="B512" s="22">
        <v>321</v>
      </c>
      <c r="C512" s="23" t="s">
        <v>33</v>
      </c>
      <c r="D512" s="24">
        <v>4069.86</v>
      </c>
      <c r="E512" s="47"/>
      <c r="F512" s="84">
        <f>SUM(D512:E512)</f>
        <v>4069.86</v>
      </c>
      <c r="G512" s="172">
        <v>1460.94</v>
      </c>
      <c r="H512" s="94"/>
      <c r="I512" s="25">
        <f t="shared" si="170"/>
        <v>4069.86</v>
      </c>
      <c r="K512" s="52"/>
    </row>
    <row r="513" spans="1:11" s="26" customFormat="1" ht="12">
      <c r="A513" s="21"/>
      <c r="B513" s="22">
        <v>323</v>
      </c>
      <c r="C513" s="23" t="s">
        <v>28</v>
      </c>
      <c r="D513" s="24"/>
      <c r="E513" s="47"/>
      <c r="F513" s="84">
        <f>SUM(D513:E513)</f>
        <v>0</v>
      </c>
      <c r="G513" s="172"/>
      <c r="H513" s="94"/>
      <c r="I513" s="25">
        <f t="shared" si="170"/>
        <v>0</v>
      </c>
    </row>
    <row r="514" spans="1:11">
      <c r="A514" s="246" t="s">
        <v>11</v>
      </c>
      <c r="B514" s="247"/>
      <c r="C514" s="55" t="s">
        <v>121</v>
      </c>
      <c r="D514" s="43">
        <f>SUM(D515:D519)</f>
        <v>22101.71</v>
      </c>
      <c r="E514" s="43">
        <f t="shared" ref="E514:I514" si="171">SUM(E515:E519)</f>
        <v>0</v>
      </c>
      <c r="F514" s="58">
        <f t="shared" si="171"/>
        <v>22101.71</v>
      </c>
      <c r="G514" s="173">
        <f t="shared" si="171"/>
        <v>17302.02</v>
      </c>
      <c r="H514" s="89">
        <f t="shared" si="171"/>
        <v>0</v>
      </c>
      <c r="I514" s="56">
        <f t="shared" si="171"/>
        <v>22101.71</v>
      </c>
      <c r="K514" s="53"/>
    </row>
    <row r="515" spans="1:11" s="26" customFormat="1" ht="12">
      <c r="A515" s="21" t="s">
        <v>619</v>
      </c>
      <c r="B515" s="22">
        <v>311</v>
      </c>
      <c r="C515" s="23" t="s">
        <v>35</v>
      </c>
      <c r="D515" s="24">
        <v>17332.689999999999</v>
      </c>
      <c r="E515" s="47"/>
      <c r="F515" s="84">
        <f>SUM(D515:E515)</f>
        <v>17332.689999999999</v>
      </c>
      <c r="G515" s="172">
        <v>14318.41</v>
      </c>
      <c r="H515" s="94"/>
      <c r="I515" s="25">
        <f>+F515+H515</f>
        <v>17332.689999999999</v>
      </c>
      <c r="K515" s="52"/>
    </row>
    <row r="516" spans="1:11" s="26" customFormat="1" ht="12">
      <c r="A516" s="21" t="s">
        <v>620</v>
      </c>
      <c r="B516" s="22">
        <v>312</v>
      </c>
      <c r="C516" s="23" t="s">
        <v>44</v>
      </c>
      <c r="D516" s="24">
        <v>178.98</v>
      </c>
      <c r="E516" s="47"/>
      <c r="F516" s="84">
        <f>SUM(D516:E516)</f>
        <v>178.98</v>
      </c>
      <c r="G516" s="172">
        <v>0</v>
      </c>
      <c r="H516" s="94"/>
      <c r="I516" s="25">
        <f t="shared" ref="I516:I519" si="172">+F516+H516</f>
        <v>178.98</v>
      </c>
      <c r="K516" s="52"/>
    </row>
    <row r="517" spans="1:11" s="26" customFormat="1" ht="12">
      <c r="A517" s="21" t="s">
        <v>621</v>
      </c>
      <c r="B517" s="22">
        <v>313</v>
      </c>
      <c r="C517" s="23" t="s">
        <v>36</v>
      </c>
      <c r="D517" s="24">
        <v>2859.9</v>
      </c>
      <c r="E517" s="47"/>
      <c r="F517" s="84">
        <f>SUM(D517:E517)</f>
        <v>2859.9</v>
      </c>
      <c r="G517" s="172">
        <v>2362.5500000000002</v>
      </c>
      <c r="H517" s="94"/>
      <c r="I517" s="25">
        <f t="shared" si="172"/>
        <v>2859.9</v>
      </c>
      <c r="K517" s="52"/>
    </row>
    <row r="518" spans="1:11" s="26" customFormat="1" ht="12">
      <c r="A518" s="21" t="s">
        <v>622</v>
      </c>
      <c r="B518" s="22">
        <v>321</v>
      </c>
      <c r="C518" s="23" t="s">
        <v>33</v>
      </c>
      <c r="D518" s="24">
        <v>1730.14</v>
      </c>
      <c r="E518" s="47"/>
      <c r="F518" s="84">
        <f>SUM(D518:E518)</f>
        <v>1730.14</v>
      </c>
      <c r="G518" s="172">
        <v>621.05999999999995</v>
      </c>
      <c r="H518" s="94"/>
      <c r="I518" s="25">
        <f t="shared" si="172"/>
        <v>1730.14</v>
      </c>
      <c r="K518" s="52"/>
    </row>
    <row r="519" spans="1:11" s="26" customFormat="1" ht="12">
      <c r="A519" s="21"/>
      <c r="B519" s="22">
        <v>323</v>
      </c>
      <c r="C519" s="23" t="s">
        <v>28</v>
      </c>
      <c r="D519" s="24"/>
      <c r="E519" s="47"/>
      <c r="F519" s="84">
        <f>SUM(D519:E519)</f>
        <v>0</v>
      </c>
      <c r="G519" s="172"/>
      <c r="H519" s="94"/>
      <c r="I519" s="25">
        <f t="shared" si="172"/>
        <v>0</v>
      </c>
    </row>
    <row r="520" spans="1:11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  <c r="K520" s="53"/>
    </row>
    <row r="521" spans="1:11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  <c r="K521" s="53"/>
    </row>
    <row r="522" spans="1:11" s="26" customFormat="1" ht="12">
      <c r="A522" s="21" t="s">
        <v>615</v>
      </c>
      <c r="B522" s="22">
        <v>311</v>
      </c>
      <c r="C522" s="23" t="s">
        <v>35</v>
      </c>
      <c r="D522" s="24"/>
      <c r="E522" s="47"/>
      <c r="F522" s="84"/>
      <c r="G522" s="172"/>
      <c r="H522" s="94"/>
      <c r="I522" s="25">
        <f>+F522+H522</f>
        <v>0</v>
      </c>
      <c r="K522" s="52"/>
    </row>
    <row r="523" spans="1:11" s="26" customFormat="1" ht="12">
      <c r="A523" s="21" t="s">
        <v>616</v>
      </c>
      <c r="B523" s="22">
        <v>312</v>
      </c>
      <c r="C523" s="23" t="s">
        <v>44</v>
      </c>
      <c r="D523" s="24"/>
      <c r="E523" s="47"/>
      <c r="F523" s="84"/>
      <c r="G523" s="172"/>
      <c r="H523" s="94"/>
      <c r="I523" s="25">
        <f t="shared" ref="I523:I526" si="183">+F523+H523</f>
        <v>0</v>
      </c>
      <c r="K523" s="52"/>
    </row>
    <row r="524" spans="1:11" s="26" customFormat="1" ht="12">
      <c r="A524" s="21" t="s">
        <v>617</v>
      </c>
      <c r="B524" s="22">
        <v>313</v>
      </c>
      <c r="C524" s="23" t="s">
        <v>36</v>
      </c>
      <c r="D524" s="24"/>
      <c r="E524" s="47"/>
      <c r="F524" s="84"/>
      <c r="G524" s="172"/>
      <c r="H524" s="94"/>
      <c r="I524" s="25">
        <f t="shared" si="183"/>
        <v>0</v>
      </c>
      <c r="K524" s="52"/>
    </row>
    <row r="525" spans="1:11" s="26" customFormat="1" ht="12">
      <c r="A525" s="21" t="s">
        <v>618</v>
      </c>
      <c r="B525" s="22">
        <v>321</v>
      </c>
      <c r="C525" s="23" t="s">
        <v>33</v>
      </c>
      <c r="D525" s="24"/>
      <c r="E525" s="47"/>
      <c r="F525" s="84"/>
      <c r="G525" s="172"/>
      <c r="H525" s="94"/>
      <c r="I525" s="25">
        <f t="shared" si="183"/>
        <v>0</v>
      </c>
      <c r="K525" s="52"/>
    </row>
    <row r="526" spans="1:11" s="26" customFormat="1" ht="12">
      <c r="A526" s="21"/>
      <c r="B526" s="22">
        <v>323</v>
      </c>
      <c r="C526" s="23" t="s">
        <v>28</v>
      </c>
      <c r="D526" s="24"/>
      <c r="E526" s="47"/>
      <c r="F526" s="84"/>
      <c r="G526" s="172"/>
      <c r="H526" s="94"/>
      <c r="I526" s="25">
        <f t="shared" si="183"/>
        <v>0</v>
      </c>
    </row>
    <row r="527" spans="1:11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  <c r="K527" s="53"/>
    </row>
    <row r="528" spans="1:11" s="26" customFormat="1" ht="12">
      <c r="A528" s="21" t="s">
        <v>619</v>
      </c>
      <c r="B528" s="22">
        <v>311</v>
      </c>
      <c r="C528" s="23" t="s">
        <v>35</v>
      </c>
      <c r="D528" s="24"/>
      <c r="E528" s="47"/>
      <c r="F528" s="84"/>
      <c r="G528" s="172"/>
      <c r="H528" s="94"/>
      <c r="I528" s="25">
        <f>+F528+H528</f>
        <v>0</v>
      </c>
      <c r="K528" s="52"/>
    </row>
    <row r="529" spans="1:11" s="26" customFormat="1" ht="12">
      <c r="A529" s="21" t="s">
        <v>620</v>
      </c>
      <c r="B529" s="22">
        <v>312</v>
      </c>
      <c r="C529" s="23" t="s">
        <v>44</v>
      </c>
      <c r="D529" s="24"/>
      <c r="E529" s="47"/>
      <c r="F529" s="84"/>
      <c r="G529" s="172"/>
      <c r="H529" s="94"/>
      <c r="I529" s="25">
        <f t="shared" ref="I529:I532" si="189">+F529+H529</f>
        <v>0</v>
      </c>
      <c r="K529" s="52"/>
    </row>
    <row r="530" spans="1:11" s="26" customFormat="1" ht="12">
      <c r="A530" s="21" t="s">
        <v>621</v>
      </c>
      <c r="B530" s="22">
        <v>313</v>
      </c>
      <c r="C530" s="23" t="s">
        <v>36</v>
      </c>
      <c r="D530" s="24"/>
      <c r="E530" s="47"/>
      <c r="F530" s="84"/>
      <c r="G530" s="172"/>
      <c r="H530" s="94"/>
      <c r="I530" s="25">
        <f t="shared" si="189"/>
        <v>0</v>
      </c>
      <c r="K530" s="52"/>
    </row>
    <row r="531" spans="1:11" s="26" customFormat="1" ht="12">
      <c r="A531" s="21" t="s">
        <v>622</v>
      </c>
      <c r="B531" s="22">
        <v>321</v>
      </c>
      <c r="C531" s="23" t="s">
        <v>33</v>
      </c>
      <c r="D531" s="24"/>
      <c r="E531" s="47"/>
      <c r="F531" s="84"/>
      <c r="G531" s="172"/>
      <c r="H531" s="94"/>
      <c r="I531" s="25">
        <f t="shared" si="189"/>
        <v>0</v>
      </c>
      <c r="K531" s="52"/>
    </row>
    <row r="532" spans="1:11" s="26" customFormat="1" ht="12">
      <c r="A532" s="21"/>
      <c r="B532" s="22">
        <v>323</v>
      </c>
      <c r="C532" s="23" t="s">
        <v>28</v>
      </c>
      <c r="D532" s="24"/>
      <c r="E532" s="47"/>
      <c r="F532" s="84"/>
      <c r="G532" s="172"/>
      <c r="H532" s="94"/>
      <c r="I532" s="25">
        <f t="shared" si="189"/>
        <v>0</v>
      </c>
    </row>
    <row r="533" spans="1:11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3000</v>
      </c>
      <c r="H533" s="88">
        <f t="shared" si="190"/>
        <v>0</v>
      </c>
      <c r="I533" s="41">
        <f t="shared" si="190"/>
        <v>5000</v>
      </c>
    </row>
    <row r="534" spans="1:11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3000</v>
      </c>
      <c r="H534" s="89">
        <f t="shared" si="191"/>
        <v>0</v>
      </c>
      <c r="I534" s="56">
        <f t="shared" si="191"/>
        <v>5000</v>
      </c>
    </row>
    <row r="535" spans="1:11">
      <c r="A535" s="21" t="s">
        <v>609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11">
      <c r="A536" s="21" t="s">
        <v>610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424.9</v>
      </c>
      <c r="H536" s="94"/>
      <c r="I536" s="25">
        <f t="shared" ref="I536:I537" si="193">+F536+H536</f>
        <v>700</v>
      </c>
    </row>
    <row r="537" spans="1:11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11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11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11" ht="22.5" customHeight="1">
      <c r="A540" s="238" t="s">
        <v>123</v>
      </c>
      <c r="B540" s="239"/>
      <c r="C540" s="39" t="s">
        <v>32</v>
      </c>
      <c r="D540" s="40">
        <f>SUM(D541,D563,D552,D574)</f>
        <v>110980.47</v>
      </c>
      <c r="E540" s="40">
        <f t="shared" ref="E540:I540" si="195">SUM(E541,E563,E552,E574)</f>
        <v>0</v>
      </c>
      <c r="F540" s="83">
        <f t="shared" si="195"/>
        <v>110980.47</v>
      </c>
      <c r="G540" s="171">
        <f t="shared" si="195"/>
        <v>0</v>
      </c>
      <c r="H540" s="88">
        <f t="shared" si="195"/>
        <v>0</v>
      </c>
      <c r="I540" s="41">
        <f t="shared" si="195"/>
        <v>110980.47</v>
      </c>
    </row>
    <row r="541" spans="1:11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11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11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11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47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110980.47</v>
      </c>
      <c r="E563" s="19">
        <f t="shared" ref="E563:I563" si="204">SUM(E564:E573)</f>
        <v>0</v>
      </c>
      <c r="F563" s="59">
        <f t="shared" si="204"/>
        <v>110980.47</v>
      </c>
      <c r="G563" s="174">
        <f t="shared" si="204"/>
        <v>0</v>
      </c>
      <c r="H563" s="79">
        <f t="shared" si="204"/>
        <v>0</v>
      </c>
      <c r="I563" s="20">
        <f t="shared" si="204"/>
        <v>110980.47</v>
      </c>
    </row>
    <row r="564" spans="1:9">
      <c r="A564" s="21" t="s">
        <v>611</v>
      </c>
      <c r="B564" s="22">
        <v>311</v>
      </c>
      <c r="C564" s="23" t="s">
        <v>35</v>
      </c>
      <c r="D564" s="24">
        <v>20000</v>
      </c>
      <c r="E564" s="47"/>
      <c r="F564" s="84">
        <f t="shared" ref="F564:F573" si="205">SUM(D564:E564)</f>
        <v>20000</v>
      </c>
      <c r="G564" s="172"/>
      <c r="H564" s="94"/>
      <c r="I564" s="25">
        <f t="shared" ref="I564:I573" si="206">SUM(F564:H564)</f>
        <v>20000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 t="s">
        <v>612</v>
      </c>
      <c r="B566" s="22">
        <v>313</v>
      </c>
      <c r="C566" s="23" t="s">
        <v>36</v>
      </c>
      <c r="D566" s="24">
        <v>10000</v>
      </c>
      <c r="E566" s="47"/>
      <c r="F566" s="84">
        <f t="shared" si="205"/>
        <v>10000</v>
      </c>
      <c r="G566" s="172"/>
      <c r="H566" s="94"/>
      <c r="I566" s="25">
        <f t="shared" si="206"/>
        <v>10000</v>
      </c>
    </row>
    <row r="567" spans="1:9">
      <c r="A567" s="21" t="s">
        <v>613</v>
      </c>
      <c r="B567" s="22">
        <v>321</v>
      </c>
      <c r="C567" s="23" t="s">
        <v>33</v>
      </c>
      <c r="D567" s="24">
        <v>60000</v>
      </c>
      <c r="E567" s="47"/>
      <c r="F567" s="84">
        <f t="shared" si="205"/>
        <v>60000</v>
      </c>
      <c r="G567" s="172"/>
      <c r="H567" s="94"/>
      <c r="I567" s="25">
        <f t="shared" si="206"/>
        <v>60000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 t="s">
        <v>614</v>
      </c>
      <c r="B570" s="22">
        <v>324</v>
      </c>
      <c r="C570" s="23" t="s">
        <v>37</v>
      </c>
      <c r="D570" s="24">
        <v>20980.47</v>
      </c>
      <c r="E570" s="47"/>
      <c r="F570" s="84">
        <f t="shared" si="205"/>
        <v>20980.47</v>
      </c>
      <c r="G570" s="172"/>
      <c r="H570" s="94"/>
      <c r="I570" s="25">
        <f t="shared" si="206"/>
        <v>20980.47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11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11">
      <c r="A578" s="21"/>
      <c r="B578" s="22">
        <v>321</v>
      </c>
      <c r="C578" s="23" t="s">
        <v>33</v>
      </c>
      <c r="D578" s="24"/>
      <c r="E578" s="47"/>
      <c r="F578" s="84">
        <f t="shared" si="208"/>
        <v>0</v>
      </c>
      <c r="G578" s="172"/>
      <c r="H578" s="94"/>
      <c r="I578" s="25">
        <f t="shared" si="209"/>
        <v>0</v>
      </c>
    </row>
    <row r="579" spans="1:11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11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11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11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11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11" ht="25.5" customHeight="1">
      <c r="A584" s="238" t="s">
        <v>156</v>
      </c>
      <c r="B584" s="239"/>
      <c r="C584" s="39" t="s">
        <v>134</v>
      </c>
      <c r="D584" s="40">
        <f>SUM(D585,D587,D589,D591,D593)</f>
        <v>0</v>
      </c>
      <c r="E584" s="40">
        <f t="shared" ref="E584:I584" si="210">SUM(E585,E587,E589,E591,E593)</f>
        <v>0</v>
      </c>
      <c r="F584" s="40">
        <f t="shared" si="210"/>
        <v>0</v>
      </c>
      <c r="G584" s="40">
        <f t="shared" si="210"/>
        <v>0</v>
      </c>
      <c r="H584" s="40">
        <f t="shared" si="210"/>
        <v>0</v>
      </c>
      <c r="I584" s="41">
        <f t="shared" si="210"/>
        <v>0</v>
      </c>
    </row>
    <row r="585" spans="1:11">
      <c r="A585" s="246" t="s">
        <v>11</v>
      </c>
      <c r="B585" s="247"/>
      <c r="C585" s="55" t="s">
        <v>120</v>
      </c>
      <c r="D585" s="43">
        <f>SUM(D586:D586)</f>
        <v>0</v>
      </c>
      <c r="E585" s="43">
        <f t="shared" ref="E585:I585" si="211">SUM(E586:E586)</f>
        <v>0</v>
      </c>
      <c r="F585" s="58">
        <f t="shared" si="211"/>
        <v>0</v>
      </c>
      <c r="G585" s="173">
        <f t="shared" si="211"/>
        <v>0</v>
      </c>
      <c r="H585" s="89">
        <f t="shared" si="211"/>
        <v>0</v>
      </c>
      <c r="I585" s="56">
        <f t="shared" si="211"/>
        <v>0</v>
      </c>
    </row>
    <row r="586" spans="1:11">
      <c r="A586" s="21"/>
      <c r="B586" s="22">
        <v>322</v>
      </c>
      <c r="C586" s="23" t="s">
        <v>34</v>
      </c>
      <c r="D586" s="24"/>
      <c r="E586" s="24"/>
      <c r="F586" s="24">
        <f t="shared" ref="F586" si="212">SUM(D586:E586)</f>
        <v>0</v>
      </c>
      <c r="G586" s="24"/>
      <c r="H586" s="24"/>
      <c r="I586" s="25">
        <f t="shared" ref="I586" si="213">SUM(F586:H586)</f>
        <v>0</v>
      </c>
    </row>
    <row r="587" spans="1:11">
      <c r="A587" s="246" t="s">
        <v>11</v>
      </c>
      <c r="B587" s="247"/>
      <c r="C587" s="55" t="s">
        <v>121</v>
      </c>
      <c r="D587" s="43">
        <f>SUM(D588:D588)</f>
        <v>0</v>
      </c>
      <c r="E587" s="43">
        <f t="shared" ref="E587:I587" si="214">SUM(E588:E588)</f>
        <v>0</v>
      </c>
      <c r="F587" s="58">
        <f t="shared" si="214"/>
        <v>0</v>
      </c>
      <c r="G587" s="173">
        <f t="shared" si="214"/>
        <v>0</v>
      </c>
      <c r="H587" s="89">
        <f t="shared" si="214"/>
        <v>0</v>
      </c>
      <c r="I587" s="56">
        <f t="shared" si="214"/>
        <v>0</v>
      </c>
      <c r="K587" s="53"/>
    </row>
    <row r="588" spans="1:11">
      <c r="A588" s="21"/>
      <c r="B588" s="22">
        <v>322</v>
      </c>
      <c r="C588" s="23" t="s">
        <v>34</v>
      </c>
      <c r="D588" s="24"/>
      <c r="E588" s="24"/>
      <c r="F588" s="24">
        <f t="shared" ref="F588" si="215">SUM(D588:E588)</f>
        <v>0</v>
      </c>
      <c r="G588" s="24"/>
      <c r="H588" s="24"/>
      <c r="I588" s="25">
        <f t="shared" ref="I588" si="216">SUM(F588:H588)</f>
        <v>0</v>
      </c>
    </row>
    <row r="589" spans="1:11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11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11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11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21" customHeight="1">
      <c r="A605" s="21"/>
      <c r="B605" s="22">
        <v>422</v>
      </c>
      <c r="C605" s="23" t="s">
        <v>29</v>
      </c>
      <c r="D605" s="24"/>
      <c r="E605" s="47"/>
      <c r="F605" s="84">
        <f t="shared" si="228"/>
        <v>0</v>
      </c>
      <c r="G605" s="172"/>
      <c r="H605" s="94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21" customHeight="1">
      <c r="A615" s="21"/>
      <c r="B615" s="22">
        <v>422</v>
      </c>
      <c r="C615" s="23" t="s">
        <v>29</v>
      </c>
      <c r="D615" s="24"/>
      <c r="E615" s="47"/>
      <c r="F615" s="84">
        <f t="shared" si="231"/>
        <v>0</v>
      </c>
      <c r="G615" s="172"/>
      <c r="H615" s="94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21" customHeight="1">
      <c r="A635" s="21"/>
      <c r="B635" s="22">
        <v>422</v>
      </c>
      <c r="C635" s="23" t="s">
        <v>29</v>
      </c>
      <c r="D635" s="24"/>
      <c r="E635" s="47"/>
      <c r="F635" s="84">
        <f t="shared" si="238"/>
        <v>0</v>
      </c>
      <c r="G635" s="172"/>
      <c r="H635" s="94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21" customHeight="1">
      <c r="A655" s="21"/>
      <c r="B655" s="22">
        <v>422</v>
      </c>
      <c r="C655" s="23" t="s">
        <v>29</v>
      </c>
      <c r="D655" s="24"/>
      <c r="E655" s="47"/>
      <c r="F655" s="84">
        <f t="shared" si="245"/>
        <v>0</v>
      </c>
      <c r="G655" s="172"/>
      <c r="H655" s="94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21" customHeight="1">
      <c r="A666" s="21"/>
      <c r="B666" s="22">
        <v>422</v>
      </c>
      <c r="C666" s="23" t="s">
        <v>29</v>
      </c>
      <c r="D666" s="24"/>
      <c r="E666" s="47"/>
      <c r="F666" s="84">
        <f t="shared" si="249"/>
        <v>0</v>
      </c>
      <c r="G666" s="172"/>
      <c r="H666" s="94"/>
      <c r="I666" s="25">
        <f t="shared" si="250"/>
        <v>0</v>
      </c>
    </row>
    <row r="667" spans="1:9" ht="21" customHeight="1">
      <c r="A667" s="21"/>
      <c r="B667" s="22">
        <v>451</v>
      </c>
      <c r="C667" s="23" t="s">
        <v>31</v>
      </c>
      <c r="D667" s="24"/>
      <c r="E667" s="47"/>
      <c r="F667" s="84">
        <f t="shared" si="249"/>
        <v>0</v>
      </c>
      <c r="G667" s="172"/>
      <c r="H667" s="94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21" customHeight="1">
      <c r="A677" s="21"/>
      <c r="B677" s="22">
        <v>422</v>
      </c>
      <c r="C677" s="23" t="s">
        <v>29</v>
      </c>
      <c r="D677" s="24"/>
      <c r="E677" s="47"/>
      <c r="F677" s="84">
        <f t="shared" si="252"/>
        <v>0</v>
      </c>
      <c r="G677" s="172"/>
      <c r="H677" s="94"/>
      <c r="I677" s="25">
        <f t="shared" si="253"/>
        <v>0</v>
      </c>
    </row>
    <row r="678" spans="1:9" ht="21" customHeight="1">
      <c r="A678" s="21"/>
      <c r="B678" s="22">
        <v>451</v>
      </c>
      <c r="C678" s="23" t="s">
        <v>31</v>
      </c>
      <c r="D678" s="24"/>
      <c r="E678" s="47"/>
      <c r="F678" s="84">
        <f t="shared" ref="F678" si="254">SUM(D678:E678)</f>
        <v>0</v>
      </c>
      <c r="G678" s="172"/>
      <c r="H678" s="94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21" customHeight="1">
      <c r="A689" s="21"/>
      <c r="B689" s="22">
        <v>422</v>
      </c>
      <c r="C689" s="23" t="s">
        <v>29</v>
      </c>
      <c r="D689" s="24"/>
      <c r="E689" s="47"/>
      <c r="F689" s="84">
        <f t="shared" si="258"/>
        <v>0</v>
      </c>
      <c r="G689" s="172"/>
      <c r="H689" s="94"/>
      <c r="I689" s="25">
        <f t="shared" si="259"/>
        <v>0</v>
      </c>
    </row>
    <row r="690" spans="1:9" ht="21" customHeight="1">
      <c r="A690" s="21"/>
      <c r="B690" s="22">
        <v>451</v>
      </c>
      <c r="C690" s="23" t="s">
        <v>31</v>
      </c>
      <c r="D690" s="24"/>
      <c r="E690" s="47"/>
      <c r="F690" s="84">
        <f t="shared" ref="F690" si="260">SUM(D690:E690)</f>
        <v>0</v>
      </c>
      <c r="G690" s="172"/>
      <c r="H690" s="94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21" customHeight="1">
      <c r="A700" s="21"/>
      <c r="B700" s="22">
        <v>422</v>
      </c>
      <c r="C700" s="23" t="s">
        <v>29</v>
      </c>
      <c r="D700" s="24"/>
      <c r="E700" s="47"/>
      <c r="F700" s="84">
        <f t="shared" si="263"/>
        <v>0</v>
      </c>
      <c r="G700" s="172"/>
      <c r="H700" s="94"/>
      <c r="I700" s="25">
        <f t="shared" si="264"/>
        <v>0</v>
      </c>
    </row>
    <row r="701" spans="1:9" ht="21" customHeight="1">
      <c r="A701" s="21"/>
      <c r="B701" s="22">
        <v>451</v>
      </c>
      <c r="C701" s="23" t="s">
        <v>31</v>
      </c>
      <c r="D701" s="24"/>
      <c r="E701" s="47"/>
      <c r="F701" s="84">
        <f t="shared" si="263"/>
        <v>0</v>
      </c>
      <c r="G701" s="172"/>
      <c r="H701" s="94"/>
      <c r="I701" s="25">
        <f t="shared" si="264"/>
        <v>0</v>
      </c>
    </row>
    <row r="702" spans="1:9" ht="25.5" customHeight="1">
      <c r="A702" s="263" t="s">
        <v>147</v>
      </c>
      <c r="B702" s="264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21" customHeight="1">
      <c r="A713" s="21"/>
      <c r="B713" s="22">
        <v>422</v>
      </c>
      <c r="C713" s="23" t="s">
        <v>29</v>
      </c>
      <c r="D713" s="24"/>
      <c r="E713" s="47"/>
      <c r="F713" s="84">
        <f t="shared" si="267"/>
        <v>0</v>
      </c>
      <c r="G713" s="172"/>
      <c r="H713" s="94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21" customHeight="1">
      <c r="A723" s="21"/>
      <c r="B723" s="22">
        <v>422</v>
      </c>
      <c r="C723" s="23" t="s">
        <v>29</v>
      </c>
      <c r="D723" s="24"/>
      <c r="E723" s="47"/>
      <c r="F723" s="84">
        <f t="shared" si="270"/>
        <v>0</v>
      </c>
      <c r="G723" s="172"/>
      <c r="H723" s="94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21" customHeight="1">
      <c r="A743" s="21"/>
      <c r="B743" s="22">
        <v>422</v>
      </c>
      <c r="C743" s="23" t="s">
        <v>29</v>
      </c>
      <c r="D743" s="24"/>
      <c r="E743" s="47"/>
      <c r="F743" s="84">
        <f t="shared" si="277"/>
        <v>0</v>
      </c>
      <c r="G743" s="172"/>
      <c r="H743" s="94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0</v>
      </c>
      <c r="H744" s="137">
        <f t="shared" si="279"/>
        <v>0</v>
      </c>
      <c r="I744" s="138">
        <f t="shared" si="279"/>
        <v>0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0</v>
      </c>
      <c r="H754" s="79">
        <f t="shared" si="283"/>
        <v>0</v>
      </c>
      <c r="I754" s="20">
        <f t="shared" si="283"/>
        <v>0</v>
      </c>
    </row>
    <row r="755" spans="1:9">
      <c r="A755" s="21"/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/>
      <c r="H755" s="94"/>
      <c r="I755" s="25">
        <f t="shared" ref="I755:I763" si="285">SUM(F755:H755)</f>
        <v>0</v>
      </c>
    </row>
    <row r="756" spans="1:9">
      <c r="A756" s="21"/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/>
      <c r="H756" s="94"/>
      <c r="I756" s="25">
        <f t="shared" si="285"/>
        <v>0</v>
      </c>
    </row>
    <row r="757" spans="1:9">
      <c r="A757" s="21"/>
      <c r="B757" s="22">
        <v>321</v>
      </c>
      <c r="C757" s="23" t="s">
        <v>33</v>
      </c>
      <c r="D757" s="24"/>
      <c r="E757" s="47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 t="shared" si="284"/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21" customHeight="1">
      <c r="A763" s="21"/>
      <c r="B763" s="22">
        <v>422</v>
      </c>
      <c r="C763" s="23" t="s">
        <v>29</v>
      </c>
      <c r="D763" s="24"/>
      <c r="E763" s="47"/>
      <c r="F763" s="84">
        <f t="shared" si="284"/>
        <v>0</v>
      </c>
      <c r="G763" s="172"/>
      <c r="H763" s="94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21" customHeight="1">
      <c r="A776" s="21"/>
      <c r="B776" s="22">
        <v>422</v>
      </c>
      <c r="C776" s="23" t="s">
        <v>29</v>
      </c>
      <c r="D776" s="24"/>
      <c r="E776" s="47"/>
      <c r="F776" s="84">
        <f t="shared" si="288"/>
        <v>0</v>
      </c>
      <c r="G776" s="172"/>
      <c r="H776" s="94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21" customHeight="1">
      <c r="A788" s="21"/>
      <c r="B788" s="22">
        <v>422</v>
      </c>
      <c r="C788" s="23" t="s">
        <v>29</v>
      </c>
      <c r="D788" s="24"/>
      <c r="E788" s="47"/>
      <c r="F788" s="84">
        <f t="shared" si="293"/>
        <v>0</v>
      </c>
      <c r="G788" s="172"/>
      <c r="H788" s="94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21" customHeight="1">
      <c r="A799" s="21"/>
      <c r="B799" s="22">
        <v>422</v>
      </c>
      <c r="C799" s="23" t="s">
        <v>29</v>
      </c>
      <c r="D799" s="24"/>
      <c r="E799" s="47"/>
      <c r="F799" s="84">
        <f t="shared" si="299"/>
        <v>0</v>
      </c>
      <c r="G799" s="172"/>
      <c r="H799" s="94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21" customHeight="1">
      <c r="A810" s="21"/>
      <c r="B810" s="22">
        <v>422</v>
      </c>
      <c r="C810" s="23" t="s">
        <v>29</v>
      </c>
      <c r="D810" s="24"/>
      <c r="E810" s="47"/>
      <c r="F810" s="84">
        <f t="shared" ref="F810" si="304">SUM(D810:E810)</f>
        <v>0</v>
      </c>
      <c r="G810" s="172"/>
      <c r="H810" s="94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21" customHeight="1">
      <c r="A836" s="21"/>
      <c r="B836" s="22">
        <v>422</v>
      </c>
      <c r="C836" s="23" t="s">
        <v>29</v>
      </c>
      <c r="D836" s="24"/>
      <c r="E836" s="47"/>
      <c r="F836" s="84">
        <f t="shared" si="315"/>
        <v>0</v>
      </c>
      <c r="G836" s="172"/>
      <c r="H836" s="94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21" customHeight="1">
      <c r="A847" s="21"/>
      <c r="B847" s="22">
        <v>422</v>
      </c>
      <c r="C847" s="23" t="s">
        <v>29</v>
      </c>
      <c r="D847" s="24"/>
      <c r="E847" s="47"/>
      <c r="F847" s="84">
        <f t="shared" ref="F847" si="320">SUM(D847:E847)</f>
        <v>0</v>
      </c>
      <c r="G847" s="172"/>
      <c r="H847" s="94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0</v>
      </c>
      <c r="H848" s="137">
        <f t="shared" si="322"/>
        <v>0</v>
      </c>
      <c r="I848" s="138">
        <f t="shared" si="322"/>
        <v>0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0</v>
      </c>
      <c r="H849" s="79">
        <f t="shared" si="323"/>
        <v>0</v>
      </c>
      <c r="I849" s="20">
        <f t="shared" si="323"/>
        <v>0</v>
      </c>
    </row>
    <row r="850" spans="1:9">
      <c r="A850" s="21"/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/>
      <c r="H850" s="94"/>
      <c r="I850" s="25">
        <f t="shared" ref="I850:I852" si="325">SUM(F850:H850)</f>
        <v>0</v>
      </c>
    </row>
    <row r="851" spans="1:9">
      <c r="A851" s="21"/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/>
      <c r="H851" s="94"/>
      <c r="I851" s="25">
        <f t="shared" si="325"/>
        <v>0</v>
      </c>
    </row>
    <row r="852" spans="1:9" s="26" customFormat="1" ht="12">
      <c r="A852" s="21"/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/>
      <c r="H852" s="94"/>
      <c r="I852" s="25">
        <f t="shared" si="325"/>
        <v>0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A854" s="21"/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A855" s="21"/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A856" s="21"/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0</v>
      </c>
      <c r="H857" s="79">
        <f t="shared" si="329"/>
        <v>0</v>
      </c>
      <c r="I857" s="20">
        <f t="shared" si="329"/>
        <v>0</v>
      </c>
    </row>
    <row r="858" spans="1:9">
      <c r="A858" s="21"/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/>
      <c r="H858" s="94"/>
      <c r="I858" s="25">
        <f t="shared" ref="I858:I860" si="331">SUM(F858:H858)</f>
        <v>0</v>
      </c>
    </row>
    <row r="859" spans="1:9">
      <c r="A859" s="21"/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/>
      <c r="H859" s="94"/>
      <c r="I859" s="25">
        <f t="shared" si="331"/>
        <v>0</v>
      </c>
    </row>
    <row r="860" spans="1:9">
      <c r="A860" s="21"/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/>
      <c r="H860" s="94"/>
      <c r="I860" s="25">
        <f t="shared" si="331"/>
        <v>0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21" customHeight="1">
      <c r="A871" s="21"/>
      <c r="B871" s="22">
        <v>422</v>
      </c>
      <c r="C871" s="23" t="s">
        <v>29</v>
      </c>
      <c r="D871" s="24"/>
      <c r="E871" s="47"/>
      <c r="F871" s="84">
        <f t="shared" si="334"/>
        <v>0</v>
      </c>
      <c r="G871" s="172"/>
      <c r="H871" s="94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21" customHeight="1">
      <c r="A882" s="21"/>
      <c r="B882" s="22">
        <v>422</v>
      </c>
      <c r="C882" s="23" t="s">
        <v>29</v>
      </c>
      <c r="D882" s="24"/>
      <c r="E882" s="47"/>
      <c r="F882" s="84">
        <f t="shared" ref="F882" si="339">SUM(D882:E882)</f>
        <v>0</v>
      </c>
      <c r="G882" s="172"/>
      <c r="H882" s="94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0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47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47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21" customHeight="1">
      <c r="A893" s="21"/>
      <c r="B893" s="22">
        <v>422</v>
      </c>
      <c r="C893" s="23" t="s">
        <v>29</v>
      </c>
      <c r="D893" s="24"/>
      <c r="E893" s="47"/>
      <c r="F893" s="84">
        <f t="shared" si="343"/>
        <v>0</v>
      </c>
      <c r="G893" s="172"/>
      <c r="H893" s="94"/>
      <c r="I893" s="25">
        <f t="shared" si="344"/>
        <v>0</v>
      </c>
    </row>
    <row r="894" spans="1:9" ht="21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0</v>
      </c>
      <c r="H894" s="79">
        <f t="shared" si="345"/>
        <v>0</v>
      </c>
      <c r="I894" s="20">
        <f t="shared" si="345"/>
        <v>0</v>
      </c>
    </row>
    <row r="895" spans="1:9" ht="21" customHeight="1">
      <c r="A895" s="21"/>
      <c r="B895" s="22">
        <v>311</v>
      </c>
      <c r="C895" s="23" t="s">
        <v>35</v>
      </c>
      <c r="D895" s="24"/>
      <c r="E895" s="47"/>
      <c r="F895" s="84"/>
      <c r="G895" s="172"/>
      <c r="H895" s="94"/>
      <c r="I895" s="25"/>
    </row>
    <row r="896" spans="1:9" ht="21" customHeight="1">
      <c r="A896" s="21"/>
      <c r="B896" s="22">
        <v>313</v>
      </c>
      <c r="C896" s="23" t="s">
        <v>36</v>
      </c>
      <c r="D896" s="24"/>
      <c r="E896" s="47"/>
      <c r="F896" s="84"/>
      <c r="G896" s="172"/>
      <c r="H896" s="94"/>
      <c r="I896" s="25"/>
    </row>
    <row r="897" spans="1:9" ht="21" customHeight="1">
      <c r="A897" s="21"/>
      <c r="B897" s="22">
        <v>323</v>
      </c>
      <c r="C897" s="23" t="s">
        <v>28</v>
      </c>
      <c r="D897" s="24"/>
      <c r="E897" s="47"/>
      <c r="F897" s="84"/>
      <c r="G897" s="172"/>
      <c r="H897" s="94"/>
      <c r="I897" s="25"/>
    </row>
    <row r="898" spans="1:9" ht="21" customHeight="1">
      <c r="A898" s="21"/>
      <c r="B898" s="22">
        <v>369</v>
      </c>
      <c r="C898" s="23"/>
      <c r="D898" s="24"/>
      <c r="E898" s="47"/>
      <c r="F898" s="84"/>
      <c r="G898" s="172"/>
      <c r="H898" s="94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47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47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47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47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47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47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21" customHeight="1">
      <c r="A908" s="21"/>
      <c r="B908" s="22">
        <v>422</v>
      </c>
      <c r="C908" s="23" t="s">
        <v>29</v>
      </c>
      <c r="D908" s="24"/>
      <c r="E908" s="47"/>
      <c r="F908" s="84">
        <f t="shared" si="347"/>
        <v>0</v>
      </c>
      <c r="G908" s="172"/>
      <c r="H908" s="94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1100968.24</v>
      </c>
      <c r="E911" s="42">
        <f t="shared" si="349"/>
        <v>0</v>
      </c>
      <c r="F911" s="42">
        <f t="shared" si="349"/>
        <v>1100968.24</v>
      </c>
      <c r="G911" s="42">
        <f t="shared" si="349"/>
        <v>418620.12</v>
      </c>
      <c r="H911" s="42">
        <f t="shared" si="349"/>
        <v>0</v>
      </c>
      <c r="I911" s="42">
        <f t="shared" si="349"/>
        <v>1100968.24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56990.53</v>
      </c>
      <c r="E912" s="43">
        <f t="shared" ref="E912:I912" si="350">SUM(E140,E243,E297,E318,E495,E498,E508,E521,E534)</f>
        <v>0</v>
      </c>
      <c r="F912" s="43">
        <f t="shared" si="350"/>
        <v>56990.53</v>
      </c>
      <c r="G912" s="43">
        <f t="shared" si="350"/>
        <v>43700.07</v>
      </c>
      <c r="H912" s="43">
        <f t="shared" si="350"/>
        <v>0</v>
      </c>
      <c r="I912" s="43">
        <f t="shared" si="350"/>
        <v>56990.53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1021876</v>
      </c>
      <c r="E915" s="43">
        <f t="shared" ref="E915:I915" si="353">SUM(E57,E121,E167,E328,E538)</f>
        <v>0</v>
      </c>
      <c r="F915" s="43">
        <f t="shared" si="353"/>
        <v>1021876</v>
      </c>
      <c r="G915" s="43">
        <f t="shared" si="353"/>
        <v>357618.02999999997</v>
      </c>
      <c r="H915" s="43">
        <f t="shared" si="353"/>
        <v>0</v>
      </c>
      <c r="I915" s="43">
        <f t="shared" si="353"/>
        <v>1021876</v>
      </c>
    </row>
    <row r="916" spans="1:11">
      <c r="A916" s="246" t="s">
        <v>11</v>
      </c>
      <c r="B916" s="247"/>
      <c r="C916" s="55" t="s">
        <v>120</v>
      </c>
      <c r="D916" s="43">
        <f>SUM(D204,D585)</f>
        <v>0</v>
      </c>
      <c r="E916" s="43">
        <f t="shared" ref="E916:I916" si="354">SUM(E204,E585)</f>
        <v>0</v>
      </c>
      <c r="F916" s="43">
        <f t="shared" si="354"/>
        <v>0</v>
      </c>
      <c r="G916" s="43">
        <f t="shared" si="354"/>
        <v>0</v>
      </c>
      <c r="H916" s="43">
        <f t="shared" si="354"/>
        <v>0</v>
      </c>
      <c r="I916" s="43">
        <f t="shared" si="354"/>
        <v>0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22101.71</v>
      </c>
      <c r="E917" s="43">
        <f t="shared" ref="E917:I917" si="355">SUM(E514,E527,E333,E587)</f>
        <v>0</v>
      </c>
      <c r="F917" s="43">
        <f t="shared" si="355"/>
        <v>22101.71</v>
      </c>
      <c r="G917" s="43">
        <f t="shared" si="355"/>
        <v>17302.02</v>
      </c>
      <c r="H917" s="43">
        <f t="shared" si="355"/>
        <v>0</v>
      </c>
      <c r="I917" s="43">
        <f t="shared" si="355"/>
        <v>22101.71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10168296.790000001</v>
      </c>
      <c r="E918" s="43">
        <f t="shared" ref="E918:I918" si="357">SUM(E919:E925)</f>
        <v>0</v>
      </c>
      <c r="F918" s="43">
        <f t="shared" si="357"/>
        <v>10168296.790000001</v>
      </c>
      <c r="G918" s="43">
        <f t="shared" si="357"/>
        <v>5342889.6000000006</v>
      </c>
      <c r="H918" s="43">
        <f t="shared" si="357"/>
        <v>0</v>
      </c>
      <c r="I918" s="43">
        <f t="shared" si="357"/>
        <v>10168296.790000001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24400</v>
      </c>
      <c r="E919" s="19">
        <f t="shared" ref="E919:I919" si="358">SUM(E44,E115,E152,E253,E541)</f>
        <v>0</v>
      </c>
      <c r="F919" s="19">
        <f t="shared" si="358"/>
        <v>24400</v>
      </c>
      <c r="G919" s="19">
        <f t="shared" si="358"/>
        <v>2488.37</v>
      </c>
      <c r="H919" s="19">
        <f t="shared" si="358"/>
        <v>0</v>
      </c>
      <c r="I919" s="19">
        <f t="shared" si="358"/>
        <v>24400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25250.639999999999</v>
      </c>
      <c r="H920" s="19">
        <f t="shared" si="359"/>
        <v>0</v>
      </c>
      <c r="I920" s="19">
        <f t="shared" si="359"/>
        <v>0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66000</v>
      </c>
      <c r="E921" s="19">
        <f t="shared" ref="E921:I921" si="360">SUM(E77,E127,E191,E269,E306)</f>
        <v>0</v>
      </c>
      <c r="F921" s="19">
        <f t="shared" si="360"/>
        <v>66000</v>
      </c>
      <c r="G921" s="19">
        <f t="shared" si="360"/>
        <v>0</v>
      </c>
      <c r="H921" s="19">
        <f t="shared" si="360"/>
        <v>0</v>
      </c>
      <c r="I921" s="19">
        <f t="shared" si="360"/>
        <v>66000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9966916.3200000003</v>
      </c>
      <c r="E922" s="19">
        <f t="shared" ref="E922:I922" si="361">SUM(E90,E133,E206,E308,E277,E294,E591,E337,E350,E395,E853,E894,E433,E470)</f>
        <v>0</v>
      </c>
      <c r="F922" s="19">
        <f t="shared" si="361"/>
        <v>9966916.3200000003</v>
      </c>
      <c r="G922" s="19">
        <f t="shared" si="361"/>
        <v>5315150.5900000008</v>
      </c>
      <c r="H922" s="19">
        <f t="shared" si="361"/>
        <v>0</v>
      </c>
      <c r="I922" s="19">
        <f t="shared" si="361"/>
        <v>9966916.3200000003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110980.47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110980.47</v>
      </c>
      <c r="G923" s="19">
        <f t="shared" si="362"/>
        <v>0</v>
      </c>
      <c r="H923" s="19">
        <f t="shared" si="362"/>
        <v>0</v>
      </c>
      <c r="I923" s="19">
        <f t="shared" si="362"/>
        <v>110980.47</v>
      </c>
      <c r="J923" s="61">
        <f>+F923-F26</f>
        <v>0</v>
      </c>
      <c r="K923" s="61">
        <f>+I923-I26</f>
        <v>0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0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11269265.030000001</v>
      </c>
      <c r="E926" s="44">
        <f t="shared" si="365"/>
        <v>0</v>
      </c>
      <c r="F926" s="44">
        <f t="shared" si="365"/>
        <v>11269265.030000001</v>
      </c>
      <c r="G926" s="44">
        <f t="shared" si="365"/>
        <v>5761509.7200000007</v>
      </c>
      <c r="H926" s="44">
        <f t="shared" si="365"/>
        <v>0</v>
      </c>
      <c r="I926" s="44">
        <f t="shared" si="365"/>
        <v>11269265.030000001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3">
    <mergeCell ref="A926:C926"/>
    <mergeCell ref="A920:B920"/>
    <mergeCell ref="A921:B921"/>
    <mergeCell ref="A922:B922"/>
    <mergeCell ref="A923:B923"/>
    <mergeCell ref="A924:B924"/>
    <mergeCell ref="A883:B883"/>
    <mergeCell ref="A914:B914"/>
    <mergeCell ref="A884:B884"/>
    <mergeCell ref="A899:B899"/>
    <mergeCell ref="A912:B912"/>
    <mergeCell ref="A911:C911"/>
    <mergeCell ref="A925:B925"/>
    <mergeCell ref="A913:B913"/>
    <mergeCell ref="A916:B916"/>
    <mergeCell ref="A919:B919"/>
    <mergeCell ref="A917:B917"/>
    <mergeCell ref="A918:C918"/>
    <mergeCell ref="A915:B915"/>
    <mergeCell ref="A894:B894"/>
    <mergeCell ref="A819:B819"/>
    <mergeCell ref="A679:B679"/>
    <mergeCell ref="A680:B680"/>
    <mergeCell ref="A657:B657"/>
    <mergeCell ref="A789:B789"/>
    <mergeCell ref="A790:B790"/>
    <mergeCell ref="A800:B800"/>
    <mergeCell ref="A724:B724"/>
    <mergeCell ref="A734:B734"/>
    <mergeCell ref="A725:B725"/>
    <mergeCell ref="A714:B714"/>
    <mergeCell ref="A668:B668"/>
    <mergeCell ref="A764:B764"/>
    <mergeCell ref="A812:B812"/>
    <mergeCell ref="A811:B811"/>
    <mergeCell ref="A744:B744"/>
    <mergeCell ref="A540:B540"/>
    <mergeCell ref="A337:B337"/>
    <mergeCell ref="A343:B343"/>
    <mergeCell ref="A317:B317"/>
    <mergeCell ref="A333:B333"/>
    <mergeCell ref="A514:B514"/>
    <mergeCell ref="A494:B494"/>
    <mergeCell ref="A497:B497"/>
    <mergeCell ref="A498:B498"/>
    <mergeCell ref="A495:B495"/>
    <mergeCell ref="A318:B318"/>
    <mergeCell ref="A328:B328"/>
    <mergeCell ref="A323:B323"/>
    <mergeCell ref="A349:B349"/>
    <mergeCell ref="A367:B367"/>
    <mergeCell ref="A445:B445"/>
    <mergeCell ref="A457:B457"/>
    <mergeCell ref="A482:B482"/>
    <mergeCell ref="A533:B533"/>
    <mergeCell ref="A507:B507"/>
    <mergeCell ref="A521:B521"/>
    <mergeCell ref="A527:B527"/>
    <mergeCell ref="A616:B616"/>
    <mergeCell ref="A656:B656"/>
    <mergeCell ref="A626:B626"/>
    <mergeCell ref="A382:B382"/>
    <mergeCell ref="A405:B405"/>
    <mergeCell ref="A538:B538"/>
    <mergeCell ref="A754:B754"/>
    <mergeCell ref="A350:B350"/>
    <mergeCell ref="A383:B383"/>
    <mergeCell ref="A421:B421"/>
    <mergeCell ref="A458:B458"/>
    <mergeCell ref="A703:B703"/>
    <mergeCell ref="A591:B591"/>
    <mergeCell ref="A606:B606"/>
    <mergeCell ref="A691:B691"/>
    <mergeCell ref="A702:B702"/>
    <mergeCell ref="A636:B636"/>
    <mergeCell ref="A617:B617"/>
    <mergeCell ref="A541:B541"/>
    <mergeCell ref="A745:B745"/>
    <mergeCell ref="A587:B587"/>
    <mergeCell ref="A584:B584"/>
    <mergeCell ref="A508:B508"/>
    <mergeCell ref="A420:B420"/>
    <mergeCell ref="A44:B44"/>
    <mergeCell ref="B39:C39"/>
    <mergeCell ref="A40:B40"/>
    <mergeCell ref="A43:B43"/>
    <mergeCell ref="A77:B77"/>
    <mergeCell ref="A90:B90"/>
    <mergeCell ref="A102:B102"/>
    <mergeCell ref="A114:B114"/>
    <mergeCell ref="A269:B269"/>
    <mergeCell ref="A133:B133"/>
    <mergeCell ref="A139:B139"/>
    <mergeCell ref="A167:B167"/>
    <mergeCell ref="A191:B191"/>
    <mergeCell ref="A140:B140"/>
    <mergeCell ref="A261:B261"/>
    <mergeCell ref="A204:B204"/>
    <mergeCell ref="A148:B148"/>
    <mergeCell ref="A152:B152"/>
    <mergeCell ref="A220:B220"/>
    <mergeCell ref="A177:B177"/>
    <mergeCell ref="A206:B206"/>
    <mergeCell ref="A233:B233"/>
    <mergeCell ref="A242:B242"/>
    <mergeCell ref="A243:B243"/>
    <mergeCell ref="A826:B826"/>
    <mergeCell ref="A585:B585"/>
    <mergeCell ref="A777:B777"/>
    <mergeCell ref="A534:B534"/>
    <mergeCell ref="A563:B563"/>
    <mergeCell ref="A121:B121"/>
    <mergeCell ref="A127:B127"/>
    <mergeCell ref="A253:B253"/>
    <mergeCell ref="A1:C1"/>
    <mergeCell ref="B3:F3"/>
    <mergeCell ref="B7:C7"/>
    <mergeCell ref="A8:B8"/>
    <mergeCell ref="A9:B9"/>
    <mergeCell ref="A10:B10"/>
    <mergeCell ref="A18:B18"/>
    <mergeCell ref="A22:B22"/>
    <mergeCell ref="A33:B33"/>
    <mergeCell ref="A115:B115"/>
    <mergeCell ref="A26:B26"/>
    <mergeCell ref="A30:B30"/>
    <mergeCell ref="A42:B42"/>
    <mergeCell ref="A64:B64"/>
    <mergeCell ref="A57:B57"/>
    <mergeCell ref="A41:B41"/>
    <mergeCell ref="A827:B827"/>
    <mergeCell ref="A837:B837"/>
    <mergeCell ref="A848:B848"/>
    <mergeCell ref="A849:B849"/>
    <mergeCell ref="A857:B857"/>
    <mergeCell ref="A853:B853"/>
    <mergeCell ref="A861:B861"/>
    <mergeCell ref="A862:B862"/>
    <mergeCell ref="A872:B872"/>
    <mergeCell ref="A595:B595"/>
    <mergeCell ref="A765:B765"/>
    <mergeCell ref="A306:B306"/>
    <mergeCell ref="A249:B249"/>
    <mergeCell ref="A312:B312"/>
    <mergeCell ref="A593:B593"/>
    <mergeCell ref="A637:B637"/>
    <mergeCell ref="A646:B646"/>
    <mergeCell ref="A589:B589"/>
    <mergeCell ref="A596:B596"/>
    <mergeCell ref="A293:B293"/>
    <mergeCell ref="A294:B294"/>
    <mergeCell ref="A395:B395"/>
    <mergeCell ref="A574:B574"/>
    <mergeCell ref="A277:B277"/>
    <mergeCell ref="A308:B308"/>
    <mergeCell ref="A296:B296"/>
    <mergeCell ref="A285:B285"/>
    <mergeCell ref="A299:B299"/>
    <mergeCell ref="A297:B297"/>
    <mergeCell ref="A552:B552"/>
    <mergeCell ref="A433:B433"/>
    <mergeCell ref="A470:B470"/>
    <mergeCell ref="A520:B520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K927"/>
  <sheetViews>
    <sheetView topLeftCell="A736" zoomScale="125" workbookViewId="0">
      <selection activeCell="B3" sqref="B3:F3"/>
    </sheetView>
  </sheetViews>
  <sheetFormatPr defaultRowHeight="15"/>
  <cols>
    <col min="1" max="1" width="6.42578125" customWidth="1"/>
    <col min="2" max="2" width="5.42578125" customWidth="1"/>
    <col min="3" max="3" width="38" customWidth="1"/>
    <col min="4" max="4" width="14" customWidth="1"/>
    <col min="5" max="5" width="12.5703125" customWidth="1"/>
    <col min="6" max="6" width="13.7109375" customWidth="1"/>
    <col min="7" max="7" width="14.5703125" customWidth="1"/>
    <col min="8" max="8" width="12.5703125" customWidth="1"/>
    <col min="9" max="9" width="14.140625" customWidth="1"/>
    <col min="10" max="10" width="14.7109375" customWidth="1"/>
    <col min="11" max="11" width="12.140625" customWidth="1"/>
  </cols>
  <sheetData>
    <row r="1" spans="1:9" ht="20.25" thickBot="1">
      <c r="A1" s="258" t="s">
        <v>1836</v>
      </c>
      <c r="B1" s="258"/>
      <c r="C1" s="258"/>
    </row>
    <row r="2" spans="1:9" ht="19.5" thickTop="1">
      <c r="B2" s="1"/>
    </row>
    <row r="3" spans="1:9" ht="18.75">
      <c r="A3" s="2" t="s">
        <v>0</v>
      </c>
      <c r="B3" s="259" t="s">
        <v>74</v>
      </c>
      <c r="C3" s="259"/>
      <c r="D3" s="259"/>
      <c r="E3" s="259"/>
      <c r="F3" s="259"/>
      <c r="G3" s="74"/>
      <c r="H3" s="74"/>
      <c r="I3" s="74"/>
    </row>
    <row r="5" spans="1:9" s="7" customFormat="1" ht="24.75" customHeight="1">
      <c r="A5" s="3" t="s">
        <v>1</v>
      </c>
      <c r="B5" s="4" t="s">
        <v>2</v>
      </c>
      <c r="C5" s="5" t="s">
        <v>3</v>
      </c>
      <c r="D5" s="4" t="s">
        <v>176</v>
      </c>
      <c r="E5" s="4" t="s">
        <v>4</v>
      </c>
      <c r="F5" s="91" t="s">
        <v>177</v>
      </c>
      <c r="G5" s="6" t="s">
        <v>1531</v>
      </c>
      <c r="H5" s="227" t="s">
        <v>4</v>
      </c>
      <c r="I5" s="6" t="s">
        <v>178</v>
      </c>
    </row>
    <row r="6" spans="1:9" s="11" customFormat="1" ht="12" thickBot="1">
      <c r="A6" s="8">
        <v>1</v>
      </c>
      <c r="B6" s="9">
        <v>2</v>
      </c>
      <c r="C6" s="9">
        <v>3</v>
      </c>
      <c r="D6" s="9">
        <v>4</v>
      </c>
      <c r="E6" s="9">
        <v>5</v>
      </c>
      <c r="F6" s="163" t="s">
        <v>5</v>
      </c>
      <c r="G6" s="10">
        <v>7</v>
      </c>
      <c r="H6" s="228">
        <v>8</v>
      </c>
      <c r="I6" s="37" t="s">
        <v>1532</v>
      </c>
    </row>
    <row r="7" spans="1:9" ht="15.75" customHeight="1" thickTop="1">
      <c r="A7" s="12" t="s">
        <v>6</v>
      </c>
      <c r="B7" s="260" t="str">
        <f>+B3</f>
        <v>SŠ ELEKTROTEHNIČKA ŠKOLA, SPLIT</v>
      </c>
      <c r="C7" s="260"/>
      <c r="D7" s="13">
        <f>SUM(D8)</f>
        <v>9555370.7599999998</v>
      </c>
      <c r="E7" s="13">
        <f t="shared" ref="E7:I8" si="0">SUM(E8)</f>
        <v>0</v>
      </c>
      <c r="F7" s="164">
        <f t="shared" si="0"/>
        <v>9555370.7599999998</v>
      </c>
      <c r="G7" s="14">
        <f t="shared" si="0"/>
        <v>3989225.0300000003</v>
      </c>
      <c r="H7" s="229">
        <f t="shared" si="0"/>
        <v>0</v>
      </c>
      <c r="I7" s="77">
        <f t="shared" si="0"/>
        <v>9555370.7599999998</v>
      </c>
    </row>
    <row r="8" spans="1:9">
      <c r="A8" s="261" t="s">
        <v>7</v>
      </c>
      <c r="B8" s="262"/>
      <c r="C8" s="15" t="s">
        <v>8</v>
      </c>
      <c r="D8" s="16">
        <f>SUM(D9)</f>
        <v>9555370.7599999998</v>
      </c>
      <c r="E8" s="16">
        <f t="shared" si="0"/>
        <v>0</v>
      </c>
      <c r="F8" s="82">
        <f t="shared" si="0"/>
        <v>9555370.7599999998</v>
      </c>
      <c r="G8" s="17">
        <f t="shared" si="0"/>
        <v>3989225.0300000003</v>
      </c>
      <c r="H8" s="170">
        <f t="shared" si="0"/>
        <v>0</v>
      </c>
      <c r="I8" s="17">
        <f t="shared" si="0"/>
        <v>9555370.7599999998</v>
      </c>
    </row>
    <row r="9" spans="1:9">
      <c r="A9" s="261" t="s">
        <v>9</v>
      </c>
      <c r="B9" s="262"/>
      <c r="C9" s="15" t="s">
        <v>10</v>
      </c>
      <c r="D9" s="16">
        <f>SUM(D10,D18,D22,D26,D30,D33)</f>
        <v>9555370.7599999998</v>
      </c>
      <c r="E9" s="16">
        <f t="shared" ref="E9:I9" si="1">SUM(E10,E18,E22,E26,E30,E33)</f>
        <v>0</v>
      </c>
      <c r="F9" s="82">
        <f t="shared" si="1"/>
        <v>9555370.7599999998</v>
      </c>
      <c r="G9" s="17">
        <f t="shared" si="1"/>
        <v>3989225.0300000003</v>
      </c>
      <c r="H9" s="170">
        <f t="shared" si="1"/>
        <v>0</v>
      </c>
      <c r="I9" s="17">
        <f t="shared" si="1"/>
        <v>9555370.7599999998</v>
      </c>
    </row>
    <row r="10" spans="1:9" ht="24.75" customHeight="1">
      <c r="A10" s="236" t="s">
        <v>11</v>
      </c>
      <c r="B10" s="237"/>
      <c r="C10" s="18" t="s">
        <v>110</v>
      </c>
      <c r="D10" s="19">
        <f>SUM(D11:D17)</f>
        <v>55030</v>
      </c>
      <c r="E10" s="19">
        <f t="shared" ref="E10:I10" si="2">SUM(E11:E17)</f>
        <v>0</v>
      </c>
      <c r="F10" s="59">
        <f t="shared" si="2"/>
        <v>55030</v>
      </c>
      <c r="G10" s="20">
        <f t="shared" si="2"/>
        <v>24465.32</v>
      </c>
      <c r="H10" s="230">
        <f t="shared" si="2"/>
        <v>0</v>
      </c>
      <c r="I10" s="20">
        <f t="shared" si="2"/>
        <v>55030</v>
      </c>
    </row>
    <row r="11" spans="1:9" ht="24.75" customHeight="1">
      <c r="A11" s="21"/>
      <c r="B11" s="22">
        <v>636</v>
      </c>
      <c r="C11" s="23" t="s">
        <v>179</v>
      </c>
      <c r="D11" s="24"/>
      <c r="E11" s="47"/>
      <c r="F11" s="84">
        <f t="shared" ref="F11:F12" si="3">SUM(D11:E11)</f>
        <v>0</v>
      </c>
      <c r="G11" s="25"/>
      <c r="H11" s="185"/>
      <c r="I11" s="25">
        <f>+F11+H11</f>
        <v>0</v>
      </c>
    </row>
    <row r="12" spans="1:9" ht="24.75" customHeight="1">
      <c r="A12" s="21"/>
      <c r="B12" s="22">
        <v>639</v>
      </c>
      <c r="C12" s="23" t="s">
        <v>133</v>
      </c>
      <c r="D12" s="24"/>
      <c r="E12" s="47"/>
      <c r="F12" s="84">
        <f t="shared" si="3"/>
        <v>0</v>
      </c>
      <c r="G12" s="25"/>
      <c r="H12" s="185"/>
      <c r="I12" s="25">
        <f t="shared" ref="I12:I17" si="4">+F12+H12</f>
        <v>0</v>
      </c>
    </row>
    <row r="13" spans="1:9" s="26" customFormat="1" ht="12">
      <c r="A13" s="21" t="s">
        <v>230</v>
      </c>
      <c r="B13" s="22">
        <v>641</v>
      </c>
      <c r="C13" s="23" t="s">
        <v>12</v>
      </c>
      <c r="D13" s="24">
        <v>30</v>
      </c>
      <c r="E13" s="47"/>
      <c r="F13" s="84">
        <f>SUM(D13:E13)</f>
        <v>30</v>
      </c>
      <c r="G13" s="25">
        <v>5.32</v>
      </c>
      <c r="H13" s="185"/>
      <c r="I13" s="25">
        <f t="shared" si="4"/>
        <v>30</v>
      </c>
    </row>
    <row r="14" spans="1:9" s="26" customFormat="1" ht="12">
      <c r="A14" s="21"/>
      <c r="B14" s="22">
        <v>642</v>
      </c>
      <c r="C14" s="23" t="s">
        <v>13</v>
      </c>
      <c r="D14" s="24"/>
      <c r="E14" s="47"/>
      <c r="F14" s="84">
        <f>SUM(D14:E14)</f>
        <v>0</v>
      </c>
      <c r="G14" s="25"/>
      <c r="H14" s="185"/>
      <c r="I14" s="25">
        <f t="shared" si="4"/>
        <v>0</v>
      </c>
    </row>
    <row r="15" spans="1:9" s="26" customFormat="1" ht="24">
      <c r="A15" s="21" t="s">
        <v>230</v>
      </c>
      <c r="B15" s="22">
        <v>661</v>
      </c>
      <c r="C15" s="23" t="s">
        <v>15</v>
      </c>
      <c r="D15" s="24">
        <v>55000</v>
      </c>
      <c r="E15" s="47"/>
      <c r="F15" s="84">
        <f>SUM(D15:E15)</f>
        <v>55000</v>
      </c>
      <c r="G15" s="25">
        <v>24460</v>
      </c>
      <c r="H15" s="185"/>
      <c r="I15" s="25">
        <f t="shared" si="4"/>
        <v>55000</v>
      </c>
    </row>
    <row r="16" spans="1:9" s="26" customFormat="1" ht="12">
      <c r="A16" s="21"/>
      <c r="B16" s="22">
        <v>681</v>
      </c>
      <c r="C16" s="23" t="s">
        <v>180</v>
      </c>
      <c r="D16" s="24"/>
      <c r="E16" s="47"/>
      <c r="F16" s="84"/>
      <c r="G16" s="25"/>
      <c r="H16" s="185"/>
      <c r="I16" s="25">
        <f t="shared" si="4"/>
        <v>0</v>
      </c>
    </row>
    <row r="17" spans="1:9" s="26" customFormat="1" ht="12">
      <c r="A17" s="21"/>
      <c r="B17" s="22">
        <v>683</v>
      </c>
      <c r="C17" s="23" t="s">
        <v>16</v>
      </c>
      <c r="D17" s="24"/>
      <c r="E17" s="47"/>
      <c r="F17" s="84">
        <f>SUM(D17:E17)</f>
        <v>0</v>
      </c>
      <c r="G17" s="25"/>
      <c r="H17" s="185"/>
      <c r="I17" s="25">
        <f t="shared" si="4"/>
        <v>0</v>
      </c>
    </row>
    <row r="18" spans="1:9" ht="24.75">
      <c r="A18" s="236" t="s">
        <v>11</v>
      </c>
      <c r="B18" s="237"/>
      <c r="C18" s="18" t="s">
        <v>113</v>
      </c>
      <c r="D18" s="19">
        <f>SUM(D19:D21)</f>
        <v>65000</v>
      </c>
      <c r="E18" s="19">
        <f t="shared" ref="E18:I18" si="5">SUM(E19:E21)</f>
        <v>0</v>
      </c>
      <c r="F18" s="59">
        <f t="shared" si="5"/>
        <v>65000</v>
      </c>
      <c r="G18" s="20">
        <f t="shared" si="5"/>
        <v>0</v>
      </c>
      <c r="H18" s="230">
        <f t="shared" si="5"/>
        <v>0</v>
      </c>
      <c r="I18" s="20">
        <f t="shared" si="5"/>
        <v>65000</v>
      </c>
    </row>
    <row r="19" spans="1:9" s="192" customFormat="1">
      <c r="A19" s="186"/>
      <c r="B19" s="187"/>
      <c r="C19" s="188"/>
      <c r="D19" s="189"/>
      <c r="E19" s="189"/>
      <c r="F19" s="191"/>
      <c r="G19" s="190"/>
      <c r="H19" s="231"/>
      <c r="I19" s="190"/>
    </row>
    <row r="20" spans="1:9" s="26" customFormat="1" ht="12">
      <c r="A20" s="21" t="s">
        <v>231</v>
      </c>
      <c r="B20" s="22">
        <v>652</v>
      </c>
      <c r="C20" s="23" t="s">
        <v>14</v>
      </c>
      <c r="D20" s="24">
        <v>65000</v>
      </c>
      <c r="E20" s="47"/>
      <c r="F20" s="84">
        <f>SUM(D20:E20)</f>
        <v>65000</v>
      </c>
      <c r="G20" s="25">
        <v>0</v>
      </c>
      <c r="H20" s="185"/>
      <c r="I20" s="25">
        <f>+F20+H20</f>
        <v>65000</v>
      </c>
    </row>
    <row r="21" spans="1:9" s="26" customFormat="1" ht="12">
      <c r="A21" s="21"/>
      <c r="B21" s="22">
        <v>683</v>
      </c>
      <c r="C21" s="23" t="s">
        <v>16</v>
      </c>
      <c r="D21" s="24"/>
      <c r="E21" s="47"/>
      <c r="F21" s="84">
        <f>SUM(D21:E21)</f>
        <v>0</v>
      </c>
      <c r="G21" s="25"/>
      <c r="H21" s="185"/>
      <c r="I21" s="25">
        <f>+F21+H21</f>
        <v>0</v>
      </c>
    </row>
    <row r="22" spans="1:9">
      <c r="A22" s="236" t="s">
        <v>11</v>
      </c>
      <c r="B22" s="237"/>
      <c r="C22" s="18" t="s">
        <v>114</v>
      </c>
      <c r="D22" s="19">
        <f>SUM(D23:D25)</f>
        <v>6850500</v>
      </c>
      <c r="E22" s="19">
        <f t="shared" ref="E22:I22" si="6">SUM(E23:E25)</f>
        <v>0</v>
      </c>
      <c r="F22" s="59">
        <f t="shared" si="6"/>
        <v>6850500</v>
      </c>
      <c r="G22" s="20">
        <f t="shared" si="6"/>
        <v>3826968.95</v>
      </c>
      <c r="H22" s="230">
        <f t="shared" si="6"/>
        <v>0</v>
      </c>
      <c r="I22" s="20">
        <f t="shared" si="6"/>
        <v>6850500</v>
      </c>
    </row>
    <row r="23" spans="1:9" s="26" customFormat="1" ht="12">
      <c r="A23" s="21"/>
      <c r="B23" s="22">
        <v>634</v>
      </c>
      <c r="C23" s="23" t="s">
        <v>17</v>
      </c>
      <c r="D23" s="24"/>
      <c r="E23" s="47"/>
      <c r="F23" s="84">
        <f>SUM(D23:E23)</f>
        <v>0</v>
      </c>
      <c r="G23" s="25"/>
      <c r="H23" s="185"/>
      <c r="I23" s="25">
        <f>+F23+H23</f>
        <v>0</v>
      </c>
    </row>
    <row r="24" spans="1:9" s="26" customFormat="1" ht="24">
      <c r="A24" s="21" t="s">
        <v>232</v>
      </c>
      <c r="B24" s="22">
        <v>636</v>
      </c>
      <c r="C24" s="23" t="s">
        <v>18</v>
      </c>
      <c r="D24" s="24">
        <v>6850500</v>
      </c>
      <c r="E24" s="107"/>
      <c r="F24" s="84">
        <f>SUM(D24:E24)</f>
        <v>6850500</v>
      </c>
      <c r="G24" s="25">
        <v>3801968.95</v>
      </c>
      <c r="H24" s="185"/>
      <c r="I24" s="25">
        <f>+F24+H24</f>
        <v>6850500</v>
      </c>
    </row>
    <row r="25" spans="1:9" s="26" customFormat="1" ht="24">
      <c r="A25" s="21" t="s">
        <v>1622</v>
      </c>
      <c r="B25" s="22">
        <v>639</v>
      </c>
      <c r="C25" s="23" t="s">
        <v>133</v>
      </c>
      <c r="D25" s="24"/>
      <c r="E25" s="107"/>
      <c r="F25" s="84">
        <f>SUM(D25:E25)</f>
        <v>0</v>
      </c>
      <c r="G25" s="25">
        <v>25000</v>
      </c>
      <c r="H25" s="185"/>
      <c r="I25" s="25">
        <f>+F25+H25</f>
        <v>0</v>
      </c>
    </row>
    <row r="26" spans="1:9" ht="24.75">
      <c r="A26" s="236" t="s">
        <v>11</v>
      </c>
      <c r="B26" s="237"/>
      <c r="C26" s="18" t="s">
        <v>115</v>
      </c>
      <c r="D26" s="19">
        <f>SUM(D27:D29)</f>
        <v>2584840.7599999998</v>
      </c>
      <c r="E26" s="19">
        <f t="shared" ref="E26:I26" si="7">SUM(E27:E29)</f>
        <v>0</v>
      </c>
      <c r="F26" s="59">
        <f t="shared" si="7"/>
        <v>2584840.7599999998</v>
      </c>
      <c r="G26" s="20">
        <f t="shared" si="7"/>
        <v>133586.81</v>
      </c>
      <c r="H26" s="230">
        <f t="shared" si="7"/>
        <v>0</v>
      </c>
      <c r="I26" s="20">
        <f t="shared" si="7"/>
        <v>2584840.7599999998</v>
      </c>
    </row>
    <row r="27" spans="1:9" s="26" customFormat="1" ht="24">
      <c r="A27" s="21"/>
      <c r="B27" s="22">
        <v>632</v>
      </c>
      <c r="C27" s="23" t="s">
        <v>19</v>
      </c>
      <c r="D27" s="24"/>
      <c r="E27" s="47"/>
      <c r="F27" s="84">
        <f>SUM(D27:E27)</f>
        <v>0</v>
      </c>
      <c r="G27" s="25"/>
      <c r="H27" s="185"/>
      <c r="I27" s="25">
        <f>+F27+H27</f>
        <v>0</v>
      </c>
    </row>
    <row r="28" spans="1:9" s="26" customFormat="1" ht="24">
      <c r="A28" s="21" t="s">
        <v>1624</v>
      </c>
      <c r="B28" s="22">
        <v>638</v>
      </c>
      <c r="C28" s="23" t="s">
        <v>20</v>
      </c>
      <c r="D28" s="24"/>
      <c r="E28" s="107"/>
      <c r="F28" s="84">
        <f>SUM(D28:E28)</f>
        <v>0</v>
      </c>
      <c r="G28" s="25">
        <v>133586.81</v>
      </c>
      <c r="H28" s="185"/>
      <c r="I28" s="25">
        <f>+F28+H28</f>
        <v>0</v>
      </c>
    </row>
    <row r="29" spans="1:9" s="26" customFormat="1" ht="24">
      <c r="A29" s="21" t="s">
        <v>233</v>
      </c>
      <c r="B29" s="22">
        <v>639</v>
      </c>
      <c r="C29" s="23" t="s">
        <v>133</v>
      </c>
      <c r="D29" s="24">
        <v>2584840.7599999998</v>
      </c>
      <c r="E29" s="107"/>
      <c r="F29" s="84">
        <f>SUM(D29:E29)</f>
        <v>2584840.7599999998</v>
      </c>
      <c r="G29" s="25">
        <v>0</v>
      </c>
      <c r="H29" s="185"/>
      <c r="I29" s="25">
        <f>+F29+H29</f>
        <v>2584840.7599999998</v>
      </c>
    </row>
    <row r="30" spans="1:9">
      <c r="A30" s="236" t="s">
        <v>11</v>
      </c>
      <c r="B30" s="237"/>
      <c r="C30" s="18" t="s">
        <v>116</v>
      </c>
      <c r="D30" s="19">
        <f>SUM(D31:D32)</f>
        <v>0</v>
      </c>
      <c r="E30" s="19">
        <f t="shared" ref="E30:I30" si="8">SUM(E31:E32)</f>
        <v>0</v>
      </c>
      <c r="F30" s="59">
        <f t="shared" si="8"/>
        <v>0</v>
      </c>
      <c r="G30" s="20">
        <f t="shared" si="8"/>
        <v>4203.95</v>
      </c>
      <c r="H30" s="230">
        <f t="shared" si="8"/>
        <v>0</v>
      </c>
      <c r="I30" s="20">
        <f t="shared" si="8"/>
        <v>0</v>
      </c>
    </row>
    <row r="31" spans="1:9" s="26" customFormat="1" ht="24">
      <c r="A31" s="21" t="s">
        <v>1623</v>
      </c>
      <c r="B31" s="22">
        <v>663</v>
      </c>
      <c r="C31" s="23" t="s">
        <v>21</v>
      </c>
      <c r="D31" s="24"/>
      <c r="E31" s="50"/>
      <c r="F31" s="84">
        <f>SUM(D31:E31)</f>
        <v>0</v>
      </c>
      <c r="G31" s="25">
        <v>4203.95</v>
      </c>
      <c r="H31" s="185"/>
      <c r="I31" s="25">
        <f>+F31+H31</f>
        <v>0</v>
      </c>
    </row>
    <row r="32" spans="1:9" s="26" customFormat="1" ht="12">
      <c r="A32" s="21"/>
      <c r="B32" s="22">
        <v>683</v>
      </c>
      <c r="C32" s="23" t="s">
        <v>16</v>
      </c>
      <c r="D32" s="24"/>
      <c r="E32" s="47"/>
      <c r="F32" s="84">
        <f>SUM(D32:E32)</f>
        <v>0</v>
      </c>
      <c r="G32" s="25"/>
      <c r="H32" s="185"/>
      <c r="I32" s="25">
        <f>+F32+H32</f>
        <v>0</v>
      </c>
    </row>
    <row r="33" spans="1:9" ht="24.75">
      <c r="A33" s="236" t="s">
        <v>11</v>
      </c>
      <c r="B33" s="237"/>
      <c r="C33" s="18" t="s">
        <v>119</v>
      </c>
      <c r="D33" s="19">
        <f>SUM(D34:D35)</f>
        <v>0</v>
      </c>
      <c r="E33" s="19">
        <f t="shared" ref="E33:I33" si="9">SUM(E34:E35)</f>
        <v>0</v>
      </c>
      <c r="F33" s="59">
        <f t="shared" si="9"/>
        <v>0</v>
      </c>
      <c r="G33" s="20">
        <f t="shared" si="9"/>
        <v>0</v>
      </c>
      <c r="H33" s="230">
        <f t="shared" si="9"/>
        <v>0</v>
      </c>
      <c r="I33" s="20">
        <f t="shared" si="9"/>
        <v>0</v>
      </c>
    </row>
    <row r="34" spans="1:9" s="26" customFormat="1" ht="12">
      <c r="A34" s="21"/>
      <c r="B34" s="22">
        <v>721</v>
      </c>
      <c r="C34" s="23" t="s">
        <v>22</v>
      </c>
      <c r="D34" s="24"/>
      <c r="E34" s="107"/>
      <c r="F34" s="84">
        <f>SUM(D34:E34)</f>
        <v>0</v>
      </c>
      <c r="G34" s="25"/>
      <c r="H34" s="185"/>
      <c r="I34" s="25">
        <f>+F34+H34</f>
        <v>0</v>
      </c>
    </row>
    <row r="35" spans="1:9" s="26" customFormat="1" ht="12">
      <c r="A35" s="27"/>
      <c r="B35" s="28">
        <v>722</v>
      </c>
      <c r="C35" s="29" t="s">
        <v>23</v>
      </c>
      <c r="D35" s="30"/>
      <c r="E35" s="48"/>
      <c r="F35" s="165">
        <f>SUM(D35:E35)</f>
        <v>0</v>
      </c>
      <c r="G35" s="31"/>
      <c r="H35" s="232"/>
      <c r="I35" s="31">
        <f>+F35+H35</f>
        <v>0</v>
      </c>
    </row>
    <row r="36" spans="1:9" s="26" customFormat="1" ht="12">
      <c r="A36" s="32"/>
      <c r="B36" s="33"/>
      <c r="C36" s="32"/>
      <c r="D36" s="34"/>
      <c r="E36" s="34"/>
      <c r="F36" s="34"/>
      <c r="G36" s="34"/>
      <c r="H36" s="34"/>
      <c r="I36" s="75"/>
    </row>
    <row r="37" spans="1:9" s="7" customFormat="1" ht="36">
      <c r="A37" s="3" t="s">
        <v>1</v>
      </c>
      <c r="B37" s="4" t="s">
        <v>2</v>
      </c>
      <c r="C37" s="5" t="s">
        <v>24</v>
      </c>
      <c r="D37" s="4" t="str">
        <f t="shared" ref="D37:I37" si="10">+D5</f>
        <v>PLAN 2021.</v>
      </c>
      <c r="E37" s="4" t="str">
        <f t="shared" si="10"/>
        <v>Iznos promjene</v>
      </c>
      <c r="F37" s="91" t="str">
        <f t="shared" si="10"/>
        <v>1. REBALANS 2021.</v>
      </c>
      <c r="G37" s="166" t="str">
        <f t="shared" si="10"/>
        <v>Izvršenje proračuna do 30.6.2021.</v>
      </c>
      <c r="H37" s="76" t="str">
        <f t="shared" si="10"/>
        <v>Iznos promjene</v>
      </c>
      <c r="I37" s="6" t="str">
        <f t="shared" si="10"/>
        <v>2. REBALANS 2021.</v>
      </c>
    </row>
    <row r="38" spans="1:9">
      <c r="A38" s="35">
        <v>1</v>
      </c>
      <c r="B38" s="36">
        <v>2</v>
      </c>
      <c r="C38" s="36">
        <v>3</v>
      </c>
      <c r="D38" s="36">
        <v>4</v>
      </c>
      <c r="E38" s="36">
        <v>5</v>
      </c>
      <c r="F38" s="92" t="s">
        <v>5</v>
      </c>
      <c r="G38" s="167">
        <v>5</v>
      </c>
      <c r="H38" s="35">
        <v>7</v>
      </c>
      <c r="I38" s="37" t="s">
        <v>130</v>
      </c>
    </row>
    <row r="39" spans="1:9" ht="24.75">
      <c r="A39" s="54" t="s">
        <v>6</v>
      </c>
      <c r="B39" s="260" t="str">
        <f>+B3</f>
        <v>SŠ ELEKTROTEHNIČKA ŠKOLA, SPLIT</v>
      </c>
      <c r="C39" s="260"/>
      <c r="D39" s="38">
        <f>SUM(D40)</f>
        <v>10441560.119999999</v>
      </c>
      <c r="E39" s="38">
        <f t="shared" ref="E39:I41" si="11">SUM(E40)</f>
        <v>0</v>
      </c>
      <c r="F39" s="81">
        <f t="shared" si="11"/>
        <v>10441560.119999999</v>
      </c>
      <c r="G39" s="168">
        <f t="shared" si="11"/>
        <v>4353783.34</v>
      </c>
      <c r="H39" s="93">
        <f t="shared" si="11"/>
        <v>0</v>
      </c>
      <c r="I39" s="147">
        <f t="shared" si="11"/>
        <v>10513768.929999998</v>
      </c>
    </row>
    <row r="40" spans="1:9" ht="24.75">
      <c r="A40" s="261" t="s">
        <v>108</v>
      </c>
      <c r="B40" s="262"/>
      <c r="C40" s="15" t="s">
        <v>109</v>
      </c>
      <c r="D40" s="16">
        <f>SUM(D41)</f>
        <v>10441560.119999999</v>
      </c>
      <c r="E40" s="16">
        <f t="shared" si="11"/>
        <v>0</v>
      </c>
      <c r="F40" s="82">
        <f t="shared" si="11"/>
        <v>10441560.119999999</v>
      </c>
      <c r="G40" s="169">
        <f t="shared" si="11"/>
        <v>4353783.34</v>
      </c>
      <c r="H40" s="78">
        <f t="shared" si="11"/>
        <v>0</v>
      </c>
      <c r="I40" s="17">
        <f t="shared" si="11"/>
        <v>10513768.929999998</v>
      </c>
    </row>
    <row r="41" spans="1:9">
      <c r="A41" s="261" t="s">
        <v>25</v>
      </c>
      <c r="B41" s="262"/>
      <c r="C41" s="15" t="s">
        <v>26</v>
      </c>
      <c r="D41" s="16">
        <f>SUM(D42)</f>
        <v>10441560.119999999</v>
      </c>
      <c r="E41" s="16">
        <f t="shared" si="11"/>
        <v>0</v>
      </c>
      <c r="F41" s="16">
        <f t="shared" si="11"/>
        <v>10441560.119999999</v>
      </c>
      <c r="G41" s="170">
        <f t="shared" si="11"/>
        <v>4353783.34</v>
      </c>
      <c r="H41" s="78">
        <f t="shared" si="11"/>
        <v>0</v>
      </c>
      <c r="I41" s="17">
        <f t="shared" si="11"/>
        <v>10513768.929999998</v>
      </c>
    </row>
    <row r="42" spans="1:9">
      <c r="A42" s="256" t="s">
        <v>40</v>
      </c>
      <c r="B42" s="257"/>
      <c r="C42" s="103" t="s">
        <v>41</v>
      </c>
      <c r="D42" s="104">
        <f>SUM(D43,D114,D139,D305,D242,D296,D317,D349,D382,D420,D457,D494,D497,D507,D520,D533,D540,D584,D595,D616,D636,D656,D679,D702,D724,D744,D764,D789,D811,D826,D848,D861,D883,D293,D311)</f>
        <v>10441560.119999999</v>
      </c>
      <c r="E42" s="104">
        <f t="shared" ref="E42:I42" si="12">SUM(E43,E114,E139,E305,E242,E296,E317,E349,E382,E420,E457,E494,E497,E507,E520,E533,E540,E584,E595,E616,E636,E656,E679,E702,E724,E744,E764,E789,E811,E826,E848,E861,E883,E293,E311)</f>
        <v>0</v>
      </c>
      <c r="F42" s="104">
        <f t="shared" si="12"/>
        <v>10441560.119999999</v>
      </c>
      <c r="G42" s="104">
        <f t="shared" si="12"/>
        <v>4353783.34</v>
      </c>
      <c r="H42" s="104">
        <f t="shared" si="12"/>
        <v>0</v>
      </c>
      <c r="I42" s="104">
        <f t="shared" si="12"/>
        <v>10513768.929999998</v>
      </c>
    </row>
    <row r="43" spans="1:9" ht="15" customHeight="1">
      <c r="A43" s="238" t="s">
        <v>42</v>
      </c>
      <c r="B43" s="239"/>
      <c r="C43" s="39" t="s">
        <v>43</v>
      </c>
      <c r="D43" s="40">
        <f>SUM(D44,D57,D64,D77,D90,D102)</f>
        <v>7756609</v>
      </c>
      <c r="E43" s="40">
        <f t="shared" ref="E43:I43" si="13">SUM(E44,E57,E64,E77,E90,E102)</f>
        <v>0</v>
      </c>
      <c r="F43" s="83">
        <f t="shared" si="13"/>
        <v>7756609</v>
      </c>
      <c r="G43" s="171">
        <f t="shared" si="13"/>
        <v>4112237.8600000003</v>
      </c>
      <c r="H43" s="88">
        <f t="shared" si="13"/>
        <v>0</v>
      </c>
      <c r="I43" s="41">
        <f t="shared" si="13"/>
        <v>7756609</v>
      </c>
    </row>
    <row r="44" spans="1:9" ht="15" customHeight="1">
      <c r="A44" s="236" t="s">
        <v>11</v>
      </c>
      <c r="B44" s="237"/>
      <c r="C44" s="18" t="s">
        <v>110</v>
      </c>
      <c r="D44" s="19">
        <f>SUM(D45:D56)</f>
        <v>40030</v>
      </c>
      <c r="E44" s="19">
        <f t="shared" ref="E44:I44" si="14">SUM(E45:E56)</f>
        <v>0</v>
      </c>
      <c r="F44" s="59">
        <f t="shared" si="14"/>
        <v>40030</v>
      </c>
      <c r="G44" s="174">
        <f t="shared" si="14"/>
        <v>22702.080000000002</v>
      </c>
      <c r="H44" s="79">
        <f t="shared" si="14"/>
        <v>0</v>
      </c>
      <c r="I44" s="20">
        <f t="shared" si="14"/>
        <v>40030</v>
      </c>
    </row>
    <row r="45" spans="1:9">
      <c r="A45" s="21" t="s">
        <v>1625</v>
      </c>
      <c r="B45" s="22">
        <v>311</v>
      </c>
      <c r="C45" s="23" t="s">
        <v>35</v>
      </c>
      <c r="D45" s="24">
        <v>0</v>
      </c>
      <c r="E45" s="51"/>
      <c r="F45" s="84">
        <f t="shared" ref="F45:F56" si="15">SUM(D45:E45)</f>
        <v>0</v>
      </c>
      <c r="G45" s="172">
        <v>19486.72</v>
      </c>
      <c r="H45" s="94"/>
      <c r="I45" s="25">
        <f>+F45+H45</f>
        <v>0</v>
      </c>
    </row>
    <row r="46" spans="1:9">
      <c r="A46" s="21" t="s">
        <v>623</v>
      </c>
      <c r="B46" s="22">
        <v>312</v>
      </c>
      <c r="C46" s="23" t="s">
        <v>44</v>
      </c>
      <c r="D46" s="24">
        <v>30000</v>
      </c>
      <c r="E46" s="51"/>
      <c r="F46" s="84">
        <f t="shared" si="15"/>
        <v>30000</v>
      </c>
      <c r="G46" s="172">
        <v>0</v>
      </c>
      <c r="H46" s="94"/>
      <c r="I46" s="25">
        <f t="shared" ref="I46:I56" si="16">+F46+H46</f>
        <v>30000</v>
      </c>
    </row>
    <row r="47" spans="1:9">
      <c r="A47" s="21" t="s">
        <v>1626</v>
      </c>
      <c r="B47" s="22">
        <v>313</v>
      </c>
      <c r="C47" s="23" t="s">
        <v>36</v>
      </c>
      <c r="D47" s="24">
        <v>0</v>
      </c>
      <c r="E47" s="51"/>
      <c r="F47" s="84">
        <f t="shared" si="15"/>
        <v>0</v>
      </c>
      <c r="G47" s="172">
        <v>3215.36</v>
      </c>
      <c r="H47" s="94"/>
      <c r="I47" s="25">
        <f t="shared" si="16"/>
        <v>0</v>
      </c>
    </row>
    <row r="48" spans="1:9">
      <c r="A48" s="21" t="s">
        <v>624</v>
      </c>
      <c r="B48" s="22">
        <v>321</v>
      </c>
      <c r="C48" s="23" t="s">
        <v>33</v>
      </c>
      <c r="D48" s="24">
        <v>2000</v>
      </c>
      <c r="E48" s="51"/>
      <c r="F48" s="84">
        <f t="shared" si="15"/>
        <v>2000</v>
      </c>
      <c r="G48" s="172"/>
      <c r="H48" s="94"/>
      <c r="I48" s="25">
        <f t="shared" si="16"/>
        <v>2000</v>
      </c>
    </row>
    <row r="49" spans="1:10" s="26" customFormat="1" ht="12">
      <c r="A49" s="21" t="s">
        <v>625</v>
      </c>
      <c r="B49" s="22">
        <v>322</v>
      </c>
      <c r="C49" s="23" t="s">
        <v>34</v>
      </c>
      <c r="D49" s="24">
        <v>1000</v>
      </c>
      <c r="E49" s="47"/>
      <c r="F49" s="84">
        <f t="shared" si="15"/>
        <v>1000</v>
      </c>
      <c r="G49" s="172"/>
      <c r="H49" s="94"/>
      <c r="I49" s="25">
        <f t="shared" si="16"/>
        <v>1000</v>
      </c>
    </row>
    <row r="50" spans="1:10" s="26" customFormat="1" ht="12">
      <c r="A50" s="21" t="s">
        <v>627</v>
      </c>
      <c r="B50" s="22">
        <v>323</v>
      </c>
      <c r="C50" s="23" t="s">
        <v>28</v>
      </c>
      <c r="D50" s="24">
        <v>1000</v>
      </c>
      <c r="E50" s="47"/>
      <c r="F50" s="84">
        <f t="shared" si="15"/>
        <v>1000</v>
      </c>
      <c r="G50" s="172"/>
      <c r="H50" s="94"/>
      <c r="I50" s="25">
        <f t="shared" si="16"/>
        <v>1000</v>
      </c>
    </row>
    <row r="51" spans="1:10" s="26" customFormat="1" ht="24">
      <c r="A51" s="21"/>
      <c r="B51" s="22">
        <v>324</v>
      </c>
      <c r="C51" s="23" t="s">
        <v>37</v>
      </c>
      <c r="D51" s="24"/>
      <c r="E51" s="47"/>
      <c r="F51" s="84">
        <f t="shared" si="15"/>
        <v>0</v>
      </c>
      <c r="G51" s="172"/>
      <c r="H51" s="94"/>
      <c r="I51" s="25">
        <f t="shared" si="16"/>
        <v>0</v>
      </c>
    </row>
    <row r="52" spans="1:10" s="26" customFormat="1" ht="12">
      <c r="A52" s="21" t="s">
        <v>626</v>
      </c>
      <c r="B52" s="22">
        <v>329</v>
      </c>
      <c r="C52" s="23" t="s">
        <v>38</v>
      </c>
      <c r="D52" s="24">
        <v>5500</v>
      </c>
      <c r="E52" s="47"/>
      <c r="F52" s="84">
        <f t="shared" si="15"/>
        <v>5500</v>
      </c>
      <c r="G52" s="172"/>
      <c r="H52" s="94"/>
      <c r="I52" s="25">
        <f t="shared" si="16"/>
        <v>5500</v>
      </c>
    </row>
    <row r="53" spans="1:10" s="26" customFormat="1" ht="12">
      <c r="A53" s="21" t="s">
        <v>628</v>
      </c>
      <c r="B53" s="22">
        <v>343</v>
      </c>
      <c r="C53" s="23" t="s">
        <v>39</v>
      </c>
      <c r="D53" s="24">
        <v>530</v>
      </c>
      <c r="E53" s="47"/>
      <c r="F53" s="84">
        <f t="shared" si="15"/>
        <v>530</v>
      </c>
      <c r="G53" s="172"/>
      <c r="H53" s="94"/>
      <c r="I53" s="25">
        <f t="shared" si="16"/>
        <v>530</v>
      </c>
    </row>
    <row r="54" spans="1:10" s="26" customFormat="1" ht="24">
      <c r="A54" s="21"/>
      <c r="B54" s="22">
        <v>372</v>
      </c>
      <c r="C54" s="23" t="s">
        <v>46</v>
      </c>
      <c r="D54" s="24"/>
      <c r="E54" s="47"/>
      <c r="F54" s="84">
        <f t="shared" ref="F54" si="17">SUM(D54:E54)</f>
        <v>0</v>
      </c>
      <c r="G54" s="172"/>
      <c r="H54" s="94"/>
      <c r="I54" s="25">
        <f t="shared" si="16"/>
        <v>0</v>
      </c>
    </row>
    <row r="55" spans="1:10" s="26" customFormat="1" ht="12">
      <c r="A55" s="21"/>
      <c r="B55" s="22">
        <v>381</v>
      </c>
      <c r="C55" s="23" t="s">
        <v>58</v>
      </c>
      <c r="D55" s="24"/>
      <c r="E55" s="47"/>
      <c r="F55" s="84">
        <f t="shared" si="15"/>
        <v>0</v>
      </c>
      <c r="G55" s="172"/>
      <c r="H55" s="94"/>
      <c r="I55" s="25">
        <f t="shared" si="16"/>
        <v>0</v>
      </c>
    </row>
    <row r="56" spans="1:10" s="26" customFormat="1" ht="12">
      <c r="A56" s="21"/>
      <c r="B56" s="22">
        <v>383</v>
      </c>
      <c r="C56" s="23" t="s">
        <v>61</v>
      </c>
      <c r="D56" s="24"/>
      <c r="E56" s="47"/>
      <c r="F56" s="84">
        <f t="shared" si="15"/>
        <v>0</v>
      </c>
      <c r="G56" s="172"/>
      <c r="H56" s="94"/>
      <c r="I56" s="25">
        <f t="shared" si="16"/>
        <v>0</v>
      </c>
    </row>
    <row r="57" spans="1:10" s="26" customFormat="1" ht="24">
      <c r="A57" s="246" t="s">
        <v>11</v>
      </c>
      <c r="B57" s="247"/>
      <c r="C57" s="55" t="s">
        <v>111</v>
      </c>
      <c r="D57" s="43">
        <f>SUM(D58:D63)</f>
        <v>826079</v>
      </c>
      <c r="E57" s="43">
        <f t="shared" ref="E57:I57" si="18">SUM(E58:E63)</f>
        <v>0</v>
      </c>
      <c r="F57" s="58">
        <f t="shared" si="18"/>
        <v>826079</v>
      </c>
      <c r="G57" s="173">
        <f t="shared" si="18"/>
        <v>283940.88</v>
      </c>
      <c r="H57" s="89">
        <f t="shared" si="18"/>
        <v>0</v>
      </c>
      <c r="I57" s="56">
        <f t="shared" si="18"/>
        <v>826079</v>
      </c>
    </row>
    <row r="58" spans="1:10" ht="22.5" customHeight="1">
      <c r="A58" s="21" t="s">
        <v>629</v>
      </c>
      <c r="B58" s="22">
        <v>321</v>
      </c>
      <c r="C58" s="23" t="s">
        <v>33</v>
      </c>
      <c r="D58" s="24">
        <v>212079</v>
      </c>
      <c r="E58" s="51"/>
      <c r="F58" s="84">
        <f t="shared" ref="F58:F63" si="19">SUM(D58:E58)</f>
        <v>212079</v>
      </c>
      <c r="G58" s="172">
        <v>75976.31</v>
      </c>
      <c r="H58" s="94"/>
      <c r="I58" s="25">
        <f>+F58+H58</f>
        <v>212079</v>
      </c>
      <c r="J58" s="49"/>
    </row>
    <row r="59" spans="1:10" s="26" customFormat="1" ht="12">
      <c r="A59" s="21" t="s">
        <v>630</v>
      </c>
      <c r="B59" s="22">
        <v>322</v>
      </c>
      <c r="C59" s="23" t="s">
        <v>34</v>
      </c>
      <c r="D59" s="24">
        <v>433500</v>
      </c>
      <c r="E59" s="51"/>
      <c r="F59" s="84">
        <f t="shared" si="19"/>
        <v>433500</v>
      </c>
      <c r="G59" s="172">
        <v>156813.28</v>
      </c>
      <c r="H59" s="94"/>
      <c r="I59" s="25">
        <f t="shared" ref="I59:I63" si="20">+F59+H59</f>
        <v>433500</v>
      </c>
    </row>
    <row r="60" spans="1:10" s="26" customFormat="1" ht="12">
      <c r="A60" s="21" t="s">
        <v>631</v>
      </c>
      <c r="B60" s="22">
        <v>323</v>
      </c>
      <c r="C60" s="23" t="s">
        <v>28</v>
      </c>
      <c r="D60" s="24">
        <v>147000</v>
      </c>
      <c r="E60" s="51"/>
      <c r="F60" s="84">
        <f t="shared" si="19"/>
        <v>147000</v>
      </c>
      <c r="G60" s="172">
        <v>44685.14</v>
      </c>
      <c r="H60" s="94"/>
      <c r="I60" s="25">
        <f t="shared" si="20"/>
        <v>147000</v>
      </c>
    </row>
    <row r="61" spans="1:10" s="26" customFormat="1" ht="24">
      <c r="A61" s="21"/>
      <c r="B61" s="22">
        <v>324</v>
      </c>
      <c r="C61" s="23" t="s">
        <v>37</v>
      </c>
      <c r="D61" s="24"/>
      <c r="E61" s="51"/>
      <c r="F61" s="84">
        <f t="shared" si="19"/>
        <v>0</v>
      </c>
      <c r="G61" s="172"/>
      <c r="H61" s="94"/>
      <c r="I61" s="25">
        <f t="shared" si="20"/>
        <v>0</v>
      </c>
    </row>
    <row r="62" spans="1:10" s="26" customFormat="1" ht="12">
      <c r="A62" s="21" t="s">
        <v>632</v>
      </c>
      <c r="B62" s="22">
        <v>329</v>
      </c>
      <c r="C62" s="23" t="s">
        <v>38</v>
      </c>
      <c r="D62" s="24">
        <v>18000</v>
      </c>
      <c r="E62" s="51"/>
      <c r="F62" s="84">
        <f t="shared" si="19"/>
        <v>18000</v>
      </c>
      <c r="G62" s="172">
        <v>3987.31</v>
      </c>
      <c r="H62" s="94"/>
      <c r="I62" s="25">
        <f t="shared" si="20"/>
        <v>18000</v>
      </c>
    </row>
    <row r="63" spans="1:10" s="26" customFormat="1" ht="12">
      <c r="A63" s="21" t="s">
        <v>633</v>
      </c>
      <c r="B63" s="22">
        <v>343</v>
      </c>
      <c r="C63" s="23" t="s">
        <v>39</v>
      </c>
      <c r="D63" s="24">
        <v>15500</v>
      </c>
      <c r="E63" s="47"/>
      <c r="F63" s="84">
        <f t="shared" si="19"/>
        <v>15500</v>
      </c>
      <c r="G63" s="172">
        <v>2478.84</v>
      </c>
      <c r="H63" s="94"/>
      <c r="I63" s="25">
        <f t="shared" si="20"/>
        <v>15500</v>
      </c>
    </row>
    <row r="64" spans="1:10" s="26" customFormat="1" ht="24">
      <c r="A64" s="236" t="s">
        <v>11</v>
      </c>
      <c r="B64" s="237"/>
      <c r="C64" s="18" t="s">
        <v>112</v>
      </c>
      <c r="D64" s="19">
        <f>SUM(D65:D76)</f>
        <v>0</v>
      </c>
      <c r="E64" s="19">
        <f t="shared" ref="E64:I64" si="21">SUM(E65:E76)</f>
        <v>0</v>
      </c>
      <c r="F64" s="59">
        <f t="shared" si="21"/>
        <v>0</v>
      </c>
      <c r="G64" s="174">
        <f t="shared" si="21"/>
        <v>12812.550000000001</v>
      </c>
      <c r="H64" s="79">
        <f t="shared" si="21"/>
        <v>0</v>
      </c>
      <c r="I64" s="20">
        <f t="shared" si="21"/>
        <v>0</v>
      </c>
    </row>
    <row r="65" spans="1:11" ht="26.25" customHeight="1">
      <c r="A65" s="21"/>
      <c r="B65" s="22">
        <v>311</v>
      </c>
      <c r="C65" s="23" t="s">
        <v>35</v>
      </c>
      <c r="D65" s="24"/>
      <c r="E65" s="107"/>
      <c r="F65" s="84">
        <f t="shared" ref="F65:F76" si="22">SUM(D65:E65)</f>
        <v>0</v>
      </c>
      <c r="G65" s="172">
        <v>0</v>
      </c>
      <c r="H65" s="94"/>
      <c r="I65" s="25">
        <f>+F65+H65</f>
        <v>0</v>
      </c>
      <c r="K65" s="26"/>
    </row>
    <row r="66" spans="1:11" s="26" customFormat="1" ht="12">
      <c r="A66" s="21"/>
      <c r="B66" s="22">
        <v>312</v>
      </c>
      <c r="C66" s="23" t="s">
        <v>44</v>
      </c>
      <c r="D66" s="24"/>
      <c r="E66" s="107"/>
      <c r="F66" s="84">
        <f t="shared" si="22"/>
        <v>0</v>
      </c>
      <c r="G66" s="172">
        <v>0</v>
      </c>
      <c r="H66" s="94"/>
      <c r="I66" s="25">
        <f t="shared" ref="I66:I76" si="23">+F66+H66</f>
        <v>0</v>
      </c>
    </row>
    <row r="67" spans="1:11" s="26" customFormat="1" ht="12">
      <c r="A67" s="21"/>
      <c r="B67" s="22">
        <v>313</v>
      </c>
      <c r="C67" s="23" t="s">
        <v>36</v>
      </c>
      <c r="D67" s="24"/>
      <c r="E67" s="107"/>
      <c r="F67" s="84">
        <f t="shared" si="22"/>
        <v>0</v>
      </c>
      <c r="G67" s="172">
        <v>0</v>
      </c>
      <c r="H67" s="94"/>
      <c r="I67" s="25">
        <f t="shared" si="23"/>
        <v>0</v>
      </c>
    </row>
    <row r="68" spans="1:11" s="26" customFormat="1" ht="12">
      <c r="A68" s="21"/>
      <c r="B68" s="22">
        <v>321</v>
      </c>
      <c r="C68" s="23" t="s">
        <v>33</v>
      </c>
      <c r="D68" s="24"/>
      <c r="E68" s="107"/>
      <c r="F68" s="84">
        <f t="shared" si="22"/>
        <v>0</v>
      </c>
      <c r="G68" s="172"/>
      <c r="H68" s="94"/>
      <c r="I68" s="25">
        <f t="shared" si="23"/>
        <v>0</v>
      </c>
    </row>
    <row r="69" spans="1:11" s="26" customFormat="1" ht="12">
      <c r="A69" s="21" t="s">
        <v>1627</v>
      </c>
      <c r="B69" s="22">
        <v>322</v>
      </c>
      <c r="C69" s="23" t="s">
        <v>34</v>
      </c>
      <c r="D69" s="24"/>
      <c r="E69" s="107"/>
      <c r="F69" s="84">
        <f t="shared" si="22"/>
        <v>0</v>
      </c>
      <c r="G69" s="172">
        <v>11586.25</v>
      </c>
      <c r="H69" s="94"/>
      <c r="I69" s="25">
        <f t="shared" si="23"/>
        <v>0</v>
      </c>
    </row>
    <row r="70" spans="1:11" s="26" customFormat="1" ht="12">
      <c r="A70" s="21" t="s">
        <v>1628</v>
      </c>
      <c r="B70" s="22">
        <v>323</v>
      </c>
      <c r="C70" s="23" t="s">
        <v>28</v>
      </c>
      <c r="D70" s="24"/>
      <c r="E70" s="107"/>
      <c r="F70" s="84">
        <f t="shared" si="22"/>
        <v>0</v>
      </c>
      <c r="G70" s="172">
        <v>624.6</v>
      </c>
      <c r="H70" s="94"/>
      <c r="I70" s="25">
        <f t="shared" si="23"/>
        <v>0</v>
      </c>
    </row>
    <row r="71" spans="1:11" s="26" customFormat="1" ht="24">
      <c r="A71" s="21" t="s">
        <v>1629</v>
      </c>
      <c r="B71" s="22">
        <v>324</v>
      </c>
      <c r="C71" s="23" t="s">
        <v>37</v>
      </c>
      <c r="D71" s="24"/>
      <c r="E71" s="107"/>
      <c r="F71" s="84">
        <f t="shared" si="22"/>
        <v>0</v>
      </c>
      <c r="G71" s="172">
        <v>600</v>
      </c>
      <c r="H71" s="94"/>
      <c r="I71" s="25">
        <f t="shared" si="23"/>
        <v>0</v>
      </c>
    </row>
    <row r="72" spans="1:11" s="26" customFormat="1" ht="12">
      <c r="A72" s="21"/>
      <c r="B72" s="22">
        <v>329</v>
      </c>
      <c r="C72" s="23" t="s">
        <v>38</v>
      </c>
      <c r="D72" s="24"/>
      <c r="E72" s="107"/>
      <c r="F72" s="84">
        <f t="shared" si="22"/>
        <v>0</v>
      </c>
      <c r="G72" s="172"/>
      <c r="H72" s="94"/>
      <c r="I72" s="25">
        <f t="shared" si="23"/>
        <v>0</v>
      </c>
    </row>
    <row r="73" spans="1:11" s="26" customFormat="1" ht="12">
      <c r="A73" s="21" t="s">
        <v>1630</v>
      </c>
      <c r="B73" s="22">
        <v>343</v>
      </c>
      <c r="C73" s="23" t="s">
        <v>39</v>
      </c>
      <c r="D73" s="24"/>
      <c r="E73" s="51"/>
      <c r="F73" s="84">
        <f t="shared" si="22"/>
        <v>0</v>
      </c>
      <c r="G73" s="172">
        <v>1.7</v>
      </c>
      <c r="H73" s="94"/>
      <c r="I73" s="25">
        <f t="shared" si="23"/>
        <v>0</v>
      </c>
    </row>
    <row r="74" spans="1:11" s="26" customFormat="1" ht="24">
      <c r="A74" s="21"/>
      <c r="B74" s="22">
        <v>372</v>
      </c>
      <c r="C74" s="23" t="s">
        <v>46</v>
      </c>
      <c r="D74" s="24"/>
      <c r="E74" s="51"/>
      <c r="F74" s="84">
        <f t="shared" ref="F74" si="24">SUM(D74:E74)</f>
        <v>0</v>
      </c>
      <c r="G74" s="172"/>
      <c r="H74" s="94"/>
      <c r="I74" s="25">
        <f t="shared" si="23"/>
        <v>0</v>
      </c>
    </row>
    <row r="75" spans="1:11" s="26" customFormat="1" ht="12">
      <c r="A75" s="21"/>
      <c r="B75" s="22">
        <v>381</v>
      </c>
      <c r="C75" s="23" t="s">
        <v>58</v>
      </c>
      <c r="D75" s="24"/>
      <c r="E75" s="51"/>
      <c r="F75" s="84">
        <f t="shared" si="22"/>
        <v>0</v>
      </c>
      <c r="G75" s="172"/>
      <c r="H75" s="94"/>
      <c r="I75" s="25">
        <f t="shared" si="23"/>
        <v>0</v>
      </c>
    </row>
    <row r="76" spans="1:11" s="26" customFormat="1" ht="12">
      <c r="A76" s="21"/>
      <c r="B76" s="22">
        <v>383</v>
      </c>
      <c r="C76" s="23" t="s">
        <v>61</v>
      </c>
      <c r="D76" s="24"/>
      <c r="E76" s="47"/>
      <c r="F76" s="84">
        <f t="shared" si="22"/>
        <v>0</v>
      </c>
      <c r="G76" s="172"/>
      <c r="H76" s="94"/>
      <c r="I76" s="25">
        <f t="shared" si="23"/>
        <v>0</v>
      </c>
    </row>
    <row r="77" spans="1:11" s="26" customFormat="1" ht="24">
      <c r="A77" s="236" t="s">
        <v>11</v>
      </c>
      <c r="B77" s="237"/>
      <c r="C77" s="18" t="s">
        <v>113</v>
      </c>
      <c r="D77" s="19">
        <f>SUM(D78:D89)</f>
        <v>40000</v>
      </c>
      <c r="E77" s="19">
        <f t="shared" ref="E77:I77" si="25">SUM(E78:E89)</f>
        <v>0</v>
      </c>
      <c r="F77" s="59">
        <f t="shared" si="25"/>
        <v>40000</v>
      </c>
      <c r="G77" s="174">
        <f t="shared" si="25"/>
        <v>0</v>
      </c>
      <c r="H77" s="79">
        <f t="shared" si="25"/>
        <v>0</v>
      </c>
      <c r="I77" s="20">
        <f t="shared" si="25"/>
        <v>40000</v>
      </c>
    </row>
    <row r="78" spans="1:11">
      <c r="A78" s="21"/>
      <c r="B78" s="22">
        <v>311</v>
      </c>
      <c r="C78" s="23" t="s">
        <v>35</v>
      </c>
      <c r="D78" s="24"/>
      <c r="E78" s="47"/>
      <c r="F78" s="84">
        <f t="shared" ref="F78:F88" si="26">SUM(D78:E78)</f>
        <v>0</v>
      </c>
      <c r="G78" s="172"/>
      <c r="H78" s="94"/>
      <c r="I78" s="25">
        <f>+F78+H78</f>
        <v>0</v>
      </c>
    </row>
    <row r="79" spans="1:11" s="26" customFormat="1" ht="12">
      <c r="A79" s="21"/>
      <c r="B79" s="22">
        <v>312</v>
      </c>
      <c r="C79" s="23" t="s">
        <v>44</v>
      </c>
      <c r="D79" s="24"/>
      <c r="E79" s="47"/>
      <c r="F79" s="84">
        <f t="shared" si="26"/>
        <v>0</v>
      </c>
      <c r="G79" s="172"/>
      <c r="H79" s="94"/>
      <c r="I79" s="25">
        <f t="shared" ref="I79:I88" si="27">+F79+H79</f>
        <v>0</v>
      </c>
    </row>
    <row r="80" spans="1:11" s="26" customFormat="1" ht="12">
      <c r="A80" s="21"/>
      <c r="B80" s="22">
        <v>313</v>
      </c>
      <c r="C80" s="23" t="s">
        <v>36</v>
      </c>
      <c r="D80" s="24"/>
      <c r="E80" s="47"/>
      <c r="F80" s="84">
        <f t="shared" si="26"/>
        <v>0</v>
      </c>
      <c r="G80" s="172"/>
      <c r="H80" s="94"/>
      <c r="I80" s="25">
        <f t="shared" si="27"/>
        <v>0</v>
      </c>
    </row>
    <row r="81" spans="1:9" s="26" customFormat="1" ht="12">
      <c r="A81" s="21"/>
      <c r="B81" s="22">
        <v>321</v>
      </c>
      <c r="C81" s="23" t="s">
        <v>33</v>
      </c>
      <c r="D81" s="24"/>
      <c r="E81" s="47"/>
      <c r="F81" s="84">
        <f t="shared" si="26"/>
        <v>0</v>
      </c>
      <c r="G81" s="172"/>
      <c r="H81" s="94"/>
      <c r="I81" s="25">
        <f t="shared" si="27"/>
        <v>0</v>
      </c>
    </row>
    <row r="82" spans="1:9" s="26" customFormat="1" ht="12">
      <c r="A82" s="21"/>
      <c r="B82" s="22">
        <v>322</v>
      </c>
      <c r="C82" s="23" t="s">
        <v>34</v>
      </c>
      <c r="D82" s="24"/>
      <c r="E82" s="47"/>
      <c r="F82" s="84">
        <f t="shared" si="26"/>
        <v>0</v>
      </c>
      <c r="G82" s="172"/>
      <c r="H82" s="94"/>
      <c r="I82" s="25">
        <f t="shared" si="27"/>
        <v>0</v>
      </c>
    </row>
    <row r="83" spans="1:9" s="26" customFormat="1" ht="12">
      <c r="A83" s="21" t="s">
        <v>634</v>
      </c>
      <c r="B83" s="22">
        <v>323</v>
      </c>
      <c r="C83" s="23" t="s">
        <v>28</v>
      </c>
      <c r="D83" s="24">
        <v>15000</v>
      </c>
      <c r="E83" s="47"/>
      <c r="F83" s="84">
        <f t="shared" si="26"/>
        <v>15000</v>
      </c>
      <c r="G83" s="172"/>
      <c r="H83" s="94"/>
      <c r="I83" s="25">
        <f t="shared" si="27"/>
        <v>15000</v>
      </c>
    </row>
    <row r="84" spans="1:9" s="26" customFormat="1" ht="24">
      <c r="A84" s="21"/>
      <c r="B84" s="22">
        <v>324</v>
      </c>
      <c r="C84" s="23" t="s">
        <v>37</v>
      </c>
      <c r="D84" s="24"/>
      <c r="E84" s="47"/>
      <c r="F84" s="84">
        <f t="shared" si="26"/>
        <v>0</v>
      </c>
      <c r="G84" s="172"/>
      <c r="H84" s="94"/>
      <c r="I84" s="25">
        <f t="shared" si="27"/>
        <v>0</v>
      </c>
    </row>
    <row r="85" spans="1:9" s="26" customFormat="1" ht="12">
      <c r="A85" s="21" t="s">
        <v>635</v>
      </c>
      <c r="B85" s="22">
        <v>329</v>
      </c>
      <c r="C85" s="23" t="s">
        <v>38</v>
      </c>
      <c r="D85" s="24">
        <v>25000</v>
      </c>
      <c r="E85" s="47"/>
      <c r="F85" s="84">
        <f t="shared" si="26"/>
        <v>25000</v>
      </c>
      <c r="G85" s="172"/>
      <c r="H85" s="94"/>
      <c r="I85" s="25">
        <f t="shared" si="27"/>
        <v>25000</v>
      </c>
    </row>
    <row r="86" spans="1:9" s="26" customFormat="1" ht="12">
      <c r="A86" s="21"/>
      <c r="B86" s="22">
        <v>343</v>
      </c>
      <c r="C86" s="23" t="s">
        <v>39</v>
      </c>
      <c r="D86" s="24"/>
      <c r="E86" s="47"/>
      <c r="F86" s="84">
        <f t="shared" si="26"/>
        <v>0</v>
      </c>
      <c r="G86" s="172"/>
      <c r="H86" s="94"/>
      <c r="I86" s="25">
        <f t="shared" si="27"/>
        <v>0</v>
      </c>
    </row>
    <row r="87" spans="1:9" s="26" customFormat="1" ht="24">
      <c r="A87" s="21"/>
      <c r="B87" s="22">
        <v>372</v>
      </c>
      <c r="C87" s="23" t="s">
        <v>46</v>
      </c>
      <c r="D87" s="24"/>
      <c r="E87" s="47"/>
      <c r="F87" s="84">
        <f t="shared" ref="F87" si="28">SUM(D87:E87)</f>
        <v>0</v>
      </c>
      <c r="G87" s="172"/>
      <c r="H87" s="94"/>
      <c r="I87" s="25">
        <f t="shared" si="27"/>
        <v>0</v>
      </c>
    </row>
    <row r="88" spans="1:9" s="26" customFormat="1" ht="12">
      <c r="A88" s="21"/>
      <c r="B88" s="22">
        <v>381</v>
      </c>
      <c r="C88" s="23" t="s">
        <v>58</v>
      </c>
      <c r="D88" s="24"/>
      <c r="E88" s="47"/>
      <c r="F88" s="84">
        <f t="shared" si="26"/>
        <v>0</v>
      </c>
      <c r="G88" s="172"/>
      <c r="H88" s="94"/>
      <c r="I88" s="25">
        <f t="shared" si="27"/>
        <v>0</v>
      </c>
    </row>
    <row r="89" spans="1:9" s="26" customFormat="1" ht="12">
      <c r="A89" s="21"/>
      <c r="B89" s="22">
        <v>383</v>
      </c>
      <c r="C89" s="23"/>
      <c r="D89" s="24"/>
      <c r="E89" s="47"/>
      <c r="F89" s="84"/>
      <c r="G89" s="172"/>
      <c r="H89" s="94"/>
      <c r="I89" s="25"/>
    </row>
    <row r="90" spans="1:9" s="26" customFormat="1" ht="12">
      <c r="A90" s="236" t="s">
        <v>11</v>
      </c>
      <c r="B90" s="237"/>
      <c r="C90" s="18" t="s">
        <v>114</v>
      </c>
      <c r="D90" s="19">
        <f>SUM(D91:D101)</f>
        <v>6850500</v>
      </c>
      <c r="E90" s="19">
        <f t="shared" ref="E90:I90" si="29">SUM(E91:E101)</f>
        <v>0</v>
      </c>
      <c r="F90" s="59">
        <f t="shared" si="29"/>
        <v>6850500</v>
      </c>
      <c r="G90" s="174">
        <f t="shared" si="29"/>
        <v>3792782.35</v>
      </c>
      <c r="H90" s="79">
        <f t="shared" si="29"/>
        <v>0</v>
      </c>
      <c r="I90" s="20">
        <f t="shared" si="29"/>
        <v>6850500</v>
      </c>
    </row>
    <row r="91" spans="1:9">
      <c r="A91" s="21" t="s">
        <v>636</v>
      </c>
      <c r="B91" s="22">
        <v>311</v>
      </c>
      <c r="C91" s="23" t="s">
        <v>35</v>
      </c>
      <c r="D91" s="24">
        <v>5700000</v>
      </c>
      <c r="E91" s="51"/>
      <c r="F91" s="84">
        <f t="shared" ref="F91:F101" si="30">SUM(D91:E91)</f>
        <v>5700000</v>
      </c>
      <c r="G91" s="172">
        <v>3179106.11</v>
      </c>
      <c r="H91" s="94"/>
      <c r="I91" s="25">
        <f>+F91+H91</f>
        <v>5700000</v>
      </c>
    </row>
    <row r="92" spans="1:9" s="26" customFormat="1" ht="12">
      <c r="A92" s="21" t="s">
        <v>637</v>
      </c>
      <c r="B92" s="22">
        <v>312</v>
      </c>
      <c r="C92" s="23" t="s">
        <v>44</v>
      </c>
      <c r="D92" s="24">
        <v>185000</v>
      </c>
      <c r="E92" s="51"/>
      <c r="F92" s="84">
        <f t="shared" si="30"/>
        <v>185000</v>
      </c>
      <c r="G92" s="172">
        <v>92796.77</v>
      </c>
      <c r="H92" s="94"/>
      <c r="I92" s="25">
        <f t="shared" ref="I92:I101" si="31">+F92+H92</f>
        <v>185000</v>
      </c>
    </row>
    <row r="93" spans="1:9" s="26" customFormat="1" ht="12">
      <c r="A93" s="21" t="s">
        <v>638</v>
      </c>
      <c r="B93" s="22">
        <v>313</v>
      </c>
      <c r="C93" s="23" t="s">
        <v>36</v>
      </c>
      <c r="D93" s="24">
        <v>940500</v>
      </c>
      <c r="E93" s="51"/>
      <c r="F93" s="84">
        <f t="shared" si="30"/>
        <v>940500</v>
      </c>
      <c r="G93" s="172">
        <v>505390.52</v>
      </c>
      <c r="H93" s="94"/>
      <c r="I93" s="25">
        <f t="shared" si="31"/>
        <v>940500</v>
      </c>
    </row>
    <row r="94" spans="1:9" s="26" customFormat="1" ht="12">
      <c r="A94" s="21" t="s">
        <v>1631</v>
      </c>
      <c r="B94" s="22">
        <v>321</v>
      </c>
      <c r="C94" s="23" t="s">
        <v>33</v>
      </c>
      <c r="D94" s="24"/>
      <c r="E94" s="51"/>
      <c r="F94" s="84">
        <f t="shared" si="30"/>
        <v>0</v>
      </c>
      <c r="G94" s="172">
        <v>448</v>
      </c>
      <c r="H94" s="94"/>
      <c r="I94" s="25">
        <f t="shared" si="31"/>
        <v>0</v>
      </c>
    </row>
    <row r="95" spans="1:9" s="26" customFormat="1" ht="12">
      <c r="A95" s="21"/>
      <c r="B95" s="22">
        <v>322</v>
      </c>
      <c r="C95" s="23" t="s">
        <v>34</v>
      </c>
      <c r="D95" s="24"/>
      <c r="E95" s="107"/>
      <c r="F95" s="84">
        <f t="shared" si="30"/>
        <v>0</v>
      </c>
      <c r="G95" s="172"/>
      <c r="H95" s="94"/>
      <c r="I95" s="25">
        <f t="shared" si="31"/>
        <v>0</v>
      </c>
    </row>
    <row r="96" spans="1:9" s="26" customFormat="1" ht="12">
      <c r="A96" s="21"/>
      <c r="B96" s="22">
        <v>323</v>
      </c>
      <c r="C96" s="23" t="s">
        <v>28</v>
      </c>
      <c r="D96" s="24"/>
      <c r="E96" s="51"/>
      <c r="F96" s="84">
        <f t="shared" si="30"/>
        <v>0</v>
      </c>
      <c r="G96" s="172"/>
      <c r="H96" s="94"/>
      <c r="I96" s="25">
        <f t="shared" si="31"/>
        <v>0</v>
      </c>
    </row>
    <row r="97" spans="1:10" s="26" customFormat="1" ht="24">
      <c r="A97" s="21"/>
      <c r="B97" s="22">
        <v>324</v>
      </c>
      <c r="C97" s="23" t="s">
        <v>37</v>
      </c>
      <c r="D97" s="24"/>
      <c r="E97" s="51"/>
      <c r="F97" s="84">
        <f t="shared" si="30"/>
        <v>0</v>
      </c>
      <c r="G97" s="172"/>
      <c r="H97" s="94"/>
      <c r="I97" s="25">
        <f t="shared" si="31"/>
        <v>0</v>
      </c>
    </row>
    <row r="98" spans="1:10" s="26" customFormat="1" ht="12">
      <c r="A98" s="21" t="s">
        <v>639</v>
      </c>
      <c r="B98" s="22">
        <v>329</v>
      </c>
      <c r="C98" s="23" t="s">
        <v>38</v>
      </c>
      <c r="D98" s="24">
        <v>25000</v>
      </c>
      <c r="E98" s="51"/>
      <c r="F98" s="84">
        <f t="shared" si="30"/>
        <v>25000</v>
      </c>
      <c r="G98" s="172">
        <v>13237.5</v>
      </c>
      <c r="H98" s="94"/>
      <c r="I98" s="25">
        <f t="shared" si="31"/>
        <v>25000</v>
      </c>
      <c r="J98" s="130"/>
    </row>
    <row r="99" spans="1:10" s="26" customFormat="1" ht="12">
      <c r="A99" s="21" t="s">
        <v>1632</v>
      </c>
      <c r="B99" s="22">
        <v>343</v>
      </c>
      <c r="C99" s="23" t="s">
        <v>39</v>
      </c>
      <c r="D99" s="24"/>
      <c r="E99" s="51"/>
      <c r="F99" s="84">
        <f t="shared" si="30"/>
        <v>0</v>
      </c>
      <c r="G99" s="172">
        <v>1803.45</v>
      </c>
      <c r="H99" s="94"/>
      <c r="I99" s="25">
        <f t="shared" si="31"/>
        <v>0</v>
      </c>
    </row>
    <row r="100" spans="1:10" s="26" customFormat="1" ht="24">
      <c r="A100" s="21"/>
      <c r="B100" s="22">
        <v>372</v>
      </c>
      <c r="C100" s="23" t="s">
        <v>46</v>
      </c>
      <c r="D100" s="24"/>
      <c r="E100" s="51"/>
      <c r="F100" s="84">
        <f t="shared" si="30"/>
        <v>0</v>
      </c>
      <c r="G100" s="172"/>
      <c r="H100" s="94"/>
      <c r="I100" s="25">
        <f t="shared" si="31"/>
        <v>0</v>
      </c>
      <c r="J100" s="130"/>
    </row>
    <row r="101" spans="1:10" s="26" customFormat="1" ht="12">
      <c r="A101" s="21"/>
      <c r="B101" s="22">
        <v>381</v>
      </c>
      <c r="C101" s="23" t="s">
        <v>58</v>
      </c>
      <c r="D101" s="24"/>
      <c r="E101" s="51"/>
      <c r="F101" s="84">
        <f t="shared" si="30"/>
        <v>0</v>
      </c>
      <c r="G101" s="172"/>
      <c r="H101" s="94"/>
      <c r="I101" s="25">
        <f t="shared" si="31"/>
        <v>0</v>
      </c>
    </row>
    <row r="102" spans="1:10" s="26" customFormat="1" ht="12">
      <c r="A102" s="236" t="s">
        <v>11</v>
      </c>
      <c r="B102" s="237"/>
      <c r="C102" s="18" t="s">
        <v>116</v>
      </c>
      <c r="D102" s="19">
        <f>SUM(D103:D113)</f>
        <v>0</v>
      </c>
      <c r="E102" s="19">
        <f t="shared" ref="E102:I102" si="32">SUM(E103:E113)</f>
        <v>0</v>
      </c>
      <c r="F102" s="59">
        <f t="shared" si="32"/>
        <v>0</v>
      </c>
      <c r="G102" s="174">
        <f t="shared" si="32"/>
        <v>0</v>
      </c>
      <c r="H102" s="79">
        <f t="shared" si="32"/>
        <v>0</v>
      </c>
      <c r="I102" s="20">
        <f t="shared" si="32"/>
        <v>0</v>
      </c>
    </row>
    <row r="103" spans="1:10">
      <c r="A103" s="21"/>
      <c r="B103" s="22">
        <v>311</v>
      </c>
      <c r="C103" s="23" t="s">
        <v>35</v>
      </c>
      <c r="D103" s="24"/>
      <c r="E103" s="47"/>
      <c r="F103" s="84">
        <f t="shared" ref="F103:F111" si="33">SUM(D103:E103)</f>
        <v>0</v>
      </c>
      <c r="G103" s="172"/>
      <c r="H103" s="94"/>
      <c r="I103" s="25">
        <f>+F103+H103</f>
        <v>0</v>
      </c>
    </row>
    <row r="104" spans="1:10" s="26" customFormat="1" ht="12">
      <c r="A104" s="21"/>
      <c r="B104" s="22">
        <v>312</v>
      </c>
      <c r="C104" s="23" t="s">
        <v>44</v>
      </c>
      <c r="D104" s="24"/>
      <c r="E104" s="47"/>
      <c r="F104" s="84">
        <f t="shared" si="33"/>
        <v>0</v>
      </c>
      <c r="G104" s="172"/>
      <c r="H104" s="94"/>
      <c r="I104" s="25">
        <f t="shared" ref="I104:I113" si="34">+F104+H104</f>
        <v>0</v>
      </c>
    </row>
    <row r="105" spans="1:10" s="26" customFormat="1" ht="12">
      <c r="A105" s="21"/>
      <c r="B105" s="22">
        <v>313</v>
      </c>
      <c r="C105" s="23" t="s">
        <v>36</v>
      </c>
      <c r="D105" s="24"/>
      <c r="E105" s="47"/>
      <c r="F105" s="84">
        <f t="shared" si="33"/>
        <v>0</v>
      </c>
      <c r="G105" s="172"/>
      <c r="H105" s="94"/>
      <c r="I105" s="25">
        <f t="shared" si="34"/>
        <v>0</v>
      </c>
    </row>
    <row r="106" spans="1:10" s="26" customFormat="1" ht="12">
      <c r="A106" s="21"/>
      <c r="B106" s="22">
        <v>321</v>
      </c>
      <c r="C106" s="23" t="s">
        <v>33</v>
      </c>
      <c r="D106" s="24"/>
      <c r="E106" s="47"/>
      <c r="F106" s="84">
        <f t="shared" si="33"/>
        <v>0</v>
      </c>
      <c r="G106" s="172"/>
      <c r="H106" s="94"/>
      <c r="I106" s="25">
        <f t="shared" si="34"/>
        <v>0</v>
      </c>
    </row>
    <row r="107" spans="1:10">
      <c r="A107" s="21"/>
      <c r="B107" s="22">
        <v>322</v>
      </c>
      <c r="C107" s="23" t="s">
        <v>34</v>
      </c>
      <c r="D107" s="24"/>
      <c r="E107" s="50"/>
      <c r="F107" s="84">
        <f t="shared" si="33"/>
        <v>0</v>
      </c>
      <c r="G107" s="172"/>
      <c r="H107" s="94"/>
      <c r="I107" s="25">
        <f t="shared" si="34"/>
        <v>0</v>
      </c>
    </row>
    <row r="108" spans="1:10" s="26" customFormat="1" ht="12">
      <c r="A108" s="21"/>
      <c r="B108" s="22">
        <v>323</v>
      </c>
      <c r="C108" s="23" t="s">
        <v>28</v>
      </c>
      <c r="D108" s="24"/>
      <c r="E108" s="47"/>
      <c r="F108" s="84">
        <f t="shared" si="33"/>
        <v>0</v>
      </c>
      <c r="G108" s="172"/>
      <c r="H108" s="94"/>
      <c r="I108" s="25">
        <f t="shared" si="34"/>
        <v>0</v>
      </c>
    </row>
    <row r="109" spans="1:10" s="26" customFormat="1" ht="24">
      <c r="A109" s="21"/>
      <c r="B109" s="22">
        <v>324</v>
      </c>
      <c r="C109" s="23" t="s">
        <v>37</v>
      </c>
      <c r="D109" s="24"/>
      <c r="E109" s="47"/>
      <c r="F109" s="84">
        <f t="shared" si="33"/>
        <v>0</v>
      </c>
      <c r="G109" s="172"/>
      <c r="H109" s="94"/>
      <c r="I109" s="25">
        <f t="shared" si="34"/>
        <v>0</v>
      </c>
    </row>
    <row r="110" spans="1:10" s="26" customFormat="1" ht="12">
      <c r="A110" s="21"/>
      <c r="B110" s="22">
        <v>329</v>
      </c>
      <c r="C110" s="23" t="s">
        <v>38</v>
      </c>
      <c r="D110" s="24"/>
      <c r="E110" s="47"/>
      <c r="F110" s="84">
        <f t="shared" si="33"/>
        <v>0</v>
      </c>
      <c r="G110" s="172"/>
      <c r="H110" s="94"/>
      <c r="I110" s="25">
        <f t="shared" si="34"/>
        <v>0</v>
      </c>
    </row>
    <row r="111" spans="1:10" s="26" customFormat="1" ht="12">
      <c r="A111" s="21"/>
      <c r="B111" s="22">
        <v>343</v>
      </c>
      <c r="C111" s="23" t="s">
        <v>39</v>
      </c>
      <c r="D111" s="24"/>
      <c r="E111" s="47"/>
      <c r="F111" s="84">
        <f t="shared" si="33"/>
        <v>0</v>
      </c>
      <c r="G111" s="172"/>
      <c r="H111" s="94"/>
      <c r="I111" s="25">
        <f t="shared" si="34"/>
        <v>0</v>
      </c>
    </row>
    <row r="112" spans="1:10" s="26" customFormat="1" ht="24">
      <c r="A112" s="21"/>
      <c r="B112" s="22">
        <v>372</v>
      </c>
      <c r="C112" s="23" t="s">
        <v>46</v>
      </c>
      <c r="D112" s="24"/>
      <c r="E112" s="47"/>
      <c r="F112" s="84">
        <f t="shared" ref="F112" si="35">SUM(D112:E112)</f>
        <v>0</v>
      </c>
      <c r="G112" s="172"/>
      <c r="H112" s="94"/>
      <c r="I112" s="25">
        <f t="shared" si="34"/>
        <v>0</v>
      </c>
    </row>
    <row r="113" spans="1:10" s="26" customFormat="1" ht="12">
      <c r="A113" s="21"/>
      <c r="B113" s="22">
        <v>381</v>
      </c>
      <c r="C113" s="23" t="s">
        <v>58</v>
      </c>
      <c r="D113" s="24"/>
      <c r="E113" s="47"/>
      <c r="F113" s="84"/>
      <c r="G113" s="172"/>
      <c r="H113" s="94"/>
      <c r="I113" s="25">
        <f t="shared" si="34"/>
        <v>0</v>
      </c>
    </row>
    <row r="114" spans="1:10" s="26" customFormat="1" ht="24">
      <c r="A114" s="238" t="s">
        <v>47</v>
      </c>
      <c r="B114" s="239"/>
      <c r="C114" s="39" t="s">
        <v>48</v>
      </c>
      <c r="D114" s="40">
        <f>SUM(D115,D121,D127,D133)</f>
        <v>0</v>
      </c>
      <c r="E114" s="40">
        <f t="shared" ref="E114:I114" si="36">SUM(E115,E121,E127,E133)</f>
        <v>0</v>
      </c>
      <c r="F114" s="83">
        <f t="shared" si="36"/>
        <v>0</v>
      </c>
      <c r="G114" s="171">
        <f t="shared" si="36"/>
        <v>0</v>
      </c>
      <c r="H114" s="88">
        <f t="shared" si="36"/>
        <v>0</v>
      </c>
      <c r="I114" s="41">
        <f t="shared" si="36"/>
        <v>0</v>
      </c>
    </row>
    <row r="115" spans="1:10" s="26" customFormat="1" ht="25.5" customHeight="1">
      <c r="A115" s="236" t="s">
        <v>11</v>
      </c>
      <c r="B115" s="237"/>
      <c r="C115" s="18" t="s">
        <v>110</v>
      </c>
      <c r="D115" s="19">
        <f>SUM(D116:D120)</f>
        <v>0</v>
      </c>
      <c r="E115" s="19">
        <f t="shared" ref="E115:I115" si="37">SUM(E116:E120)</f>
        <v>0</v>
      </c>
      <c r="F115" s="59">
        <f t="shared" si="37"/>
        <v>0</v>
      </c>
      <c r="G115" s="174">
        <f t="shared" si="37"/>
        <v>0</v>
      </c>
      <c r="H115" s="79">
        <f t="shared" si="37"/>
        <v>0</v>
      </c>
      <c r="I115" s="20">
        <f t="shared" si="37"/>
        <v>0</v>
      </c>
    </row>
    <row r="116" spans="1:10">
      <c r="A116" s="21"/>
      <c r="B116" s="22">
        <v>321</v>
      </c>
      <c r="C116" s="23" t="s">
        <v>33</v>
      </c>
      <c r="D116" s="24"/>
      <c r="E116" s="47"/>
      <c r="F116" s="84">
        <f>SUM(D116:E116)</f>
        <v>0</v>
      </c>
      <c r="G116" s="172"/>
      <c r="H116" s="94"/>
      <c r="I116" s="25">
        <f>+F116+H116</f>
        <v>0</v>
      </c>
      <c r="J116" s="49"/>
    </row>
    <row r="117" spans="1:10" s="26" customFormat="1" ht="12">
      <c r="A117" s="21"/>
      <c r="B117" s="22">
        <v>322</v>
      </c>
      <c r="C117" s="23" t="s">
        <v>34</v>
      </c>
      <c r="D117" s="24"/>
      <c r="E117" s="47"/>
      <c r="F117" s="84">
        <f>SUM(D117:E117)</f>
        <v>0</v>
      </c>
      <c r="G117" s="172"/>
      <c r="H117" s="94"/>
      <c r="I117" s="25">
        <f t="shared" ref="I117:I120" si="38">+F117+H117</f>
        <v>0</v>
      </c>
    </row>
    <row r="118" spans="1:10" s="26" customFormat="1" ht="12">
      <c r="A118" s="21"/>
      <c r="B118" s="22">
        <v>323</v>
      </c>
      <c r="C118" s="23" t="s">
        <v>28</v>
      </c>
      <c r="D118" s="24"/>
      <c r="E118" s="47"/>
      <c r="F118" s="84">
        <f>SUM(D118:E118)</f>
        <v>0</v>
      </c>
      <c r="G118" s="172"/>
      <c r="H118" s="94"/>
      <c r="I118" s="25">
        <f t="shared" si="38"/>
        <v>0</v>
      </c>
    </row>
    <row r="119" spans="1:10" s="26" customFormat="1" ht="12">
      <c r="A119" s="21"/>
      <c r="B119" s="22">
        <v>329</v>
      </c>
      <c r="C119" s="23" t="s">
        <v>38</v>
      </c>
      <c r="D119" s="24"/>
      <c r="E119" s="47"/>
      <c r="F119" s="84">
        <f>SUM(D119:E119)</f>
        <v>0</v>
      </c>
      <c r="G119" s="172"/>
      <c r="H119" s="94"/>
      <c r="I119" s="25">
        <f t="shared" si="38"/>
        <v>0</v>
      </c>
    </row>
    <row r="120" spans="1:10" s="26" customFormat="1" ht="12">
      <c r="A120" s="21"/>
      <c r="B120" s="22">
        <v>343</v>
      </c>
      <c r="C120" s="23" t="s">
        <v>39</v>
      </c>
      <c r="D120" s="24"/>
      <c r="E120" s="47"/>
      <c r="F120" s="84">
        <f>SUM(D120:E120)</f>
        <v>0</v>
      </c>
      <c r="G120" s="172"/>
      <c r="H120" s="94"/>
      <c r="I120" s="25">
        <f t="shared" si="38"/>
        <v>0</v>
      </c>
    </row>
    <row r="121" spans="1:10" s="26" customFormat="1" ht="25.5" customHeight="1">
      <c r="A121" s="246" t="s">
        <v>11</v>
      </c>
      <c r="B121" s="247"/>
      <c r="C121" s="55" t="s">
        <v>111</v>
      </c>
      <c r="D121" s="43">
        <f t="shared" ref="D121:I121" si="39">SUM(D122:D126)</f>
        <v>0</v>
      </c>
      <c r="E121" s="43">
        <f t="shared" si="39"/>
        <v>0</v>
      </c>
      <c r="F121" s="58">
        <f t="shared" si="39"/>
        <v>0</v>
      </c>
      <c r="G121" s="173">
        <f t="shared" si="39"/>
        <v>0</v>
      </c>
      <c r="H121" s="89">
        <f t="shared" si="39"/>
        <v>0</v>
      </c>
      <c r="I121" s="56">
        <f t="shared" si="39"/>
        <v>0</v>
      </c>
    </row>
    <row r="122" spans="1:10">
      <c r="A122" s="21"/>
      <c r="B122" s="22">
        <v>321</v>
      </c>
      <c r="C122" s="23" t="s">
        <v>33</v>
      </c>
      <c r="D122" s="24"/>
      <c r="E122" s="47"/>
      <c r="F122" s="84">
        <f>SUM(D122:E122)</f>
        <v>0</v>
      </c>
      <c r="G122" s="172"/>
      <c r="H122" s="94"/>
      <c r="I122" s="25">
        <f>+F122+H122</f>
        <v>0</v>
      </c>
      <c r="J122" s="49"/>
    </row>
    <row r="123" spans="1:10" s="26" customFormat="1" ht="12">
      <c r="A123" s="21"/>
      <c r="B123" s="22">
        <v>322</v>
      </c>
      <c r="C123" s="23" t="s">
        <v>34</v>
      </c>
      <c r="D123" s="24"/>
      <c r="E123" s="47"/>
      <c r="F123" s="84">
        <f>SUM(D123:E123)</f>
        <v>0</v>
      </c>
      <c r="G123" s="172"/>
      <c r="H123" s="94"/>
      <c r="I123" s="25">
        <f t="shared" ref="I123:I126" si="40">+F123+H123</f>
        <v>0</v>
      </c>
    </row>
    <row r="124" spans="1:10" s="26" customFormat="1" ht="12">
      <c r="A124" s="21"/>
      <c r="B124" s="22">
        <v>323</v>
      </c>
      <c r="C124" s="23" t="s">
        <v>28</v>
      </c>
      <c r="D124" s="24"/>
      <c r="E124" s="47"/>
      <c r="F124" s="84">
        <f>SUM(D124:E124)</f>
        <v>0</v>
      </c>
      <c r="G124" s="172"/>
      <c r="H124" s="94"/>
      <c r="I124" s="25">
        <f t="shared" si="40"/>
        <v>0</v>
      </c>
    </row>
    <row r="125" spans="1:10" s="26" customFormat="1" ht="12">
      <c r="A125" s="21"/>
      <c r="B125" s="22">
        <v>329</v>
      </c>
      <c r="C125" s="23" t="s">
        <v>38</v>
      </c>
      <c r="D125" s="24"/>
      <c r="E125" s="47"/>
      <c r="F125" s="84">
        <f>SUM(D125:E125)</f>
        <v>0</v>
      </c>
      <c r="G125" s="172"/>
      <c r="H125" s="94"/>
      <c r="I125" s="25">
        <f t="shared" si="40"/>
        <v>0</v>
      </c>
    </row>
    <row r="126" spans="1:10" s="26" customFormat="1" ht="12">
      <c r="A126" s="21"/>
      <c r="B126" s="22">
        <v>343</v>
      </c>
      <c r="C126" s="23" t="s">
        <v>39</v>
      </c>
      <c r="D126" s="24"/>
      <c r="E126" s="47"/>
      <c r="F126" s="84">
        <f>SUM(D126:E126)</f>
        <v>0</v>
      </c>
      <c r="G126" s="172"/>
      <c r="H126" s="94"/>
      <c r="I126" s="25">
        <f t="shared" si="40"/>
        <v>0</v>
      </c>
    </row>
    <row r="127" spans="1:10" s="26" customFormat="1" ht="24">
      <c r="A127" s="236" t="s">
        <v>11</v>
      </c>
      <c r="B127" s="237"/>
      <c r="C127" s="18" t="s">
        <v>113</v>
      </c>
      <c r="D127" s="19">
        <f>SUM(D128:D132)</f>
        <v>0</v>
      </c>
      <c r="E127" s="19">
        <f t="shared" ref="E127:I127" si="41">SUM(E128:E132)</f>
        <v>0</v>
      </c>
      <c r="F127" s="59">
        <f t="shared" si="41"/>
        <v>0</v>
      </c>
      <c r="G127" s="174">
        <f t="shared" si="41"/>
        <v>0</v>
      </c>
      <c r="H127" s="79">
        <f t="shared" si="41"/>
        <v>0</v>
      </c>
      <c r="I127" s="20">
        <f t="shared" si="41"/>
        <v>0</v>
      </c>
    </row>
    <row r="128" spans="1:10" s="26" customFormat="1" ht="12">
      <c r="A128" s="21"/>
      <c r="B128" s="22">
        <v>321</v>
      </c>
      <c r="C128" s="23" t="s">
        <v>33</v>
      </c>
      <c r="D128" s="24"/>
      <c r="E128" s="47"/>
      <c r="F128" s="84">
        <f>SUM(D128:E128)</f>
        <v>0</v>
      </c>
      <c r="G128" s="172"/>
      <c r="H128" s="94"/>
      <c r="I128" s="25">
        <f>+F128+H128</f>
        <v>0</v>
      </c>
    </row>
    <row r="129" spans="1:9" s="26" customFormat="1" ht="12">
      <c r="A129" s="21"/>
      <c r="B129" s="22">
        <v>322</v>
      </c>
      <c r="C129" s="23" t="s">
        <v>34</v>
      </c>
      <c r="D129" s="24"/>
      <c r="E129" s="47"/>
      <c r="F129" s="84">
        <f>SUM(D129:E129)</f>
        <v>0</v>
      </c>
      <c r="G129" s="172"/>
      <c r="H129" s="94"/>
      <c r="I129" s="25">
        <f t="shared" ref="I129:I132" si="42">+F129+H129</f>
        <v>0</v>
      </c>
    </row>
    <row r="130" spans="1:9" s="26" customFormat="1" ht="12">
      <c r="A130" s="21"/>
      <c r="B130" s="22">
        <v>323</v>
      </c>
      <c r="C130" s="23" t="s">
        <v>28</v>
      </c>
      <c r="D130" s="24"/>
      <c r="E130" s="47"/>
      <c r="F130" s="84">
        <f>SUM(D130:E130)</f>
        <v>0</v>
      </c>
      <c r="G130" s="172"/>
      <c r="H130" s="94"/>
      <c r="I130" s="25">
        <f t="shared" si="42"/>
        <v>0</v>
      </c>
    </row>
    <row r="131" spans="1:9" s="26" customFormat="1" ht="12">
      <c r="A131" s="21"/>
      <c r="B131" s="22">
        <v>329</v>
      </c>
      <c r="C131" s="23" t="s">
        <v>38</v>
      </c>
      <c r="D131" s="24"/>
      <c r="E131" s="47"/>
      <c r="F131" s="84">
        <f>SUM(D131:E131)</f>
        <v>0</v>
      </c>
      <c r="G131" s="172"/>
      <c r="H131" s="94"/>
      <c r="I131" s="25">
        <f t="shared" si="42"/>
        <v>0</v>
      </c>
    </row>
    <row r="132" spans="1:9" s="26" customFormat="1" ht="12">
      <c r="A132" s="21"/>
      <c r="B132" s="22">
        <v>343</v>
      </c>
      <c r="C132" s="23" t="s">
        <v>39</v>
      </c>
      <c r="D132" s="24"/>
      <c r="E132" s="47"/>
      <c r="F132" s="84">
        <f>SUM(D132:E132)</f>
        <v>0</v>
      </c>
      <c r="G132" s="172"/>
      <c r="H132" s="94"/>
      <c r="I132" s="25">
        <f t="shared" si="42"/>
        <v>0</v>
      </c>
    </row>
    <row r="133" spans="1:9" s="26" customFormat="1" ht="12">
      <c r="A133" s="236" t="s">
        <v>11</v>
      </c>
      <c r="B133" s="237"/>
      <c r="C133" s="18" t="s">
        <v>114</v>
      </c>
      <c r="D133" s="19">
        <f>SUM(D134:D138)</f>
        <v>0</v>
      </c>
      <c r="E133" s="19">
        <f t="shared" ref="E133:I133" si="43">SUM(E134:E138)</f>
        <v>0</v>
      </c>
      <c r="F133" s="59">
        <f t="shared" si="43"/>
        <v>0</v>
      </c>
      <c r="G133" s="174">
        <f t="shared" si="43"/>
        <v>0</v>
      </c>
      <c r="H133" s="79">
        <f t="shared" si="43"/>
        <v>0</v>
      </c>
      <c r="I133" s="20">
        <f t="shared" si="43"/>
        <v>0</v>
      </c>
    </row>
    <row r="134" spans="1:9" s="26" customFormat="1" ht="12">
      <c r="A134" s="21"/>
      <c r="B134" s="22">
        <v>321</v>
      </c>
      <c r="C134" s="23" t="s">
        <v>33</v>
      </c>
      <c r="D134" s="24"/>
      <c r="E134" s="47"/>
      <c r="F134" s="84">
        <f>SUM(D134:E134)</f>
        <v>0</v>
      </c>
      <c r="G134" s="172"/>
      <c r="H134" s="94"/>
      <c r="I134" s="25">
        <f>+F134+H134</f>
        <v>0</v>
      </c>
    </row>
    <row r="135" spans="1:9" s="26" customFormat="1" ht="12">
      <c r="A135" s="21"/>
      <c r="B135" s="22">
        <v>322</v>
      </c>
      <c r="C135" s="23" t="s">
        <v>34</v>
      </c>
      <c r="D135" s="24"/>
      <c r="E135" s="47"/>
      <c r="F135" s="84">
        <f>SUM(D135:E135)</f>
        <v>0</v>
      </c>
      <c r="G135" s="172"/>
      <c r="H135" s="94"/>
      <c r="I135" s="25">
        <f t="shared" ref="I135:I138" si="44">+F135+H135</f>
        <v>0</v>
      </c>
    </row>
    <row r="136" spans="1:9" s="26" customFormat="1" ht="12">
      <c r="A136" s="21"/>
      <c r="B136" s="22">
        <v>323</v>
      </c>
      <c r="C136" s="23" t="s">
        <v>28</v>
      </c>
      <c r="D136" s="24"/>
      <c r="E136" s="47"/>
      <c r="F136" s="84">
        <f>SUM(D136:E136)</f>
        <v>0</v>
      </c>
      <c r="G136" s="172"/>
      <c r="H136" s="94"/>
      <c r="I136" s="25">
        <f t="shared" si="44"/>
        <v>0</v>
      </c>
    </row>
    <row r="137" spans="1:9" s="26" customFormat="1" ht="12">
      <c r="A137" s="21"/>
      <c r="B137" s="22">
        <v>329</v>
      </c>
      <c r="C137" s="23" t="s">
        <v>38</v>
      </c>
      <c r="D137" s="24"/>
      <c r="E137" s="47"/>
      <c r="F137" s="84">
        <f>SUM(D137:E137)</f>
        <v>0</v>
      </c>
      <c r="G137" s="172"/>
      <c r="H137" s="94"/>
      <c r="I137" s="25">
        <f t="shared" si="44"/>
        <v>0</v>
      </c>
    </row>
    <row r="138" spans="1:9" s="26" customFormat="1" ht="12">
      <c r="A138" s="21"/>
      <c r="B138" s="22">
        <v>343</v>
      </c>
      <c r="C138" s="23" t="s">
        <v>39</v>
      </c>
      <c r="D138" s="24"/>
      <c r="E138" s="47"/>
      <c r="F138" s="84">
        <f>SUM(D138:E138)</f>
        <v>0</v>
      </c>
      <c r="G138" s="172"/>
      <c r="H138" s="94"/>
      <c r="I138" s="25">
        <f t="shared" si="44"/>
        <v>0</v>
      </c>
    </row>
    <row r="139" spans="1:9" s="26" customFormat="1" ht="24">
      <c r="A139" s="238" t="s">
        <v>49</v>
      </c>
      <c r="B139" s="239"/>
      <c r="C139" s="39" t="s">
        <v>50</v>
      </c>
      <c r="D139" s="40">
        <f>SUM(D140,D148,D152,D167,D177,D191,D204,D206,D220,D233)</f>
        <v>40000</v>
      </c>
      <c r="E139" s="40">
        <f t="shared" ref="E139:I139" si="45">SUM(E140,E148,E152,E167,E177,E191,E204,E206,E220,E233)</f>
        <v>0</v>
      </c>
      <c r="F139" s="40">
        <f t="shared" si="45"/>
        <v>40000</v>
      </c>
      <c r="G139" s="40">
        <f t="shared" si="45"/>
        <v>34478.04</v>
      </c>
      <c r="H139" s="40">
        <f t="shared" si="45"/>
        <v>0</v>
      </c>
      <c r="I139" s="41">
        <f t="shared" si="45"/>
        <v>40000</v>
      </c>
    </row>
    <row r="140" spans="1:9">
      <c r="A140" s="246" t="s">
        <v>11</v>
      </c>
      <c r="B140" s="247"/>
      <c r="C140" s="55" t="s">
        <v>117</v>
      </c>
      <c r="D140" s="43">
        <f>SUM(D141:D147)</f>
        <v>0</v>
      </c>
      <c r="E140" s="43">
        <f t="shared" ref="E140:I140" si="46">SUM(E141:E147)</f>
        <v>0</v>
      </c>
      <c r="F140" s="58">
        <f t="shared" si="46"/>
        <v>0</v>
      </c>
      <c r="G140" s="173">
        <f t="shared" si="46"/>
        <v>0</v>
      </c>
      <c r="H140" s="89">
        <f t="shared" si="46"/>
        <v>0</v>
      </c>
      <c r="I140" s="56">
        <f t="shared" si="46"/>
        <v>0</v>
      </c>
    </row>
    <row r="141" spans="1:9">
      <c r="A141" s="21"/>
      <c r="B141" s="22">
        <v>322</v>
      </c>
      <c r="C141" s="23" t="s">
        <v>34</v>
      </c>
      <c r="D141" s="24"/>
      <c r="E141" s="47"/>
      <c r="F141" s="84">
        <f t="shared" ref="F141:F147" si="47">SUM(D141:E141)</f>
        <v>0</v>
      </c>
      <c r="G141" s="172"/>
      <c r="H141" s="94"/>
      <c r="I141" s="25">
        <f>+F141+H141</f>
        <v>0</v>
      </c>
    </row>
    <row r="142" spans="1:9" s="26" customFormat="1" ht="12">
      <c r="A142" s="21"/>
      <c r="B142" s="22">
        <v>323</v>
      </c>
      <c r="C142" s="23" t="s">
        <v>28</v>
      </c>
      <c r="D142" s="24"/>
      <c r="E142" s="47"/>
      <c r="F142" s="84">
        <f t="shared" si="47"/>
        <v>0</v>
      </c>
      <c r="G142" s="172"/>
      <c r="H142" s="94"/>
      <c r="I142" s="25">
        <f t="shared" ref="I142:I147" si="48">+F142+H142</f>
        <v>0</v>
      </c>
    </row>
    <row r="143" spans="1:9" s="26" customFormat="1" ht="12">
      <c r="A143" s="21"/>
      <c r="B143" s="22">
        <v>329</v>
      </c>
      <c r="C143" s="23" t="s">
        <v>38</v>
      </c>
      <c r="D143" s="24"/>
      <c r="E143" s="47"/>
      <c r="F143" s="84">
        <f t="shared" si="47"/>
        <v>0</v>
      </c>
      <c r="G143" s="172"/>
      <c r="H143" s="94"/>
      <c r="I143" s="25">
        <f t="shared" si="48"/>
        <v>0</v>
      </c>
    </row>
    <row r="144" spans="1:9" s="26" customFormat="1" ht="12">
      <c r="A144" s="21"/>
      <c r="B144" s="22">
        <v>422</v>
      </c>
      <c r="C144" s="23" t="s">
        <v>29</v>
      </c>
      <c r="D144" s="24"/>
      <c r="E144" s="47"/>
      <c r="F144" s="84">
        <f t="shared" si="47"/>
        <v>0</v>
      </c>
      <c r="G144" s="172"/>
      <c r="H144" s="94"/>
      <c r="I144" s="25">
        <f t="shared" si="48"/>
        <v>0</v>
      </c>
    </row>
    <row r="145" spans="1:9" s="26" customFormat="1" ht="24">
      <c r="A145" s="21"/>
      <c r="B145" s="22">
        <v>424</v>
      </c>
      <c r="C145" s="23" t="s">
        <v>45</v>
      </c>
      <c r="D145" s="24"/>
      <c r="E145" s="47"/>
      <c r="F145" s="84">
        <f t="shared" si="47"/>
        <v>0</v>
      </c>
      <c r="G145" s="172"/>
      <c r="H145" s="94"/>
      <c r="I145" s="25">
        <f t="shared" si="48"/>
        <v>0</v>
      </c>
    </row>
    <row r="146" spans="1:9" s="26" customFormat="1" ht="12">
      <c r="A146" s="21"/>
      <c r="B146" s="22">
        <v>451</v>
      </c>
      <c r="C146" s="23" t="s">
        <v>31</v>
      </c>
      <c r="D146" s="24"/>
      <c r="E146" s="47"/>
      <c r="F146" s="84">
        <f t="shared" si="47"/>
        <v>0</v>
      </c>
      <c r="G146" s="172"/>
      <c r="H146" s="94"/>
      <c r="I146" s="25">
        <f t="shared" si="48"/>
        <v>0</v>
      </c>
    </row>
    <row r="147" spans="1:9" s="26" customFormat="1" ht="12">
      <c r="A147" s="21"/>
      <c r="B147" s="22">
        <v>452</v>
      </c>
      <c r="C147" s="23" t="s">
        <v>51</v>
      </c>
      <c r="D147" s="24"/>
      <c r="E147" s="47"/>
      <c r="F147" s="84">
        <f t="shared" si="47"/>
        <v>0</v>
      </c>
      <c r="G147" s="172"/>
      <c r="H147" s="94"/>
      <c r="I147" s="25">
        <f t="shared" si="48"/>
        <v>0</v>
      </c>
    </row>
    <row r="148" spans="1:9" s="26" customFormat="1" ht="12">
      <c r="A148" s="246" t="s">
        <v>11</v>
      </c>
      <c r="B148" s="247"/>
      <c r="C148" s="55" t="s">
        <v>118</v>
      </c>
      <c r="D148" s="43">
        <f>SUM(D149:D151)</f>
        <v>0</v>
      </c>
      <c r="E148" s="43">
        <f t="shared" ref="E148:I148" si="49">SUM(E149:E151)</f>
        <v>0</v>
      </c>
      <c r="F148" s="58">
        <f t="shared" si="49"/>
        <v>0</v>
      </c>
      <c r="G148" s="173">
        <f t="shared" si="49"/>
        <v>0</v>
      </c>
      <c r="H148" s="89">
        <f t="shared" si="49"/>
        <v>0</v>
      </c>
      <c r="I148" s="56">
        <f t="shared" si="49"/>
        <v>0</v>
      </c>
    </row>
    <row r="149" spans="1:9" s="26" customFormat="1" ht="12">
      <c r="A149" s="21"/>
      <c r="B149" s="22">
        <v>422</v>
      </c>
      <c r="C149" s="23" t="s">
        <v>29</v>
      </c>
      <c r="D149" s="24"/>
      <c r="E149" s="47"/>
      <c r="F149" s="84">
        <f>SUM(D149:E149)</f>
        <v>0</v>
      </c>
      <c r="G149" s="172"/>
      <c r="H149" s="94"/>
      <c r="I149" s="25">
        <f>+F149+H149</f>
        <v>0</v>
      </c>
    </row>
    <row r="150" spans="1:9" s="26" customFormat="1" ht="12">
      <c r="A150" s="21"/>
      <c r="B150" s="22">
        <v>426</v>
      </c>
      <c r="C150" s="23" t="s">
        <v>30</v>
      </c>
      <c r="D150" s="24"/>
      <c r="E150" s="47"/>
      <c r="F150" s="84">
        <f>SUM(D150:E150)</f>
        <v>0</v>
      </c>
      <c r="G150" s="172"/>
      <c r="H150" s="94"/>
      <c r="I150" s="25">
        <f t="shared" ref="I150:I151" si="50">+F150+H150</f>
        <v>0</v>
      </c>
    </row>
    <row r="151" spans="1:9">
      <c r="A151" s="21"/>
      <c r="B151" s="22">
        <v>451</v>
      </c>
      <c r="C151" s="23" t="s">
        <v>31</v>
      </c>
      <c r="D151" s="24"/>
      <c r="E151" s="47"/>
      <c r="F151" s="84">
        <f>SUM(D151:E151)</f>
        <v>0</v>
      </c>
      <c r="G151" s="172"/>
      <c r="H151" s="94"/>
      <c r="I151" s="25">
        <f t="shared" si="50"/>
        <v>0</v>
      </c>
    </row>
    <row r="152" spans="1:9" s="26" customFormat="1" ht="24" customHeight="1">
      <c r="A152" s="236" t="s">
        <v>11</v>
      </c>
      <c r="B152" s="237"/>
      <c r="C152" s="18" t="s">
        <v>110</v>
      </c>
      <c r="D152" s="19">
        <f>SUM(D153:D166)</f>
        <v>15000</v>
      </c>
      <c r="E152" s="19">
        <f t="shared" ref="E152:I152" si="51">SUM(E153:E166)</f>
        <v>0</v>
      </c>
      <c r="F152" s="59">
        <f t="shared" si="51"/>
        <v>15000</v>
      </c>
      <c r="G152" s="174">
        <f t="shared" si="51"/>
        <v>0</v>
      </c>
      <c r="H152" s="79">
        <f t="shared" si="51"/>
        <v>0</v>
      </c>
      <c r="I152" s="20">
        <f t="shared" si="51"/>
        <v>15000</v>
      </c>
    </row>
    <row r="153" spans="1:9">
      <c r="A153" s="21"/>
      <c r="B153" s="22">
        <v>322</v>
      </c>
      <c r="C153" s="23" t="s">
        <v>34</v>
      </c>
      <c r="D153" s="24"/>
      <c r="E153" s="47"/>
      <c r="F153" s="84">
        <f t="shared" ref="F153:F165" si="52">SUM(D153:E153)</f>
        <v>0</v>
      </c>
      <c r="G153" s="172"/>
      <c r="H153" s="94"/>
      <c r="I153" s="25">
        <f>+F153+H153</f>
        <v>0</v>
      </c>
    </row>
    <row r="154" spans="1:9" s="26" customFormat="1" ht="12">
      <c r="A154" s="21"/>
      <c r="B154" s="22">
        <v>323</v>
      </c>
      <c r="C154" s="23" t="s">
        <v>28</v>
      </c>
      <c r="D154" s="24"/>
      <c r="E154" s="47"/>
      <c r="F154" s="84">
        <f t="shared" si="52"/>
        <v>0</v>
      </c>
      <c r="G154" s="172"/>
      <c r="H154" s="94"/>
      <c r="I154" s="25">
        <f t="shared" ref="I154:I166" si="53">+F154+H154</f>
        <v>0</v>
      </c>
    </row>
    <row r="155" spans="1:9" s="26" customFormat="1" ht="12">
      <c r="A155" s="21"/>
      <c r="B155" s="22">
        <v>329</v>
      </c>
      <c r="C155" s="23" t="s">
        <v>38</v>
      </c>
      <c r="D155" s="24"/>
      <c r="E155" s="47"/>
      <c r="F155" s="84">
        <f t="shared" si="52"/>
        <v>0</v>
      </c>
      <c r="G155" s="172"/>
      <c r="H155" s="94"/>
      <c r="I155" s="25">
        <f t="shared" si="53"/>
        <v>0</v>
      </c>
    </row>
    <row r="156" spans="1:9" s="26" customFormat="1" ht="12">
      <c r="A156" s="21"/>
      <c r="B156" s="22">
        <v>342</v>
      </c>
      <c r="C156" s="23" t="s">
        <v>181</v>
      </c>
      <c r="D156" s="24"/>
      <c r="E156" s="47"/>
      <c r="F156" s="84">
        <f t="shared" ref="F156" si="54">SUM(D156:E156)</f>
        <v>0</v>
      </c>
      <c r="G156" s="172"/>
      <c r="H156" s="94"/>
      <c r="I156" s="25">
        <f t="shared" si="53"/>
        <v>0</v>
      </c>
    </row>
    <row r="157" spans="1:9" s="26" customFormat="1" ht="12">
      <c r="A157" s="21"/>
      <c r="B157" s="22">
        <v>421</v>
      </c>
      <c r="C157" s="23" t="s">
        <v>52</v>
      </c>
      <c r="D157" s="24"/>
      <c r="E157" s="47"/>
      <c r="F157" s="84">
        <f t="shared" si="52"/>
        <v>0</v>
      </c>
      <c r="G157" s="172"/>
      <c r="H157" s="94"/>
      <c r="I157" s="25">
        <f t="shared" si="53"/>
        <v>0</v>
      </c>
    </row>
    <row r="158" spans="1:9" s="26" customFormat="1" ht="12">
      <c r="A158" s="21" t="s">
        <v>640</v>
      </c>
      <c r="B158" s="22">
        <v>422</v>
      </c>
      <c r="C158" s="23" t="s">
        <v>29</v>
      </c>
      <c r="D158" s="24">
        <v>10000</v>
      </c>
      <c r="E158" s="47"/>
      <c r="F158" s="84">
        <f t="shared" si="52"/>
        <v>10000</v>
      </c>
      <c r="G158" s="172"/>
      <c r="H158" s="94"/>
      <c r="I158" s="25">
        <f t="shared" si="53"/>
        <v>10000</v>
      </c>
    </row>
    <row r="159" spans="1:9" s="26" customFormat="1" ht="12">
      <c r="A159" s="141"/>
      <c r="B159" s="22">
        <v>423</v>
      </c>
      <c r="C159" s="23" t="s">
        <v>53</v>
      </c>
      <c r="D159" s="24"/>
      <c r="E159" s="47"/>
      <c r="F159" s="84">
        <f t="shared" si="52"/>
        <v>0</v>
      </c>
      <c r="G159" s="172"/>
      <c r="H159" s="94"/>
      <c r="I159" s="25">
        <f t="shared" si="53"/>
        <v>0</v>
      </c>
    </row>
    <row r="160" spans="1:9" s="26" customFormat="1" ht="24">
      <c r="A160" s="21" t="s">
        <v>641</v>
      </c>
      <c r="B160" s="22">
        <v>424</v>
      </c>
      <c r="C160" s="23" t="s">
        <v>45</v>
      </c>
      <c r="D160" s="24">
        <v>5000</v>
      </c>
      <c r="E160" s="47"/>
      <c r="F160" s="84">
        <f t="shared" si="52"/>
        <v>5000</v>
      </c>
      <c r="G160" s="172"/>
      <c r="H160" s="94"/>
      <c r="I160" s="25">
        <f t="shared" si="53"/>
        <v>5000</v>
      </c>
    </row>
    <row r="161" spans="1:9" s="26" customFormat="1" ht="12">
      <c r="A161" s="21"/>
      <c r="B161" s="22">
        <v>426</v>
      </c>
      <c r="C161" s="23" t="s">
        <v>30</v>
      </c>
      <c r="D161" s="24"/>
      <c r="E161" s="47"/>
      <c r="F161" s="84">
        <f t="shared" si="52"/>
        <v>0</v>
      </c>
      <c r="G161" s="172"/>
      <c r="H161" s="94"/>
      <c r="I161" s="25">
        <f t="shared" si="53"/>
        <v>0</v>
      </c>
    </row>
    <row r="162" spans="1:9" s="26" customFormat="1" ht="12">
      <c r="A162" s="21"/>
      <c r="B162" s="22">
        <v>451</v>
      </c>
      <c r="C162" s="23" t="s">
        <v>31</v>
      </c>
      <c r="D162" s="24"/>
      <c r="E162" s="47"/>
      <c r="F162" s="84">
        <f t="shared" si="52"/>
        <v>0</v>
      </c>
      <c r="G162" s="172"/>
      <c r="H162" s="94"/>
      <c r="I162" s="25">
        <f t="shared" si="53"/>
        <v>0</v>
      </c>
    </row>
    <row r="163" spans="1:9" s="26" customFormat="1" ht="12">
      <c r="A163" s="21"/>
      <c r="B163" s="22">
        <v>452</v>
      </c>
      <c r="C163" s="23" t="s">
        <v>51</v>
      </c>
      <c r="D163" s="24"/>
      <c r="E163" s="47"/>
      <c r="F163" s="84">
        <f t="shared" si="52"/>
        <v>0</v>
      </c>
      <c r="G163" s="172"/>
      <c r="H163" s="94"/>
      <c r="I163" s="25">
        <f t="shared" si="53"/>
        <v>0</v>
      </c>
    </row>
    <row r="164" spans="1:9" s="26" customFormat="1" ht="12">
      <c r="A164" s="21"/>
      <c r="B164" s="22">
        <v>453</v>
      </c>
      <c r="C164" s="23" t="s">
        <v>54</v>
      </c>
      <c r="D164" s="24"/>
      <c r="E164" s="47"/>
      <c r="F164" s="84">
        <f t="shared" si="52"/>
        <v>0</v>
      </c>
      <c r="G164" s="172"/>
      <c r="H164" s="94"/>
      <c r="I164" s="25">
        <f t="shared" si="53"/>
        <v>0</v>
      </c>
    </row>
    <row r="165" spans="1:9" s="26" customFormat="1" ht="13.5" customHeight="1">
      <c r="A165" s="21"/>
      <c r="B165" s="22">
        <v>454</v>
      </c>
      <c r="C165" s="23" t="s">
        <v>55</v>
      </c>
      <c r="D165" s="24"/>
      <c r="E165" s="47"/>
      <c r="F165" s="84">
        <f t="shared" si="52"/>
        <v>0</v>
      </c>
      <c r="G165" s="172"/>
      <c r="H165" s="94"/>
      <c r="I165" s="25">
        <f t="shared" si="53"/>
        <v>0</v>
      </c>
    </row>
    <row r="166" spans="1:9" s="26" customFormat="1" ht="24">
      <c r="A166" s="21"/>
      <c r="B166" s="22">
        <v>544</v>
      </c>
      <c r="C166" s="23" t="s">
        <v>182</v>
      </c>
      <c r="D166" s="24"/>
      <c r="E166" s="47"/>
      <c r="F166" s="84">
        <f t="shared" ref="F166" si="55">SUM(D166:E166)</f>
        <v>0</v>
      </c>
      <c r="G166" s="172"/>
      <c r="H166" s="94"/>
      <c r="I166" s="25">
        <f t="shared" si="53"/>
        <v>0</v>
      </c>
    </row>
    <row r="167" spans="1:9" s="26" customFormat="1" ht="24">
      <c r="A167" s="246" t="s">
        <v>11</v>
      </c>
      <c r="B167" s="247"/>
      <c r="C167" s="55" t="s">
        <v>111</v>
      </c>
      <c r="D167" s="43">
        <f>SUM(D168:D176)</f>
        <v>0</v>
      </c>
      <c r="E167" s="43">
        <f t="shared" ref="E167:I167" si="56">SUM(E168:E176)</f>
        <v>0</v>
      </c>
      <c r="F167" s="58">
        <f t="shared" si="56"/>
        <v>0</v>
      </c>
      <c r="G167" s="173">
        <f t="shared" si="56"/>
        <v>0</v>
      </c>
      <c r="H167" s="89">
        <f t="shared" si="56"/>
        <v>0</v>
      </c>
      <c r="I167" s="56">
        <f t="shared" si="56"/>
        <v>0</v>
      </c>
    </row>
    <row r="168" spans="1:9" s="73" customFormat="1" ht="12">
      <c r="A168" s="66"/>
      <c r="B168" s="22">
        <v>322</v>
      </c>
      <c r="C168" s="23" t="s">
        <v>34</v>
      </c>
      <c r="D168" s="69"/>
      <c r="E168" s="69"/>
      <c r="F168" s="84">
        <f>SUM(D168:E168)</f>
        <v>0</v>
      </c>
      <c r="G168" s="172"/>
      <c r="H168" s="90"/>
      <c r="I168" s="25">
        <f>+F168+H168</f>
        <v>0</v>
      </c>
    </row>
    <row r="169" spans="1:9">
      <c r="A169" s="21"/>
      <c r="B169" s="22">
        <v>323</v>
      </c>
      <c r="C169" s="23" t="s">
        <v>28</v>
      </c>
      <c r="D169" s="24"/>
      <c r="E169" s="47"/>
      <c r="F169" s="84">
        <f>SUM(D169:E169)</f>
        <v>0</v>
      </c>
      <c r="G169" s="172"/>
      <c r="H169" s="94"/>
      <c r="I169" s="25">
        <f t="shared" ref="I169:I176" si="57">+F169+H169</f>
        <v>0</v>
      </c>
    </row>
    <row r="170" spans="1:9" s="26" customFormat="1" ht="12">
      <c r="A170" s="21"/>
      <c r="B170" s="22">
        <v>421</v>
      </c>
      <c r="C170" s="23" t="s">
        <v>52</v>
      </c>
      <c r="D170" s="24"/>
      <c r="E170" s="47"/>
      <c r="F170" s="84">
        <f>SUM(D170:E170)</f>
        <v>0</v>
      </c>
      <c r="G170" s="172"/>
      <c r="H170" s="94"/>
      <c r="I170" s="25">
        <f t="shared" si="57"/>
        <v>0</v>
      </c>
    </row>
    <row r="171" spans="1:9" s="26" customFormat="1" ht="12">
      <c r="A171" s="21"/>
      <c r="B171" s="22">
        <v>422</v>
      </c>
      <c r="C171" s="23" t="s">
        <v>29</v>
      </c>
      <c r="D171" s="24"/>
      <c r="E171" s="47"/>
      <c r="F171" s="84">
        <f t="shared" ref="F171:F176" si="58">SUM(D171:E171)</f>
        <v>0</v>
      </c>
      <c r="G171" s="172"/>
      <c r="H171" s="94"/>
      <c r="I171" s="25">
        <f t="shared" si="57"/>
        <v>0</v>
      </c>
    </row>
    <row r="172" spans="1:9" s="26" customFormat="1" ht="12">
      <c r="A172" s="21"/>
      <c r="B172" s="22">
        <v>423</v>
      </c>
      <c r="C172" s="23" t="s">
        <v>53</v>
      </c>
      <c r="D172" s="24"/>
      <c r="E172" s="47"/>
      <c r="F172" s="84">
        <f t="shared" ref="F172" si="59">SUM(D172:E172)</f>
        <v>0</v>
      </c>
      <c r="G172" s="172"/>
      <c r="H172" s="94"/>
      <c r="I172" s="25">
        <f t="shared" si="57"/>
        <v>0</v>
      </c>
    </row>
    <row r="173" spans="1:9" s="26" customFormat="1" ht="24">
      <c r="A173" s="21"/>
      <c r="B173" s="22">
        <v>424</v>
      </c>
      <c r="C173" s="23" t="s">
        <v>45</v>
      </c>
      <c r="D173" s="24"/>
      <c r="E173" s="47"/>
      <c r="F173" s="84">
        <f t="shared" si="58"/>
        <v>0</v>
      </c>
      <c r="G173" s="172"/>
      <c r="H173" s="94"/>
      <c r="I173" s="25">
        <f t="shared" si="57"/>
        <v>0</v>
      </c>
    </row>
    <row r="174" spans="1:9" s="26" customFormat="1" ht="12">
      <c r="A174" s="21"/>
      <c r="B174" s="22">
        <v>426</v>
      </c>
      <c r="C174" s="23" t="s">
        <v>30</v>
      </c>
      <c r="D174" s="24"/>
      <c r="E174" s="47"/>
      <c r="F174" s="84">
        <f t="shared" si="58"/>
        <v>0</v>
      </c>
      <c r="G174" s="172"/>
      <c r="H174" s="94"/>
      <c r="I174" s="25">
        <f t="shared" si="57"/>
        <v>0</v>
      </c>
    </row>
    <row r="175" spans="1:9" s="26" customFormat="1" ht="12">
      <c r="A175" s="21"/>
      <c r="B175" s="22">
        <v>451</v>
      </c>
      <c r="C175" s="23" t="s">
        <v>31</v>
      </c>
      <c r="D175" s="24"/>
      <c r="E175" s="47"/>
      <c r="F175" s="84">
        <f t="shared" si="58"/>
        <v>0</v>
      </c>
      <c r="G175" s="172"/>
      <c r="H175" s="94"/>
      <c r="I175" s="25">
        <f t="shared" si="57"/>
        <v>0</v>
      </c>
    </row>
    <row r="176" spans="1:9" s="26" customFormat="1" ht="12">
      <c r="A176" s="21"/>
      <c r="B176" s="22">
        <v>452</v>
      </c>
      <c r="C176" s="23" t="s">
        <v>51</v>
      </c>
      <c r="D176" s="24"/>
      <c r="E176" s="47"/>
      <c r="F176" s="84">
        <f t="shared" si="58"/>
        <v>0</v>
      </c>
      <c r="G176" s="172"/>
      <c r="H176" s="94"/>
      <c r="I176" s="25">
        <f t="shared" si="57"/>
        <v>0</v>
      </c>
    </row>
    <row r="177" spans="1:9" s="26" customFormat="1" ht="24">
      <c r="A177" s="236" t="s">
        <v>11</v>
      </c>
      <c r="B177" s="237"/>
      <c r="C177" s="18" t="s">
        <v>112</v>
      </c>
      <c r="D177" s="19">
        <f>SUM(D178:D190)</f>
        <v>0</v>
      </c>
      <c r="E177" s="19">
        <f t="shared" ref="E177:I177" si="60">SUM(E178:E190)</f>
        <v>0</v>
      </c>
      <c r="F177" s="59">
        <f t="shared" si="60"/>
        <v>0</v>
      </c>
      <c r="G177" s="174">
        <f t="shared" si="60"/>
        <v>30274.09</v>
      </c>
      <c r="H177" s="79">
        <f t="shared" si="60"/>
        <v>0</v>
      </c>
      <c r="I177" s="20">
        <f t="shared" si="60"/>
        <v>0</v>
      </c>
    </row>
    <row r="178" spans="1:9">
      <c r="A178" s="21" t="s">
        <v>1650</v>
      </c>
      <c r="B178" s="22">
        <v>322</v>
      </c>
      <c r="C178" s="23" t="s">
        <v>34</v>
      </c>
      <c r="D178" s="24"/>
      <c r="E178" s="51"/>
      <c r="F178" s="84">
        <f t="shared" ref="F178:F190" si="61">SUM(D178:E178)</f>
        <v>0</v>
      </c>
      <c r="G178" s="172">
        <v>0</v>
      </c>
      <c r="H178" s="94"/>
      <c r="I178" s="25">
        <f>+F178+H178</f>
        <v>0</v>
      </c>
    </row>
    <row r="179" spans="1:9" s="26" customFormat="1" ht="12">
      <c r="A179" s="21"/>
      <c r="B179" s="22">
        <v>323</v>
      </c>
      <c r="C179" s="23" t="s">
        <v>28</v>
      </c>
      <c r="D179" s="24"/>
      <c r="E179" s="51"/>
      <c r="F179" s="84">
        <f t="shared" si="61"/>
        <v>0</v>
      </c>
      <c r="G179" s="172"/>
      <c r="H179" s="94"/>
      <c r="I179" s="25">
        <f t="shared" ref="I179:I190" si="62">+F179+H179</f>
        <v>0</v>
      </c>
    </row>
    <row r="180" spans="1:9" s="26" customFormat="1" ht="12">
      <c r="A180" s="21"/>
      <c r="B180" s="22">
        <v>329</v>
      </c>
      <c r="C180" s="23" t="s">
        <v>38</v>
      </c>
      <c r="D180" s="24"/>
      <c r="E180" s="51"/>
      <c r="F180" s="84">
        <f t="shared" si="61"/>
        <v>0</v>
      </c>
      <c r="G180" s="172"/>
      <c r="H180" s="94"/>
      <c r="I180" s="25">
        <f t="shared" si="62"/>
        <v>0</v>
      </c>
    </row>
    <row r="181" spans="1:9" s="26" customFormat="1" ht="12">
      <c r="A181" s="21"/>
      <c r="B181" s="22">
        <v>412</v>
      </c>
      <c r="C181" s="23" t="s">
        <v>140</v>
      </c>
      <c r="D181" s="24"/>
      <c r="E181" s="51"/>
      <c r="F181" s="84">
        <f t="shared" si="61"/>
        <v>0</v>
      </c>
      <c r="G181" s="172"/>
      <c r="H181" s="94"/>
      <c r="I181" s="25">
        <f t="shared" si="62"/>
        <v>0</v>
      </c>
    </row>
    <row r="182" spans="1:9" s="26" customFormat="1" ht="12">
      <c r="A182" s="21"/>
      <c r="B182" s="22">
        <v>421</v>
      </c>
      <c r="C182" s="23" t="s">
        <v>52</v>
      </c>
      <c r="D182" s="24"/>
      <c r="E182" s="51"/>
      <c r="F182" s="84">
        <f t="shared" si="61"/>
        <v>0</v>
      </c>
      <c r="G182" s="172"/>
      <c r="H182" s="94"/>
      <c r="I182" s="25">
        <f t="shared" si="62"/>
        <v>0</v>
      </c>
    </row>
    <row r="183" spans="1:9" s="26" customFormat="1" ht="12">
      <c r="A183" s="21" t="s">
        <v>1651</v>
      </c>
      <c r="B183" s="22">
        <v>422</v>
      </c>
      <c r="C183" s="23" t="s">
        <v>29</v>
      </c>
      <c r="D183" s="24"/>
      <c r="E183" s="51"/>
      <c r="F183" s="84">
        <f t="shared" si="61"/>
        <v>0</v>
      </c>
      <c r="G183" s="172">
        <v>25839.05</v>
      </c>
      <c r="H183" s="94"/>
      <c r="I183" s="25">
        <f t="shared" si="62"/>
        <v>0</v>
      </c>
    </row>
    <row r="184" spans="1:9" s="26" customFormat="1" ht="12">
      <c r="A184" s="21" t="s">
        <v>1652</v>
      </c>
      <c r="B184" s="22">
        <v>423</v>
      </c>
      <c r="C184" s="23" t="s">
        <v>53</v>
      </c>
      <c r="D184" s="24"/>
      <c r="E184" s="51"/>
      <c r="F184" s="84">
        <f t="shared" si="61"/>
        <v>0</v>
      </c>
      <c r="G184" s="172">
        <v>1899</v>
      </c>
      <c r="H184" s="94"/>
      <c r="I184" s="25">
        <f t="shared" si="62"/>
        <v>0</v>
      </c>
    </row>
    <row r="185" spans="1:9" s="26" customFormat="1" ht="24">
      <c r="A185" s="21" t="s">
        <v>1653</v>
      </c>
      <c r="B185" s="22">
        <v>424</v>
      </c>
      <c r="C185" s="23" t="s">
        <v>45</v>
      </c>
      <c r="D185" s="24"/>
      <c r="E185" s="51"/>
      <c r="F185" s="84">
        <f t="shared" si="61"/>
        <v>0</v>
      </c>
      <c r="G185" s="172">
        <v>2536.04</v>
      </c>
      <c r="H185" s="94"/>
      <c r="I185" s="25">
        <f t="shared" si="62"/>
        <v>0</v>
      </c>
    </row>
    <row r="186" spans="1:9" s="26" customFormat="1" ht="12">
      <c r="A186" s="21"/>
      <c r="B186" s="22">
        <v>426</v>
      </c>
      <c r="C186" s="23" t="s">
        <v>30</v>
      </c>
      <c r="D186" s="24"/>
      <c r="E186" s="51"/>
      <c r="F186" s="84">
        <f t="shared" si="61"/>
        <v>0</v>
      </c>
      <c r="G186" s="172"/>
      <c r="H186" s="94"/>
      <c r="I186" s="25">
        <f t="shared" si="62"/>
        <v>0</v>
      </c>
    </row>
    <row r="187" spans="1:9" s="26" customFormat="1" ht="12">
      <c r="A187" s="21"/>
      <c r="B187" s="22">
        <v>451</v>
      </c>
      <c r="C187" s="23" t="s">
        <v>31</v>
      </c>
      <c r="D187" s="24"/>
      <c r="E187" s="51"/>
      <c r="F187" s="84">
        <f t="shared" si="61"/>
        <v>0</v>
      </c>
      <c r="G187" s="172"/>
      <c r="H187" s="94"/>
      <c r="I187" s="25">
        <f t="shared" si="62"/>
        <v>0</v>
      </c>
    </row>
    <row r="188" spans="1:9" s="26" customFormat="1" ht="12">
      <c r="A188" s="21"/>
      <c r="B188" s="22">
        <v>452</v>
      </c>
      <c r="C188" s="23" t="s">
        <v>51</v>
      </c>
      <c r="D188" s="24"/>
      <c r="E188" s="51"/>
      <c r="F188" s="84">
        <f t="shared" si="61"/>
        <v>0</v>
      </c>
      <c r="G188" s="172"/>
      <c r="H188" s="94"/>
      <c r="I188" s="25">
        <f t="shared" si="62"/>
        <v>0</v>
      </c>
    </row>
    <row r="189" spans="1:9" s="26" customFormat="1" ht="12">
      <c r="A189" s="21"/>
      <c r="B189" s="22">
        <v>453</v>
      </c>
      <c r="C189" s="23" t="s">
        <v>54</v>
      </c>
      <c r="D189" s="24"/>
      <c r="E189" s="51"/>
      <c r="F189" s="84">
        <f t="shared" si="61"/>
        <v>0</v>
      </c>
      <c r="G189" s="172"/>
      <c r="H189" s="94"/>
      <c r="I189" s="25">
        <f t="shared" si="62"/>
        <v>0</v>
      </c>
    </row>
    <row r="190" spans="1:9" s="26" customFormat="1" ht="13.5" customHeight="1">
      <c r="A190" s="21"/>
      <c r="B190" s="22">
        <v>454</v>
      </c>
      <c r="C190" s="23" t="s">
        <v>55</v>
      </c>
      <c r="D190" s="24"/>
      <c r="E190" s="51"/>
      <c r="F190" s="84">
        <f t="shared" si="61"/>
        <v>0</v>
      </c>
      <c r="G190" s="172"/>
      <c r="H190" s="94"/>
      <c r="I190" s="25">
        <f t="shared" si="62"/>
        <v>0</v>
      </c>
    </row>
    <row r="191" spans="1:9" s="26" customFormat="1" ht="24">
      <c r="A191" s="236" t="s">
        <v>11</v>
      </c>
      <c r="B191" s="237"/>
      <c r="C191" s="18" t="s">
        <v>113</v>
      </c>
      <c r="D191" s="19">
        <f>SUM(D192:D203)</f>
        <v>25000</v>
      </c>
      <c r="E191" s="19">
        <f t="shared" ref="E191:I191" si="63">SUM(E192:E203)</f>
        <v>0</v>
      </c>
      <c r="F191" s="59">
        <f t="shared" si="63"/>
        <v>25000</v>
      </c>
      <c r="G191" s="174">
        <f t="shared" si="63"/>
        <v>0</v>
      </c>
      <c r="H191" s="79">
        <f t="shared" si="63"/>
        <v>0</v>
      </c>
      <c r="I191" s="20">
        <f t="shared" si="63"/>
        <v>25000</v>
      </c>
    </row>
    <row r="192" spans="1:9">
      <c r="A192" s="21"/>
      <c r="B192" s="22">
        <v>322</v>
      </c>
      <c r="C192" s="23" t="s">
        <v>34</v>
      </c>
      <c r="D192" s="24"/>
      <c r="E192" s="47"/>
      <c r="F192" s="84">
        <f t="shared" ref="F192:F203" si="64">SUM(D192:E192)</f>
        <v>0</v>
      </c>
      <c r="G192" s="172"/>
      <c r="H192" s="94"/>
      <c r="I192" s="25">
        <f>+F192+H192</f>
        <v>0</v>
      </c>
    </row>
    <row r="193" spans="1:9" s="26" customFormat="1" ht="12">
      <c r="A193" s="21"/>
      <c r="B193" s="22">
        <v>323</v>
      </c>
      <c r="C193" s="23" t="s">
        <v>28</v>
      </c>
      <c r="D193" s="24"/>
      <c r="E193" s="47"/>
      <c r="F193" s="84">
        <f t="shared" si="64"/>
        <v>0</v>
      </c>
      <c r="G193" s="172"/>
      <c r="H193" s="94"/>
      <c r="I193" s="25">
        <f t="shared" ref="I193:I203" si="65">+F193+H193</f>
        <v>0</v>
      </c>
    </row>
    <row r="194" spans="1:9" s="26" customFormat="1" ht="12">
      <c r="A194" s="21"/>
      <c r="B194" s="22">
        <v>329</v>
      </c>
      <c r="C194" s="23" t="s">
        <v>38</v>
      </c>
      <c r="D194" s="24"/>
      <c r="E194" s="47"/>
      <c r="F194" s="84">
        <f t="shared" si="64"/>
        <v>0</v>
      </c>
      <c r="G194" s="172"/>
      <c r="H194" s="94"/>
      <c r="I194" s="25">
        <f t="shared" si="65"/>
        <v>0</v>
      </c>
    </row>
    <row r="195" spans="1:9" s="26" customFormat="1" ht="12">
      <c r="A195" s="21"/>
      <c r="B195" s="22">
        <v>421</v>
      </c>
      <c r="C195" s="23" t="s">
        <v>52</v>
      </c>
      <c r="D195" s="24"/>
      <c r="E195" s="47"/>
      <c r="F195" s="84">
        <f t="shared" si="64"/>
        <v>0</v>
      </c>
      <c r="G195" s="172"/>
      <c r="H195" s="94"/>
      <c r="I195" s="25">
        <f t="shared" si="65"/>
        <v>0</v>
      </c>
    </row>
    <row r="196" spans="1:9" s="26" customFormat="1" ht="12">
      <c r="A196" s="21" t="s">
        <v>642</v>
      </c>
      <c r="B196" s="22">
        <v>422</v>
      </c>
      <c r="C196" s="23" t="s">
        <v>29</v>
      </c>
      <c r="D196" s="24">
        <v>22000</v>
      </c>
      <c r="E196" s="47"/>
      <c r="F196" s="84">
        <f t="shared" si="64"/>
        <v>22000</v>
      </c>
      <c r="G196" s="172"/>
      <c r="H196" s="94"/>
      <c r="I196" s="25">
        <f t="shared" si="65"/>
        <v>22000</v>
      </c>
    </row>
    <row r="197" spans="1:9" s="26" customFormat="1" ht="12">
      <c r="A197" s="21"/>
      <c r="B197" s="22">
        <v>423</v>
      </c>
      <c r="C197" s="23" t="s">
        <v>53</v>
      </c>
      <c r="D197" s="24"/>
      <c r="E197" s="47"/>
      <c r="F197" s="84">
        <f t="shared" si="64"/>
        <v>0</v>
      </c>
      <c r="G197" s="172"/>
      <c r="H197" s="94"/>
      <c r="I197" s="25">
        <f t="shared" si="65"/>
        <v>0</v>
      </c>
    </row>
    <row r="198" spans="1:9" s="26" customFormat="1" ht="24">
      <c r="A198" s="21" t="s">
        <v>643</v>
      </c>
      <c r="B198" s="22">
        <v>424</v>
      </c>
      <c r="C198" s="23" t="s">
        <v>45</v>
      </c>
      <c r="D198" s="24">
        <v>3000</v>
      </c>
      <c r="E198" s="47"/>
      <c r="F198" s="84">
        <f t="shared" si="64"/>
        <v>3000</v>
      </c>
      <c r="G198" s="172"/>
      <c r="H198" s="94"/>
      <c r="I198" s="25">
        <f t="shared" si="65"/>
        <v>3000</v>
      </c>
    </row>
    <row r="199" spans="1:9" s="26" customFormat="1" ht="12">
      <c r="A199" s="21"/>
      <c r="B199" s="22">
        <v>426</v>
      </c>
      <c r="C199" s="23" t="s">
        <v>30</v>
      </c>
      <c r="D199" s="24"/>
      <c r="E199" s="47"/>
      <c r="F199" s="84">
        <f t="shared" si="64"/>
        <v>0</v>
      </c>
      <c r="G199" s="172"/>
      <c r="H199" s="94"/>
      <c r="I199" s="25">
        <f t="shared" si="65"/>
        <v>0</v>
      </c>
    </row>
    <row r="200" spans="1:9" s="26" customFormat="1" ht="12">
      <c r="A200" s="21"/>
      <c r="B200" s="22">
        <v>451</v>
      </c>
      <c r="C200" s="23" t="s">
        <v>31</v>
      </c>
      <c r="D200" s="24"/>
      <c r="E200" s="47"/>
      <c r="F200" s="84">
        <f t="shared" si="64"/>
        <v>0</v>
      </c>
      <c r="G200" s="172"/>
      <c r="H200" s="94"/>
      <c r="I200" s="25">
        <f t="shared" si="65"/>
        <v>0</v>
      </c>
    </row>
    <row r="201" spans="1:9" s="26" customFormat="1" ht="12">
      <c r="A201" s="21"/>
      <c r="B201" s="22">
        <v>452</v>
      </c>
      <c r="C201" s="23" t="s">
        <v>51</v>
      </c>
      <c r="D201" s="24"/>
      <c r="E201" s="47"/>
      <c r="F201" s="84">
        <f t="shared" si="64"/>
        <v>0</v>
      </c>
      <c r="G201" s="172"/>
      <c r="H201" s="94"/>
      <c r="I201" s="25">
        <f t="shared" si="65"/>
        <v>0</v>
      </c>
    </row>
    <row r="202" spans="1:9" s="26" customFormat="1" ht="12">
      <c r="A202" s="21"/>
      <c r="B202" s="22">
        <v>453</v>
      </c>
      <c r="C202" s="23" t="s">
        <v>54</v>
      </c>
      <c r="D202" s="24"/>
      <c r="E202" s="47"/>
      <c r="F202" s="84">
        <f t="shared" si="64"/>
        <v>0</v>
      </c>
      <c r="G202" s="172"/>
      <c r="H202" s="94"/>
      <c r="I202" s="25">
        <f t="shared" si="65"/>
        <v>0</v>
      </c>
    </row>
    <row r="203" spans="1:9" s="26" customFormat="1" ht="13.5" customHeight="1">
      <c r="A203" s="21"/>
      <c r="B203" s="22">
        <v>454</v>
      </c>
      <c r="C203" s="23" t="s">
        <v>55</v>
      </c>
      <c r="D203" s="24"/>
      <c r="E203" s="47"/>
      <c r="F203" s="84">
        <f t="shared" si="64"/>
        <v>0</v>
      </c>
      <c r="G203" s="172"/>
      <c r="H203" s="94"/>
      <c r="I203" s="25">
        <f t="shared" si="65"/>
        <v>0</v>
      </c>
    </row>
    <row r="204" spans="1:9" s="26" customFormat="1" ht="13.5" customHeight="1">
      <c r="A204" s="246" t="s">
        <v>11</v>
      </c>
      <c r="B204" s="247"/>
      <c r="C204" s="55" t="s">
        <v>120</v>
      </c>
      <c r="D204" s="43">
        <f>SUM(D205:D205)</f>
        <v>0</v>
      </c>
      <c r="E204" s="43">
        <f t="shared" ref="E204:I204" si="66">SUM(E205:E205)</f>
        <v>0</v>
      </c>
      <c r="F204" s="43">
        <f t="shared" si="66"/>
        <v>0</v>
      </c>
      <c r="G204" s="43">
        <f t="shared" si="66"/>
        <v>0</v>
      </c>
      <c r="H204" s="43">
        <f t="shared" si="66"/>
        <v>0</v>
      </c>
      <c r="I204" s="56">
        <f t="shared" si="66"/>
        <v>0</v>
      </c>
    </row>
    <row r="205" spans="1:9" s="26" customFormat="1" ht="13.5" customHeight="1">
      <c r="A205" s="21"/>
      <c r="B205" s="22">
        <v>451</v>
      </c>
      <c r="C205" s="23" t="s">
        <v>31</v>
      </c>
      <c r="D205" s="24"/>
      <c r="E205" s="47"/>
      <c r="F205" s="84">
        <f t="shared" ref="F205" si="67">SUM(D205:E205)</f>
        <v>0</v>
      </c>
      <c r="G205" s="172"/>
      <c r="H205" s="94"/>
      <c r="I205" s="25">
        <f>+F205+H205</f>
        <v>0</v>
      </c>
    </row>
    <row r="206" spans="1:9" s="26" customFormat="1" ht="12">
      <c r="A206" s="236" t="s">
        <v>11</v>
      </c>
      <c r="B206" s="237"/>
      <c r="C206" s="18" t="s">
        <v>114</v>
      </c>
      <c r="D206" s="19">
        <f>SUM(D207:D219)</f>
        <v>0</v>
      </c>
      <c r="E206" s="19">
        <f t="shared" ref="E206:I206" si="68">SUM(E207:E219)</f>
        <v>0</v>
      </c>
      <c r="F206" s="59">
        <f t="shared" si="68"/>
        <v>0</v>
      </c>
      <c r="G206" s="174">
        <f t="shared" si="68"/>
        <v>0</v>
      </c>
      <c r="H206" s="79">
        <f t="shared" si="68"/>
        <v>0</v>
      </c>
      <c r="I206" s="20">
        <f t="shared" si="68"/>
        <v>0</v>
      </c>
    </row>
    <row r="207" spans="1:9">
      <c r="A207" s="21"/>
      <c r="B207" s="22">
        <v>322</v>
      </c>
      <c r="C207" s="23" t="s">
        <v>34</v>
      </c>
      <c r="D207" s="24"/>
      <c r="E207" s="51"/>
      <c r="F207" s="84">
        <f t="shared" ref="F207:F219" si="69">SUM(D207:E207)</f>
        <v>0</v>
      </c>
      <c r="G207" s="172"/>
      <c r="H207" s="94"/>
      <c r="I207" s="25">
        <f>+F207+H207</f>
        <v>0</v>
      </c>
    </row>
    <row r="208" spans="1:9" s="26" customFormat="1" ht="12">
      <c r="A208" s="21"/>
      <c r="B208" s="22">
        <v>323</v>
      </c>
      <c r="C208" s="23" t="s">
        <v>28</v>
      </c>
      <c r="D208" s="24"/>
      <c r="E208" s="107"/>
      <c r="F208" s="84">
        <f t="shared" si="69"/>
        <v>0</v>
      </c>
      <c r="G208" s="172"/>
      <c r="H208" s="94"/>
      <c r="I208" s="25">
        <f t="shared" ref="I208:I219" si="70">+F208+H208</f>
        <v>0</v>
      </c>
    </row>
    <row r="209" spans="1:10" s="26" customFormat="1" ht="12">
      <c r="A209" s="21"/>
      <c r="B209" s="22">
        <v>329</v>
      </c>
      <c r="C209" s="23" t="s">
        <v>38</v>
      </c>
      <c r="D209" s="24"/>
      <c r="E209" s="51"/>
      <c r="F209" s="84">
        <f t="shared" si="69"/>
        <v>0</v>
      </c>
      <c r="G209" s="172"/>
      <c r="H209" s="94"/>
      <c r="I209" s="25">
        <f t="shared" si="70"/>
        <v>0</v>
      </c>
    </row>
    <row r="210" spans="1:10" s="26" customFormat="1" ht="24">
      <c r="A210" s="21"/>
      <c r="B210" s="22">
        <v>372</v>
      </c>
      <c r="C210" s="23" t="s">
        <v>46</v>
      </c>
      <c r="D210" s="24"/>
      <c r="E210" s="51"/>
      <c r="F210" s="84">
        <f t="shared" ref="F210" si="71">SUM(D210:E210)</f>
        <v>0</v>
      </c>
      <c r="G210" s="172"/>
      <c r="H210" s="94"/>
      <c r="I210" s="25">
        <f t="shared" si="70"/>
        <v>0</v>
      </c>
    </row>
    <row r="211" spans="1:10" s="26" customFormat="1" ht="12">
      <c r="A211" s="21"/>
      <c r="B211" s="22">
        <v>421</v>
      </c>
      <c r="C211" s="23" t="s">
        <v>52</v>
      </c>
      <c r="D211" s="24"/>
      <c r="E211" s="51"/>
      <c r="F211" s="84">
        <f t="shared" si="69"/>
        <v>0</v>
      </c>
      <c r="G211" s="172"/>
      <c r="H211" s="94"/>
      <c r="I211" s="25">
        <f t="shared" si="70"/>
        <v>0</v>
      </c>
    </row>
    <row r="212" spans="1:10" s="26" customFormat="1" ht="12">
      <c r="A212" s="21"/>
      <c r="B212" s="22">
        <v>422</v>
      </c>
      <c r="C212" s="23" t="s">
        <v>29</v>
      </c>
      <c r="D212" s="24"/>
      <c r="E212" s="107"/>
      <c r="F212" s="84">
        <f t="shared" si="69"/>
        <v>0</v>
      </c>
      <c r="G212" s="172"/>
      <c r="H212" s="94"/>
      <c r="I212" s="25">
        <f t="shared" si="70"/>
        <v>0</v>
      </c>
    </row>
    <row r="213" spans="1:10" s="26" customFormat="1" ht="12">
      <c r="A213" s="21"/>
      <c r="B213" s="22">
        <v>423</v>
      </c>
      <c r="C213" s="23" t="s">
        <v>53</v>
      </c>
      <c r="D213" s="24"/>
      <c r="E213" s="51"/>
      <c r="F213" s="84">
        <f t="shared" si="69"/>
        <v>0</v>
      </c>
      <c r="G213" s="172"/>
      <c r="H213" s="94"/>
      <c r="I213" s="25">
        <f t="shared" si="70"/>
        <v>0</v>
      </c>
    </row>
    <row r="214" spans="1:10" s="26" customFormat="1" ht="24">
      <c r="A214" s="21"/>
      <c r="B214" s="22">
        <v>424</v>
      </c>
      <c r="C214" s="23" t="s">
        <v>45</v>
      </c>
      <c r="D214" s="24"/>
      <c r="E214" s="51"/>
      <c r="F214" s="84">
        <f t="shared" si="69"/>
        <v>0</v>
      </c>
      <c r="G214" s="172"/>
      <c r="H214" s="94"/>
      <c r="I214" s="25">
        <f t="shared" si="70"/>
        <v>0</v>
      </c>
      <c r="J214" s="130"/>
    </row>
    <row r="215" spans="1:10" s="26" customFormat="1" ht="12">
      <c r="A215" s="21"/>
      <c r="B215" s="22">
        <v>426</v>
      </c>
      <c r="C215" s="23" t="s">
        <v>30</v>
      </c>
      <c r="D215" s="24"/>
      <c r="E215" s="51"/>
      <c r="F215" s="84">
        <f t="shared" si="69"/>
        <v>0</v>
      </c>
      <c r="G215" s="172"/>
      <c r="H215" s="94"/>
      <c r="I215" s="25">
        <f t="shared" si="70"/>
        <v>0</v>
      </c>
    </row>
    <row r="216" spans="1:10" s="26" customFormat="1" ht="12">
      <c r="A216" s="21"/>
      <c r="B216" s="22">
        <v>451</v>
      </c>
      <c r="C216" s="23" t="s">
        <v>31</v>
      </c>
      <c r="D216" s="24"/>
      <c r="E216" s="51"/>
      <c r="F216" s="84">
        <f t="shared" si="69"/>
        <v>0</v>
      </c>
      <c r="G216" s="172"/>
      <c r="H216" s="94"/>
      <c r="I216" s="25">
        <f t="shared" si="70"/>
        <v>0</v>
      </c>
    </row>
    <row r="217" spans="1:10" s="26" customFormat="1" ht="12">
      <c r="A217" s="21"/>
      <c r="B217" s="22">
        <v>452</v>
      </c>
      <c r="C217" s="23" t="s">
        <v>51</v>
      </c>
      <c r="D217" s="24"/>
      <c r="E217" s="51"/>
      <c r="F217" s="84">
        <f t="shared" si="69"/>
        <v>0</v>
      </c>
      <c r="G217" s="172"/>
      <c r="H217" s="94"/>
      <c r="I217" s="25">
        <f t="shared" si="70"/>
        <v>0</v>
      </c>
    </row>
    <row r="218" spans="1:10" s="26" customFormat="1" ht="12">
      <c r="A218" s="21"/>
      <c r="B218" s="22">
        <v>453</v>
      </c>
      <c r="C218" s="23" t="s">
        <v>54</v>
      </c>
      <c r="D218" s="24"/>
      <c r="E218" s="51"/>
      <c r="F218" s="84">
        <f t="shared" si="69"/>
        <v>0</v>
      </c>
      <c r="G218" s="172"/>
      <c r="H218" s="94"/>
      <c r="I218" s="25">
        <f t="shared" si="70"/>
        <v>0</v>
      </c>
    </row>
    <row r="219" spans="1:10" s="26" customFormat="1" ht="13.5" customHeight="1">
      <c r="A219" s="21"/>
      <c r="B219" s="22">
        <v>454</v>
      </c>
      <c r="C219" s="23" t="s">
        <v>55</v>
      </c>
      <c r="D219" s="24"/>
      <c r="E219" s="51"/>
      <c r="F219" s="84">
        <f t="shared" si="69"/>
        <v>0</v>
      </c>
      <c r="G219" s="172"/>
      <c r="H219" s="94"/>
      <c r="I219" s="25">
        <f t="shared" si="70"/>
        <v>0</v>
      </c>
    </row>
    <row r="220" spans="1:10" s="26" customFormat="1" ht="12">
      <c r="A220" s="236" t="s">
        <v>11</v>
      </c>
      <c r="B220" s="237"/>
      <c r="C220" s="18" t="s">
        <v>116</v>
      </c>
      <c r="D220" s="19">
        <f>SUM(D221:D232)</f>
        <v>0</v>
      </c>
      <c r="E220" s="19">
        <f t="shared" ref="E220:I220" si="72">SUM(E221:E232)</f>
        <v>0</v>
      </c>
      <c r="F220" s="59">
        <f t="shared" si="72"/>
        <v>0</v>
      </c>
      <c r="G220" s="174">
        <f t="shared" si="72"/>
        <v>4203.95</v>
      </c>
      <c r="H220" s="79">
        <f t="shared" si="72"/>
        <v>0</v>
      </c>
      <c r="I220" s="20">
        <f t="shared" si="72"/>
        <v>0</v>
      </c>
    </row>
    <row r="221" spans="1:10">
      <c r="A221" s="21"/>
      <c r="B221" s="22">
        <v>322</v>
      </c>
      <c r="C221" s="23" t="s">
        <v>34</v>
      </c>
      <c r="D221" s="24"/>
      <c r="E221" s="47"/>
      <c r="F221" s="84">
        <f t="shared" ref="F221:F232" si="73">SUM(D221:E221)</f>
        <v>0</v>
      </c>
      <c r="G221" s="172"/>
      <c r="H221" s="94"/>
      <c r="I221" s="25">
        <f>+F221+H221</f>
        <v>0</v>
      </c>
    </row>
    <row r="222" spans="1:10" s="26" customFormat="1" ht="12">
      <c r="A222" s="21"/>
      <c r="B222" s="22">
        <v>323</v>
      </c>
      <c r="C222" s="23" t="s">
        <v>28</v>
      </c>
      <c r="D222" s="24"/>
      <c r="E222" s="47"/>
      <c r="F222" s="84">
        <f t="shared" si="73"/>
        <v>0</v>
      </c>
      <c r="G222" s="172"/>
      <c r="H222" s="94"/>
      <c r="I222" s="25">
        <f t="shared" ref="I222:I231" si="74">+F222+H222</f>
        <v>0</v>
      </c>
    </row>
    <row r="223" spans="1:10" s="26" customFormat="1" ht="12">
      <c r="A223" s="21"/>
      <c r="B223" s="22">
        <v>329</v>
      </c>
      <c r="C223" s="23" t="s">
        <v>38</v>
      </c>
      <c r="D223" s="24"/>
      <c r="E223" s="47"/>
      <c r="F223" s="84">
        <f t="shared" si="73"/>
        <v>0</v>
      </c>
      <c r="G223" s="172"/>
      <c r="H223" s="94"/>
      <c r="I223" s="25">
        <f t="shared" si="74"/>
        <v>0</v>
      </c>
    </row>
    <row r="224" spans="1:10" s="26" customFormat="1" ht="12">
      <c r="A224" s="21"/>
      <c r="B224" s="22">
        <v>421</v>
      </c>
      <c r="C224" s="23" t="s">
        <v>52</v>
      </c>
      <c r="D224" s="24"/>
      <c r="E224" s="47"/>
      <c r="F224" s="84">
        <f t="shared" si="73"/>
        <v>0</v>
      </c>
      <c r="G224" s="172"/>
      <c r="H224" s="94"/>
      <c r="I224" s="25">
        <f t="shared" si="74"/>
        <v>0</v>
      </c>
    </row>
    <row r="225" spans="1:9" s="26" customFormat="1" ht="12">
      <c r="A225" s="21" t="s">
        <v>1654</v>
      </c>
      <c r="B225" s="22">
        <v>422</v>
      </c>
      <c r="C225" s="23" t="s">
        <v>29</v>
      </c>
      <c r="D225" s="24"/>
      <c r="E225" s="47"/>
      <c r="F225" s="84">
        <f t="shared" si="73"/>
        <v>0</v>
      </c>
      <c r="G225" s="172">
        <v>2203.9499999999998</v>
      </c>
      <c r="H225" s="94"/>
      <c r="I225" s="25">
        <f t="shared" si="74"/>
        <v>0</v>
      </c>
    </row>
    <row r="226" spans="1:9" s="26" customFormat="1" ht="12">
      <c r="A226" s="21" t="s">
        <v>1655</v>
      </c>
      <c r="B226" s="22">
        <v>423</v>
      </c>
      <c r="C226" s="23" t="s">
        <v>53</v>
      </c>
      <c r="D226" s="24"/>
      <c r="E226" s="47"/>
      <c r="F226" s="84">
        <f t="shared" si="73"/>
        <v>0</v>
      </c>
      <c r="G226" s="172">
        <v>2000</v>
      </c>
      <c r="H226" s="94"/>
      <c r="I226" s="25">
        <f t="shared" si="74"/>
        <v>0</v>
      </c>
    </row>
    <row r="227" spans="1:9" s="26" customFormat="1" ht="24">
      <c r="A227" s="21"/>
      <c r="B227" s="22">
        <v>424</v>
      </c>
      <c r="C227" s="23" t="s">
        <v>45</v>
      </c>
      <c r="D227" s="24"/>
      <c r="E227" s="47"/>
      <c r="F227" s="84">
        <f t="shared" si="73"/>
        <v>0</v>
      </c>
      <c r="G227" s="172"/>
      <c r="H227" s="94"/>
      <c r="I227" s="25">
        <f t="shared" si="74"/>
        <v>0</v>
      </c>
    </row>
    <row r="228" spans="1:9" s="26" customFormat="1" ht="12">
      <c r="A228" s="21"/>
      <c r="B228" s="22">
        <v>426</v>
      </c>
      <c r="C228" s="23" t="s">
        <v>30</v>
      </c>
      <c r="D228" s="24"/>
      <c r="E228" s="47"/>
      <c r="F228" s="84">
        <f t="shared" si="73"/>
        <v>0</v>
      </c>
      <c r="G228" s="172"/>
      <c r="H228" s="94"/>
      <c r="I228" s="25">
        <f t="shared" si="74"/>
        <v>0</v>
      </c>
    </row>
    <row r="229" spans="1:9" s="26" customFormat="1" ht="12">
      <c r="A229" s="21"/>
      <c r="B229" s="22">
        <v>451</v>
      </c>
      <c r="C229" s="23" t="s">
        <v>31</v>
      </c>
      <c r="D229" s="24"/>
      <c r="E229" s="47"/>
      <c r="F229" s="84">
        <f t="shared" si="73"/>
        <v>0</v>
      </c>
      <c r="G229" s="172"/>
      <c r="H229" s="94"/>
      <c r="I229" s="25">
        <f t="shared" si="74"/>
        <v>0</v>
      </c>
    </row>
    <row r="230" spans="1:9" s="26" customFormat="1" ht="12">
      <c r="A230" s="21"/>
      <c r="B230" s="22">
        <v>452</v>
      </c>
      <c r="C230" s="23" t="s">
        <v>51</v>
      </c>
      <c r="D230" s="24"/>
      <c r="E230" s="47"/>
      <c r="F230" s="84">
        <f t="shared" si="73"/>
        <v>0</v>
      </c>
      <c r="G230" s="172"/>
      <c r="H230" s="94"/>
      <c r="I230" s="25">
        <f t="shared" si="74"/>
        <v>0</v>
      </c>
    </row>
    <row r="231" spans="1:9" s="26" customFormat="1" ht="12">
      <c r="A231" s="21"/>
      <c r="B231" s="22">
        <v>453</v>
      </c>
      <c r="C231" s="23" t="s">
        <v>54</v>
      </c>
      <c r="D231" s="24"/>
      <c r="E231" s="47"/>
      <c r="F231" s="84">
        <f t="shared" si="73"/>
        <v>0</v>
      </c>
      <c r="G231" s="172"/>
      <c r="H231" s="94"/>
      <c r="I231" s="25">
        <f t="shared" si="74"/>
        <v>0</v>
      </c>
    </row>
    <row r="232" spans="1:9" s="26" customFormat="1" ht="13.5" customHeight="1">
      <c r="A232" s="21"/>
      <c r="B232" s="22">
        <v>454</v>
      </c>
      <c r="C232" s="23" t="s">
        <v>55</v>
      </c>
      <c r="D232" s="24"/>
      <c r="E232" s="47"/>
      <c r="F232" s="84">
        <f t="shared" si="73"/>
        <v>0</v>
      </c>
      <c r="G232" s="172"/>
      <c r="H232" s="94"/>
      <c r="I232" s="25">
        <f>+F232+H232</f>
        <v>0</v>
      </c>
    </row>
    <row r="233" spans="1:9" s="26" customFormat="1" ht="24">
      <c r="A233" s="236" t="s">
        <v>11</v>
      </c>
      <c r="B233" s="237"/>
      <c r="C233" s="18" t="s">
        <v>119</v>
      </c>
      <c r="D233" s="19">
        <f>SUM(D234:D241)</f>
        <v>0</v>
      </c>
      <c r="E233" s="19">
        <f t="shared" ref="E233:I233" si="75">SUM(E234:E241)</f>
        <v>0</v>
      </c>
      <c r="F233" s="59">
        <f t="shared" si="75"/>
        <v>0</v>
      </c>
      <c r="G233" s="174">
        <f t="shared" si="75"/>
        <v>0</v>
      </c>
      <c r="H233" s="79">
        <f t="shared" si="75"/>
        <v>0</v>
      </c>
      <c r="I233" s="20">
        <f t="shared" si="75"/>
        <v>0</v>
      </c>
    </row>
    <row r="234" spans="1:9">
      <c r="A234" s="21"/>
      <c r="B234" s="22">
        <v>323</v>
      </c>
      <c r="C234" s="23" t="s">
        <v>28</v>
      </c>
      <c r="D234" s="24"/>
      <c r="E234" s="47"/>
      <c r="F234" s="84">
        <f t="shared" ref="F234:F241" si="76">SUM(D234:E234)</f>
        <v>0</v>
      </c>
      <c r="G234" s="172"/>
      <c r="H234" s="94"/>
      <c r="I234" s="25">
        <f>+F234+H234</f>
        <v>0</v>
      </c>
    </row>
    <row r="235" spans="1:9">
      <c r="A235" s="21"/>
      <c r="B235" s="22">
        <v>329</v>
      </c>
      <c r="C235" s="23" t="s">
        <v>38</v>
      </c>
      <c r="D235" s="24"/>
      <c r="E235" s="47"/>
      <c r="F235" s="84">
        <f t="shared" si="76"/>
        <v>0</v>
      </c>
      <c r="G235" s="172"/>
      <c r="H235" s="94"/>
      <c r="I235" s="25">
        <f t="shared" ref="I235:I241" si="77">+F235+H235</f>
        <v>0</v>
      </c>
    </row>
    <row r="236" spans="1:9">
      <c r="A236" s="21"/>
      <c r="B236" s="22">
        <v>422</v>
      </c>
      <c r="C236" s="23" t="s">
        <v>29</v>
      </c>
      <c r="D236" s="24"/>
      <c r="E236" s="50"/>
      <c r="F236" s="84">
        <f t="shared" si="76"/>
        <v>0</v>
      </c>
      <c r="G236" s="172"/>
      <c r="H236" s="94"/>
      <c r="I236" s="25">
        <f t="shared" si="77"/>
        <v>0</v>
      </c>
    </row>
    <row r="237" spans="1:9" s="26" customFormat="1" ht="24">
      <c r="A237" s="21"/>
      <c r="B237" s="22">
        <v>424</v>
      </c>
      <c r="C237" s="23" t="s">
        <v>45</v>
      </c>
      <c r="D237" s="24"/>
      <c r="E237" s="47"/>
      <c r="F237" s="84">
        <f t="shared" si="76"/>
        <v>0</v>
      </c>
      <c r="G237" s="172"/>
      <c r="H237" s="94"/>
      <c r="I237" s="25">
        <f t="shared" si="77"/>
        <v>0</v>
      </c>
    </row>
    <row r="238" spans="1:9" s="26" customFormat="1" ht="12">
      <c r="A238" s="21"/>
      <c r="B238" s="22">
        <v>451</v>
      </c>
      <c r="C238" s="23" t="s">
        <v>31</v>
      </c>
      <c r="D238" s="24"/>
      <c r="E238" s="47"/>
      <c r="F238" s="84">
        <f t="shared" si="76"/>
        <v>0</v>
      </c>
      <c r="G238" s="172"/>
      <c r="H238" s="94"/>
      <c r="I238" s="25">
        <f t="shared" si="77"/>
        <v>0</v>
      </c>
    </row>
    <row r="239" spans="1:9" s="26" customFormat="1" ht="12">
      <c r="A239" s="21"/>
      <c r="B239" s="22">
        <v>452</v>
      </c>
      <c r="C239" s="23" t="s">
        <v>51</v>
      </c>
      <c r="D239" s="24"/>
      <c r="E239" s="47"/>
      <c r="F239" s="84">
        <f t="shared" si="76"/>
        <v>0</v>
      </c>
      <c r="G239" s="172"/>
      <c r="H239" s="94"/>
      <c r="I239" s="25">
        <f t="shared" si="77"/>
        <v>0</v>
      </c>
    </row>
    <row r="240" spans="1:9" s="26" customFormat="1" ht="12">
      <c r="A240" s="21"/>
      <c r="B240" s="22">
        <v>453</v>
      </c>
      <c r="C240" s="23" t="s">
        <v>54</v>
      </c>
      <c r="D240" s="24"/>
      <c r="E240" s="47"/>
      <c r="F240" s="84">
        <f t="shared" si="76"/>
        <v>0</v>
      </c>
      <c r="G240" s="172"/>
      <c r="H240" s="94"/>
      <c r="I240" s="25">
        <f t="shared" si="77"/>
        <v>0</v>
      </c>
    </row>
    <row r="241" spans="1:9" s="26" customFormat="1" ht="24">
      <c r="A241" s="21"/>
      <c r="B241" s="22">
        <v>454</v>
      </c>
      <c r="C241" s="23" t="s">
        <v>55</v>
      </c>
      <c r="D241" s="24"/>
      <c r="E241" s="47"/>
      <c r="F241" s="84">
        <f t="shared" si="76"/>
        <v>0</v>
      </c>
      <c r="G241" s="172"/>
      <c r="H241" s="94"/>
      <c r="I241" s="25">
        <f t="shared" si="77"/>
        <v>0</v>
      </c>
    </row>
    <row r="242" spans="1:9" s="26" customFormat="1" ht="24.75" customHeight="1">
      <c r="A242" s="238" t="s">
        <v>56</v>
      </c>
      <c r="B242" s="239"/>
      <c r="C242" s="39" t="s">
        <v>57</v>
      </c>
      <c r="D242" s="40">
        <f>SUM(D243,D261,D253,D269,D277,D285,D249)</f>
        <v>0</v>
      </c>
      <c r="E242" s="40">
        <f t="shared" ref="E242:I242" si="78">SUM(E243,E261,E253,E269,E277,E285,E249)</f>
        <v>0</v>
      </c>
      <c r="F242" s="83">
        <f t="shared" si="78"/>
        <v>0</v>
      </c>
      <c r="G242" s="171">
        <f t="shared" si="78"/>
        <v>0</v>
      </c>
      <c r="H242" s="88">
        <f t="shared" si="78"/>
        <v>0</v>
      </c>
      <c r="I242" s="41">
        <f t="shared" si="78"/>
        <v>0</v>
      </c>
    </row>
    <row r="243" spans="1:9">
      <c r="A243" s="246" t="s">
        <v>11</v>
      </c>
      <c r="B243" s="247"/>
      <c r="C243" s="55" t="s">
        <v>117</v>
      </c>
      <c r="D243" s="43">
        <f>SUM(D244:D248)</f>
        <v>0</v>
      </c>
      <c r="E243" s="43">
        <f t="shared" ref="E243:I243" si="79">SUM(E244:E248)</f>
        <v>0</v>
      </c>
      <c r="F243" s="58">
        <f t="shared" si="79"/>
        <v>0</v>
      </c>
      <c r="G243" s="173">
        <f t="shared" si="79"/>
        <v>0</v>
      </c>
      <c r="H243" s="89">
        <f t="shared" si="79"/>
        <v>0</v>
      </c>
      <c r="I243" s="56">
        <f t="shared" si="79"/>
        <v>0</v>
      </c>
    </row>
    <row r="244" spans="1:9" s="71" customFormat="1">
      <c r="A244" s="66"/>
      <c r="B244" s="67">
        <v>311</v>
      </c>
      <c r="C244" s="68" t="s">
        <v>35</v>
      </c>
      <c r="D244" s="69"/>
      <c r="E244" s="108"/>
      <c r="F244" s="84">
        <f>SUM(D244:E244)</f>
        <v>0</v>
      </c>
      <c r="G244" s="172"/>
      <c r="H244" s="90"/>
      <c r="I244" s="25">
        <f>+F244+H244</f>
        <v>0</v>
      </c>
    </row>
    <row r="245" spans="1:9" s="71" customFormat="1">
      <c r="A245" s="66"/>
      <c r="B245" s="67">
        <v>313</v>
      </c>
      <c r="C245" s="68" t="s">
        <v>36</v>
      </c>
      <c r="D245" s="69"/>
      <c r="E245" s="108"/>
      <c r="F245" s="84">
        <f>SUM(D245:E245)</f>
        <v>0</v>
      </c>
      <c r="G245" s="172"/>
      <c r="H245" s="90"/>
      <c r="I245" s="25">
        <f t="shared" ref="I245:I248" si="80">+F245+H245</f>
        <v>0</v>
      </c>
    </row>
    <row r="246" spans="1:9">
      <c r="A246" s="21"/>
      <c r="B246" s="22">
        <v>322</v>
      </c>
      <c r="C246" s="23" t="s">
        <v>34</v>
      </c>
      <c r="D246" s="24"/>
      <c r="E246" s="51"/>
      <c r="F246" s="84">
        <f>SUM(D246:E246)</f>
        <v>0</v>
      </c>
      <c r="G246" s="172"/>
      <c r="H246" s="94"/>
      <c r="I246" s="25">
        <f t="shared" si="80"/>
        <v>0</v>
      </c>
    </row>
    <row r="247" spans="1:9" s="26" customFormat="1" ht="12">
      <c r="A247" s="21"/>
      <c r="B247" s="22">
        <v>323</v>
      </c>
      <c r="C247" s="23" t="s">
        <v>28</v>
      </c>
      <c r="D247" s="24"/>
      <c r="E247" s="51"/>
      <c r="F247" s="84">
        <f>SUM(D247:E247)</f>
        <v>0</v>
      </c>
      <c r="G247" s="172"/>
      <c r="H247" s="94"/>
      <c r="I247" s="25">
        <f t="shared" si="80"/>
        <v>0</v>
      </c>
    </row>
    <row r="248" spans="1:9" s="26" customFormat="1" ht="12">
      <c r="A248" s="21"/>
      <c r="B248" s="22">
        <v>329</v>
      </c>
      <c r="C248" s="23" t="s">
        <v>38</v>
      </c>
      <c r="D248" s="24"/>
      <c r="E248" s="51"/>
      <c r="F248" s="84">
        <f>SUM(D248:E248)</f>
        <v>0</v>
      </c>
      <c r="G248" s="172"/>
      <c r="H248" s="94"/>
      <c r="I248" s="25">
        <f t="shared" si="80"/>
        <v>0</v>
      </c>
    </row>
    <row r="249" spans="1:9" s="26" customFormat="1" ht="12">
      <c r="A249" s="246" t="s">
        <v>11</v>
      </c>
      <c r="B249" s="247"/>
      <c r="C249" s="55" t="s">
        <v>118</v>
      </c>
      <c r="D249" s="43">
        <f>SUM(D250:D252)</f>
        <v>0</v>
      </c>
      <c r="E249" s="43">
        <f t="shared" ref="E249:I249" si="81">SUM(E250:E252)</f>
        <v>0</v>
      </c>
      <c r="F249" s="58">
        <f t="shared" si="81"/>
        <v>0</v>
      </c>
      <c r="G249" s="173">
        <f t="shared" si="81"/>
        <v>0</v>
      </c>
      <c r="H249" s="89">
        <f t="shared" si="81"/>
        <v>0</v>
      </c>
      <c r="I249" s="56">
        <f t="shared" si="81"/>
        <v>0</v>
      </c>
    </row>
    <row r="250" spans="1:9" s="26" customFormat="1" ht="12">
      <c r="A250" s="21"/>
      <c r="B250" s="22">
        <v>323</v>
      </c>
      <c r="C250" s="23"/>
      <c r="D250" s="24"/>
      <c r="E250" s="51"/>
      <c r="F250" s="84">
        <f>SUM(D250:E250)</f>
        <v>0</v>
      </c>
      <c r="G250" s="172"/>
      <c r="H250" s="94"/>
      <c r="I250" s="25">
        <f>+F250+H250</f>
        <v>0</v>
      </c>
    </row>
    <row r="251" spans="1:9" s="26" customFormat="1" ht="12">
      <c r="A251" s="21"/>
      <c r="B251" s="22">
        <v>329</v>
      </c>
      <c r="C251" s="23"/>
      <c r="D251" s="24"/>
      <c r="E251" s="51"/>
      <c r="F251" s="84">
        <f t="shared" ref="F251:F252" si="82">SUM(D251:E251)</f>
        <v>0</v>
      </c>
      <c r="G251" s="172"/>
      <c r="H251" s="94"/>
      <c r="I251" s="25">
        <f t="shared" ref="I251:I252" si="83">+F251+H251</f>
        <v>0</v>
      </c>
    </row>
    <row r="252" spans="1:9" s="26" customFormat="1" ht="12">
      <c r="A252" s="21"/>
      <c r="B252" s="22">
        <v>381</v>
      </c>
      <c r="C252" s="23"/>
      <c r="D252" s="24"/>
      <c r="E252" s="51"/>
      <c r="F252" s="84">
        <f t="shared" si="82"/>
        <v>0</v>
      </c>
      <c r="G252" s="172"/>
      <c r="H252" s="94"/>
      <c r="I252" s="25">
        <f t="shared" si="83"/>
        <v>0</v>
      </c>
    </row>
    <row r="253" spans="1:9" s="26" customFormat="1" ht="24" customHeight="1">
      <c r="A253" s="236" t="s">
        <v>11</v>
      </c>
      <c r="B253" s="237"/>
      <c r="C253" s="18" t="s">
        <v>110</v>
      </c>
      <c r="D253" s="19">
        <f>SUM(D254:D260)</f>
        <v>0</v>
      </c>
      <c r="E253" s="19">
        <f t="shared" ref="E253:I253" si="84">SUM(E254:E260)</f>
        <v>0</v>
      </c>
      <c r="F253" s="59">
        <f t="shared" si="84"/>
        <v>0</v>
      </c>
      <c r="G253" s="174">
        <f t="shared" si="84"/>
        <v>0</v>
      </c>
      <c r="H253" s="79">
        <f t="shared" si="84"/>
        <v>0</v>
      </c>
      <c r="I253" s="20">
        <f t="shared" si="84"/>
        <v>0</v>
      </c>
    </row>
    <row r="254" spans="1:9">
      <c r="A254" s="21"/>
      <c r="B254" s="22">
        <v>321</v>
      </c>
      <c r="C254" s="23" t="s">
        <v>33</v>
      </c>
      <c r="D254" s="24"/>
      <c r="E254" s="47"/>
      <c r="F254" s="84">
        <f>SUM(D254:E254)</f>
        <v>0</v>
      </c>
      <c r="G254" s="172"/>
      <c r="H254" s="94"/>
      <c r="I254" s="25">
        <f>+F254+H254</f>
        <v>0</v>
      </c>
    </row>
    <row r="255" spans="1:9" s="26" customFormat="1" ht="12">
      <c r="A255" s="21"/>
      <c r="B255" s="22">
        <v>322</v>
      </c>
      <c r="C255" s="23" t="s">
        <v>34</v>
      </c>
      <c r="D255" s="24"/>
      <c r="E255" s="47"/>
      <c r="F255" s="84">
        <f>SUM(D255:E255)</f>
        <v>0</v>
      </c>
      <c r="G255" s="172"/>
      <c r="H255" s="94"/>
      <c r="I255" s="25">
        <f t="shared" ref="I255:I260" si="85">+F255+H255</f>
        <v>0</v>
      </c>
    </row>
    <row r="256" spans="1:9" s="26" customFormat="1" ht="12">
      <c r="A256" s="21"/>
      <c r="B256" s="22">
        <v>323</v>
      </c>
      <c r="C256" s="23" t="s">
        <v>28</v>
      </c>
      <c r="D256" s="24"/>
      <c r="E256" s="47"/>
      <c r="F256" s="84">
        <f>SUM(D256:E256)</f>
        <v>0</v>
      </c>
      <c r="G256" s="172"/>
      <c r="H256" s="94"/>
      <c r="I256" s="25">
        <f t="shared" si="85"/>
        <v>0</v>
      </c>
    </row>
    <row r="257" spans="1:9" s="26" customFormat="1" ht="24">
      <c r="A257" s="21"/>
      <c r="B257" s="22">
        <v>324</v>
      </c>
      <c r="C257" s="23" t="s">
        <v>37</v>
      </c>
      <c r="D257" s="24"/>
      <c r="E257" s="47"/>
      <c r="F257" s="84">
        <f>SUM(D257:E257)</f>
        <v>0</v>
      </c>
      <c r="G257" s="172"/>
      <c r="H257" s="94"/>
      <c r="I257" s="25">
        <f t="shared" si="85"/>
        <v>0</v>
      </c>
    </row>
    <row r="258" spans="1:9" s="26" customFormat="1" ht="12">
      <c r="A258" s="21"/>
      <c r="B258" s="22">
        <v>329</v>
      </c>
      <c r="C258" s="23" t="s">
        <v>38</v>
      </c>
      <c r="D258" s="24"/>
      <c r="E258" s="47"/>
      <c r="F258" s="84">
        <f>SUM(D258:E258)</f>
        <v>0</v>
      </c>
      <c r="G258" s="172"/>
      <c r="H258" s="94"/>
      <c r="I258" s="25">
        <f t="shared" si="85"/>
        <v>0</v>
      </c>
    </row>
    <row r="259" spans="1:9" s="26" customFormat="1" ht="24">
      <c r="A259" s="21"/>
      <c r="B259" s="22">
        <v>369</v>
      </c>
      <c r="C259" s="23" t="s">
        <v>133</v>
      </c>
      <c r="D259" s="24"/>
      <c r="E259" s="47"/>
      <c r="F259" s="84">
        <f t="shared" ref="F259:F260" si="86">SUM(D259:E259)</f>
        <v>0</v>
      </c>
      <c r="G259" s="172"/>
      <c r="H259" s="94"/>
      <c r="I259" s="25">
        <f t="shared" si="85"/>
        <v>0</v>
      </c>
    </row>
    <row r="260" spans="1:9" s="26" customFormat="1" ht="12">
      <c r="A260" s="21"/>
      <c r="B260" s="22">
        <v>381</v>
      </c>
      <c r="C260" s="23" t="s">
        <v>58</v>
      </c>
      <c r="D260" s="24"/>
      <c r="E260" s="47"/>
      <c r="F260" s="84">
        <f t="shared" si="86"/>
        <v>0</v>
      </c>
      <c r="G260" s="172"/>
      <c r="H260" s="94"/>
      <c r="I260" s="25">
        <f t="shared" si="85"/>
        <v>0</v>
      </c>
    </row>
    <row r="261" spans="1:9" s="26" customFormat="1" ht="24">
      <c r="A261" s="236" t="s">
        <v>11</v>
      </c>
      <c r="B261" s="237"/>
      <c r="C261" s="18" t="s">
        <v>112</v>
      </c>
      <c r="D261" s="19">
        <f>SUM(D262:D268)</f>
        <v>0</v>
      </c>
      <c r="E261" s="19">
        <f t="shared" ref="E261:I261" si="87">SUM(E262:E268)</f>
        <v>0</v>
      </c>
      <c r="F261" s="59">
        <f t="shared" si="87"/>
        <v>0</v>
      </c>
      <c r="G261" s="174">
        <f t="shared" si="87"/>
        <v>0</v>
      </c>
      <c r="H261" s="79">
        <f t="shared" si="87"/>
        <v>0</v>
      </c>
      <c r="I261" s="20">
        <f t="shared" si="87"/>
        <v>0</v>
      </c>
    </row>
    <row r="262" spans="1:9">
      <c r="A262" s="21"/>
      <c r="B262" s="22">
        <v>321</v>
      </c>
      <c r="C262" s="23" t="s">
        <v>33</v>
      </c>
      <c r="D262" s="24"/>
      <c r="E262" s="47"/>
      <c r="F262" s="84">
        <f>SUM(D262:E262)</f>
        <v>0</v>
      </c>
      <c r="G262" s="172"/>
      <c r="H262" s="94"/>
      <c r="I262" s="25">
        <f>+F262+H262</f>
        <v>0</v>
      </c>
    </row>
    <row r="263" spans="1:9" s="26" customFormat="1" ht="12">
      <c r="A263" s="21"/>
      <c r="B263" s="22">
        <v>322</v>
      </c>
      <c r="C263" s="23" t="s">
        <v>34</v>
      </c>
      <c r="D263" s="24"/>
      <c r="E263" s="47"/>
      <c r="F263" s="84">
        <f>SUM(D263:E263)</f>
        <v>0</v>
      </c>
      <c r="G263" s="172"/>
      <c r="H263" s="94"/>
      <c r="I263" s="25">
        <f t="shared" ref="I263:I267" si="88">+F263+H263</f>
        <v>0</v>
      </c>
    </row>
    <row r="264" spans="1:9" s="26" customFormat="1" ht="12">
      <c r="A264" s="21"/>
      <c r="B264" s="22">
        <v>323</v>
      </c>
      <c r="C264" s="23" t="s">
        <v>28</v>
      </c>
      <c r="D264" s="24"/>
      <c r="E264" s="47"/>
      <c r="F264" s="84">
        <f>SUM(D264:E264)</f>
        <v>0</v>
      </c>
      <c r="G264" s="172"/>
      <c r="H264" s="94"/>
      <c r="I264" s="25">
        <f t="shared" si="88"/>
        <v>0</v>
      </c>
    </row>
    <row r="265" spans="1:9" s="26" customFormat="1" ht="24">
      <c r="A265" s="21"/>
      <c r="B265" s="22">
        <v>324</v>
      </c>
      <c r="C265" s="23" t="s">
        <v>37</v>
      </c>
      <c r="D265" s="24"/>
      <c r="E265" s="47"/>
      <c r="F265" s="84">
        <f>SUM(D265:E265)</f>
        <v>0</v>
      </c>
      <c r="G265" s="172"/>
      <c r="H265" s="94"/>
      <c r="I265" s="25">
        <f t="shared" si="88"/>
        <v>0</v>
      </c>
    </row>
    <row r="266" spans="1:9" s="26" customFormat="1" ht="12">
      <c r="A266" s="21"/>
      <c r="B266" s="22">
        <v>329</v>
      </c>
      <c r="C266" s="23" t="s">
        <v>38</v>
      </c>
      <c r="D266" s="24"/>
      <c r="E266" s="47"/>
      <c r="F266" s="84">
        <f>SUM(D266:E266)</f>
        <v>0</v>
      </c>
      <c r="G266" s="172"/>
      <c r="H266" s="94"/>
      <c r="I266" s="25">
        <f t="shared" si="88"/>
        <v>0</v>
      </c>
    </row>
    <row r="267" spans="1:9" s="26" customFormat="1" ht="24">
      <c r="A267" s="21"/>
      <c r="B267" s="22">
        <v>369</v>
      </c>
      <c r="C267" s="23" t="s">
        <v>133</v>
      </c>
      <c r="D267" s="24"/>
      <c r="E267" s="47"/>
      <c r="F267" s="84">
        <f t="shared" ref="F267:F268" si="89">SUM(D267:E267)</f>
        <v>0</v>
      </c>
      <c r="G267" s="172"/>
      <c r="H267" s="94"/>
      <c r="I267" s="25">
        <f t="shared" si="88"/>
        <v>0</v>
      </c>
    </row>
    <row r="268" spans="1:9" s="26" customFormat="1" ht="12">
      <c r="A268" s="21"/>
      <c r="B268" s="22">
        <v>381</v>
      </c>
      <c r="C268" s="23" t="s">
        <v>58</v>
      </c>
      <c r="D268" s="24"/>
      <c r="E268" s="47"/>
      <c r="F268" s="84">
        <f t="shared" si="89"/>
        <v>0</v>
      </c>
      <c r="G268" s="172"/>
      <c r="H268" s="94"/>
      <c r="I268" s="25">
        <f>+F268+H268</f>
        <v>0</v>
      </c>
    </row>
    <row r="269" spans="1:9" s="26" customFormat="1" ht="24">
      <c r="A269" s="236" t="s">
        <v>11</v>
      </c>
      <c r="B269" s="237"/>
      <c r="C269" s="18" t="s">
        <v>113</v>
      </c>
      <c r="D269" s="19">
        <f>SUM(D270:D276)</f>
        <v>0</v>
      </c>
      <c r="E269" s="19">
        <f t="shared" ref="E269:I269" si="90">SUM(E270:E276)</f>
        <v>0</v>
      </c>
      <c r="F269" s="59">
        <f t="shared" si="90"/>
        <v>0</v>
      </c>
      <c r="G269" s="174">
        <f t="shared" si="90"/>
        <v>0</v>
      </c>
      <c r="H269" s="79">
        <f t="shared" si="90"/>
        <v>0</v>
      </c>
      <c r="I269" s="20">
        <f t="shared" si="90"/>
        <v>0</v>
      </c>
    </row>
    <row r="270" spans="1:9">
      <c r="A270" s="21"/>
      <c r="B270" s="22">
        <v>321</v>
      </c>
      <c r="C270" s="23" t="s">
        <v>33</v>
      </c>
      <c r="D270" s="24"/>
      <c r="E270" s="47"/>
      <c r="F270" s="84">
        <f>SUM(D270:E270)</f>
        <v>0</v>
      </c>
      <c r="G270" s="172"/>
      <c r="H270" s="94"/>
      <c r="I270" s="25">
        <f>+F270+H270</f>
        <v>0</v>
      </c>
    </row>
    <row r="271" spans="1:9">
      <c r="A271" s="21"/>
      <c r="B271" s="22">
        <v>322</v>
      </c>
      <c r="C271" s="23" t="s">
        <v>34</v>
      </c>
      <c r="D271" s="24"/>
      <c r="E271" s="47"/>
      <c r="F271" s="84">
        <f>SUM(D271:E271)</f>
        <v>0</v>
      </c>
      <c r="G271" s="172"/>
      <c r="H271" s="94"/>
      <c r="I271" s="25">
        <f t="shared" ref="I271:I276" si="91">+F271+H271</f>
        <v>0</v>
      </c>
    </row>
    <row r="272" spans="1:9" s="26" customFormat="1" ht="12">
      <c r="A272" s="21"/>
      <c r="B272" s="22">
        <v>323</v>
      </c>
      <c r="C272" s="23" t="s">
        <v>28</v>
      </c>
      <c r="D272" s="24"/>
      <c r="E272" s="47"/>
      <c r="F272" s="84">
        <f>SUM(D272:E272)</f>
        <v>0</v>
      </c>
      <c r="G272" s="172"/>
      <c r="H272" s="94"/>
      <c r="I272" s="25">
        <f t="shared" si="91"/>
        <v>0</v>
      </c>
    </row>
    <row r="273" spans="1:9" s="26" customFormat="1" ht="24">
      <c r="A273" s="21"/>
      <c r="B273" s="22">
        <v>324</v>
      </c>
      <c r="C273" s="23" t="s">
        <v>37</v>
      </c>
      <c r="D273" s="24"/>
      <c r="E273" s="47"/>
      <c r="F273" s="84"/>
      <c r="G273" s="172"/>
      <c r="H273" s="94"/>
      <c r="I273" s="25">
        <f t="shared" si="91"/>
        <v>0</v>
      </c>
    </row>
    <row r="274" spans="1:9" s="26" customFormat="1" ht="12">
      <c r="A274" s="21"/>
      <c r="B274" s="22">
        <v>329</v>
      </c>
      <c r="C274" s="23" t="s">
        <v>38</v>
      </c>
      <c r="D274" s="24"/>
      <c r="E274" s="47"/>
      <c r="F274" s="84">
        <f>SUM(D274:E274)</f>
        <v>0</v>
      </c>
      <c r="G274" s="172"/>
      <c r="H274" s="94"/>
      <c r="I274" s="25">
        <f t="shared" si="91"/>
        <v>0</v>
      </c>
    </row>
    <row r="275" spans="1:9" s="26" customFormat="1" ht="24">
      <c r="A275" s="21"/>
      <c r="B275" s="22">
        <v>369</v>
      </c>
      <c r="C275" s="23" t="s">
        <v>133</v>
      </c>
      <c r="D275" s="24"/>
      <c r="E275" s="47"/>
      <c r="F275" s="84">
        <f t="shared" ref="F275:F276" si="92">SUM(D275:E275)</f>
        <v>0</v>
      </c>
      <c r="G275" s="172"/>
      <c r="H275" s="94"/>
      <c r="I275" s="25">
        <f t="shared" si="91"/>
        <v>0</v>
      </c>
    </row>
    <row r="276" spans="1:9" s="26" customFormat="1" ht="12">
      <c r="A276" s="21"/>
      <c r="B276" s="22">
        <v>381</v>
      </c>
      <c r="C276" s="23" t="s">
        <v>58</v>
      </c>
      <c r="D276" s="24"/>
      <c r="E276" s="47"/>
      <c r="F276" s="84">
        <f t="shared" si="92"/>
        <v>0</v>
      </c>
      <c r="G276" s="172"/>
      <c r="H276" s="94"/>
      <c r="I276" s="25">
        <f t="shared" si="91"/>
        <v>0</v>
      </c>
    </row>
    <row r="277" spans="1:9" s="26" customFormat="1" ht="12">
      <c r="A277" s="236" t="s">
        <v>11</v>
      </c>
      <c r="B277" s="237"/>
      <c r="C277" s="18" t="s">
        <v>114</v>
      </c>
      <c r="D277" s="19">
        <f>SUM(D278:D284)</f>
        <v>0</v>
      </c>
      <c r="E277" s="19">
        <f t="shared" ref="E277:I277" si="93">SUM(E278:E284)</f>
        <v>0</v>
      </c>
      <c r="F277" s="59">
        <f t="shared" si="93"/>
        <v>0</v>
      </c>
      <c r="G277" s="174">
        <f t="shared" si="93"/>
        <v>0</v>
      </c>
      <c r="H277" s="79">
        <f t="shared" si="93"/>
        <v>0</v>
      </c>
      <c r="I277" s="20">
        <f t="shared" si="93"/>
        <v>0</v>
      </c>
    </row>
    <row r="278" spans="1:9">
      <c r="A278" s="21"/>
      <c r="B278" s="22">
        <v>321</v>
      </c>
      <c r="C278" s="23" t="s">
        <v>33</v>
      </c>
      <c r="D278" s="24"/>
      <c r="E278" s="51"/>
      <c r="F278" s="84">
        <f>SUM(D278:E278)</f>
        <v>0</v>
      </c>
      <c r="G278" s="172"/>
      <c r="H278" s="94"/>
      <c r="I278" s="25">
        <f>+F278+H278</f>
        <v>0</v>
      </c>
    </row>
    <row r="279" spans="1:9" s="26" customFormat="1" ht="12">
      <c r="A279" s="21"/>
      <c r="B279" s="22">
        <v>322</v>
      </c>
      <c r="C279" s="23" t="s">
        <v>34</v>
      </c>
      <c r="D279" s="24"/>
      <c r="E279" s="51"/>
      <c r="F279" s="84">
        <f>SUM(D279:E279)</f>
        <v>0</v>
      </c>
      <c r="G279" s="172"/>
      <c r="H279" s="94"/>
      <c r="I279" s="25">
        <f t="shared" ref="I279:I284" si="94">+F279+H279</f>
        <v>0</v>
      </c>
    </row>
    <row r="280" spans="1:9" s="26" customFormat="1" ht="12">
      <c r="A280" s="21"/>
      <c r="B280" s="22">
        <v>323</v>
      </c>
      <c r="C280" s="23" t="s">
        <v>28</v>
      </c>
      <c r="D280" s="24"/>
      <c r="E280" s="51"/>
      <c r="F280" s="84">
        <f>SUM(D280:E280)</f>
        <v>0</v>
      </c>
      <c r="G280" s="172"/>
      <c r="H280" s="94"/>
      <c r="I280" s="25">
        <f t="shared" si="94"/>
        <v>0</v>
      </c>
    </row>
    <row r="281" spans="1:9" s="26" customFormat="1" ht="24">
      <c r="A281" s="21"/>
      <c r="B281" s="22">
        <v>324</v>
      </c>
      <c r="C281" s="23" t="s">
        <v>37</v>
      </c>
      <c r="D281" s="24"/>
      <c r="E281" s="51"/>
      <c r="F281" s="84">
        <f>SUM(D281:E281)</f>
        <v>0</v>
      </c>
      <c r="G281" s="172"/>
      <c r="H281" s="94"/>
      <c r="I281" s="25">
        <f t="shared" si="94"/>
        <v>0</v>
      </c>
    </row>
    <row r="282" spans="1:9" s="26" customFormat="1" ht="12">
      <c r="A282" s="21"/>
      <c r="B282" s="22">
        <v>329</v>
      </c>
      <c r="C282" s="23" t="s">
        <v>38</v>
      </c>
      <c r="D282" s="24"/>
      <c r="E282" s="51"/>
      <c r="F282" s="84">
        <f>SUM(D282:E282)</f>
        <v>0</v>
      </c>
      <c r="G282" s="172"/>
      <c r="H282" s="94"/>
      <c r="I282" s="25">
        <f t="shared" si="94"/>
        <v>0</v>
      </c>
    </row>
    <row r="283" spans="1:9" s="26" customFormat="1" ht="24">
      <c r="A283" s="21"/>
      <c r="B283" s="22">
        <v>369</v>
      </c>
      <c r="C283" s="23" t="s">
        <v>133</v>
      </c>
      <c r="D283" s="24"/>
      <c r="E283" s="47"/>
      <c r="F283" s="84">
        <f t="shared" ref="F283:F284" si="95">SUM(D283:E283)</f>
        <v>0</v>
      </c>
      <c r="G283" s="172"/>
      <c r="H283" s="94"/>
      <c r="I283" s="25">
        <f t="shared" si="94"/>
        <v>0</v>
      </c>
    </row>
    <row r="284" spans="1:9" s="26" customFormat="1" ht="12">
      <c r="A284" s="21"/>
      <c r="B284" s="22">
        <v>381</v>
      </c>
      <c r="C284" s="23" t="s">
        <v>58</v>
      </c>
      <c r="D284" s="24"/>
      <c r="E284" s="47"/>
      <c r="F284" s="84">
        <f t="shared" si="95"/>
        <v>0</v>
      </c>
      <c r="G284" s="172"/>
      <c r="H284" s="94"/>
      <c r="I284" s="25">
        <f t="shared" si="94"/>
        <v>0</v>
      </c>
    </row>
    <row r="285" spans="1:9" s="26" customFormat="1" ht="12">
      <c r="A285" s="236" t="s">
        <v>11</v>
      </c>
      <c r="B285" s="237"/>
      <c r="C285" s="18" t="s">
        <v>116</v>
      </c>
      <c r="D285" s="19">
        <f>SUM(D286:D292)</f>
        <v>0</v>
      </c>
      <c r="E285" s="19">
        <f t="shared" ref="E285:I285" si="96">SUM(E286:E292)</f>
        <v>0</v>
      </c>
      <c r="F285" s="59">
        <f t="shared" si="96"/>
        <v>0</v>
      </c>
      <c r="G285" s="174">
        <f t="shared" si="96"/>
        <v>0</v>
      </c>
      <c r="H285" s="79">
        <f t="shared" si="96"/>
        <v>0</v>
      </c>
      <c r="I285" s="20">
        <f t="shared" si="96"/>
        <v>0</v>
      </c>
    </row>
    <row r="286" spans="1:9">
      <c r="A286" s="21"/>
      <c r="B286" s="22">
        <v>321</v>
      </c>
      <c r="C286" s="23" t="s">
        <v>33</v>
      </c>
      <c r="D286" s="24"/>
      <c r="E286" s="47"/>
      <c r="F286" s="84">
        <f t="shared" ref="F286:F292" si="97">SUM(D286:E286)</f>
        <v>0</v>
      </c>
      <c r="G286" s="172"/>
      <c r="H286" s="94"/>
      <c r="I286" s="25">
        <f>+F286+H286</f>
        <v>0</v>
      </c>
    </row>
    <row r="287" spans="1:9" s="26" customFormat="1" ht="12">
      <c r="A287" s="21"/>
      <c r="B287" s="22">
        <v>322</v>
      </c>
      <c r="C287" s="23" t="s">
        <v>34</v>
      </c>
      <c r="D287" s="24"/>
      <c r="E287" s="47"/>
      <c r="F287" s="84">
        <f t="shared" si="97"/>
        <v>0</v>
      </c>
      <c r="G287" s="172"/>
      <c r="H287" s="94"/>
      <c r="I287" s="25">
        <f t="shared" ref="I287:I292" si="98">+F287+H287</f>
        <v>0</v>
      </c>
    </row>
    <row r="288" spans="1:9" s="26" customFormat="1" ht="12">
      <c r="A288" s="21"/>
      <c r="B288" s="22">
        <v>323</v>
      </c>
      <c r="C288" s="23" t="s">
        <v>28</v>
      </c>
      <c r="D288" s="24"/>
      <c r="E288" s="47"/>
      <c r="F288" s="84">
        <f t="shared" si="97"/>
        <v>0</v>
      </c>
      <c r="G288" s="172"/>
      <c r="H288" s="94"/>
      <c r="I288" s="25">
        <f t="shared" si="98"/>
        <v>0</v>
      </c>
    </row>
    <row r="289" spans="1:9" s="26" customFormat="1" ht="24">
      <c r="A289" s="21"/>
      <c r="B289" s="22">
        <v>324</v>
      </c>
      <c r="C289" s="23" t="s">
        <v>37</v>
      </c>
      <c r="D289" s="24"/>
      <c r="E289" s="47"/>
      <c r="F289" s="84">
        <f t="shared" si="97"/>
        <v>0</v>
      </c>
      <c r="G289" s="172"/>
      <c r="H289" s="94"/>
      <c r="I289" s="25">
        <f t="shared" si="98"/>
        <v>0</v>
      </c>
    </row>
    <row r="290" spans="1:9" s="26" customFormat="1" ht="12">
      <c r="A290" s="21"/>
      <c r="B290" s="22">
        <v>329</v>
      </c>
      <c r="C290" s="23" t="s">
        <v>38</v>
      </c>
      <c r="D290" s="24"/>
      <c r="E290" s="47"/>
      <c r="F290" s="84">
        <f t="shared" si="97"/>
        <v>0</v>
      </c>
      <c r="G290" s="172"/>
      <c r="H290" s="94"/>
      <c r="I290" s="25">
        <f t="shared" si="98"/>
        <v>0</v>
      </c>
    </row>
    <row r="291" spans="1:9" s="26" customFormat="1" ht="24">
      <c r="A291" s="21"/>
      <c r="B291" s="22">
        <v>369</v>
      </c>
      <c r="C291" s="23" t="s">
        <v>133</v>
      </c>
      <c r="D291" s="24"/>
      <c r="E291" s="47"/>
      <c r="F291" s="84">
        <f t="shared" ref="F291" si="99">SUM(D291:E291)</f>
        <v>0</v>
      </c>
      <c r="G291" s="172"/>
      <c r="H291" s="94"/>
      <c r="I291" s="25">
        <f t="shared" si="98"/>
        <v>0</v>
      </c>
    </row>
    <row r="292" spans="1:9" s="26" customFormat="1" ht="12">
      <c r="A292" s="21"/>
      <c r="B292" s="22">
        <v>381</v>
      </c>
      <c r="C292" s="23" t="s">
        <v>58</v>
      </c>
      <c r="D292" s="24"/>
      <c r="E292" s="47"/>
      <c r="F292" s="84">
        <f t="shared" si="97"/>
        <v>0</v>
      </c>
      <c r="G292" s="172"/>
      <c r="H292" s="94"/>
      <c r="I292" s="25">
        <f t="shared" si="98"/>
        <v>0</v>
      </c>
    </row>
    <row r="293" spans="1:9" s="26" customFormat="1" ht="24">
      <c r="A293" s="238" t="s">
        <v>1569</v>
      </c>
      <c r="B293" s="239"/>
      <c r="C293" s="39" t="s">
        <v>1570</v>
      </c>
      <c r="D293" s="40">
        <f>+D294</f>
        <v>0</v>
      </c>
      <c r="E293" s="40">
        <f t="shared" ref="E293:I294" si="100">+E294</f>
        <v>0</v>
      </c>
      <c r="F293" s="83">
        <f t="shared" si="100"/>
        <v>0</v>
      </c>
      <c r="G293" s="171">
        <f t="shared" si="100"/>
        <v>0</v>
      </c>
      <c r="H293" s="88">
        <f t="shared" si="100"/>
        <v>0</v>
      </c>
      <c r="I293" s="41">
        <f t="shared" si="100"/>
        <v>0</v>
      </c>
    </row>
    <row r="294" spans="1:9" s="26" customFormat="1" ht="12">
      <c r="A294" s="236" t="s">
        <v>11</v>
      </c>
      <c r="B294" s="237"/>
      <c r="C294" s="18" t="s">
        <v>114</v>
      </c>
      <c r="D294" s="126">
        <f>+D295</f>
        <v>0</v>
      </c>
      <c r="E294" s="126">
        <f t="shared" si="100"/>
        <v>0</v>
      </c>
      <c r="F294" s="127">
        <f t="shared" si="100"/>
        <v>0</v>
      </c>
      <c r="G294" s="175">
        <f t="shared" si="100"/>
        <v>0</v>
      </c>
      <c r="H294" s="128">
        <f t="shared" si="100"/>
        <v>0</v>
      </c>
      <c r="I294" s="129">
        <f t="shared" si="100"/>
        <v>0</v>
      </c>
    </row>
    <row r="295" spans="1:9" s="26" customFormat="1" ht="12">
      <c r="A295" s="21"/>
      <c r="B295" s="22">
        <v>372</v>
      </c>
      <c r="C295" s="23"/>
      <c r="D295" s="24"/>
      <c r="E295" s="47"/>
      <c r="F295" s="84"/>
      <c r="G295" s="172"/>
      <c r="H295" s="94"/>
      <c r="I295" s="25"/>
    </row>
    <row r="296" spans="1:9" s="26" customFormat="1" ht="26.25" customHeight="1">
      <c r="A296" s="238" t="s">
        <v>59</v>
      </c>
      <c r="B296" s="239"/>
      <c r="C296" s="39" t="s">
        <v>60</v>
      </c>
      <c r="D296" s="40">
        <f>SUM(D297,D299)</f>
        <v>0</v>
      </c>
      <c r="E296" s="40">
        <f t="shared" ref="E296:I296" si="101">SUM(E297,E299)</f>
        <v>0</v>
      </c>
      <c r="F296" s="83">
        <f t="shared" si="101"/>
        <v>0</v>
      </c>
      <c r="G296" s="171">
        <f t="shared" si="101"/>
        <v>0</v>
      </c>
      <c r="H296" s="88">
        <f t="shared" si="101"/>
        <v>0</v>
      </c>
      <c r="I296" s="41">
        <f t="shared" si="101"/>
        <v>0</v>
      </c>
    </row>
    <row r="297" spans="1:9">
      <c r="A297" s="246" t="s">
        <v>11</v>
      </c>
      <c r="B297" s="247"/>
      <c r="C297" s="55" t="s">
        <v>117</v>
      </c>
      <c r="D297" s="43">
        <f>SUM(D298:D298)</f>
        <v>0</v>
      </c>
      <c r="E297" s="43">
        <f t="shared" ref="E297:I297" si="102">SUM(E298:E298)</f>
        <v>0</v>
      </c>
      <c r="F297" s="43">
        <f t="shared" si="102"/>
        <v>0</v>
      </c>
      <c r="G297" s="43">
        <f t="shared" si="102"/>
        <v>0</v>
      </c>
      <c r="H297" s="43">
        <f t="shared" si="102"/>
        <v>0</v>
      </c>
      <c r="I297" s="56">
        <f t="shared" si="102"/>
        <v>0</v>
      </c>
    </row>
    <row r="298" spans="1:9" s="26" customFormat="1" ht="12">
      <c r="A298" s="21"/>
      <c r="B298" s="22">
        <v>383</v>
      </c>
      <c r="C298" s="23" t="s">
        <v>61</v>
      </c>
      <c r="D298" s="24"/>
      <c r="E298" s="47"/>
      <c r="F298" s="84">
        <f>SUM(D298:E298)</f>
        <v>0</v>
      </c>
      <c r="G298" s="172"/>
      <c r="H298" s="94"/>
      <c r="I298" s="25">
        <f t="shared" ref="I298" si="103">+F298+H298</f>
        <v>0</v>
      </c>
    </row>
    <row r="299" spans="1:9" s="26" customFormat="1" ht="24">
      <c r="A299" s="236" t="s">
        <v>11</v>
      </c>
      <c r="B299" s="237"/>
      <c r="C299" s="18" t="s">
        <v>112</v>
      </c>
      <c r="D299" s="19">
        <f>SUM(D300:D304)</f>
        <v>0</v>
      </c>
      <c r="E299" s="19">
        <f t="shared" ref="E299:I299" si="104">SUM(E300:E304)</f>
        <v>0</v>
      </c>
      <c r="F299" s="19">
        <f t="shared" si="104"/>
        <v>0</v>
      </c>
      <c r="G299" s="19">
        <f t="shared" si="104"/>
        <v>0</v>
      </c>
      <c r="H299" s="19">
        <f t="shared" si="104"/>
        <v>0</v>
      </c>
      <c r="I299" s="19">
        <f t="shared" si="104"/>
        <v>0</v>
      </c>
    </row>
    <row r="300" spans="1:9" s="26" customFormat="1" ht="12">
      <c r="A300" s="186"/>
      <c r="B300" s="158">
        <v>311</v>
      </c>
      <c r="C300" s="159"/>
      <c r="D300" s="160"/>
      <c r="E300" s="160"/>
      <c r="F300" s="161">
        <f>SUM(D300:E300)</f>
        <v>0</v>
      </c>
      <c r="G300" s="180"/>
      <c r="H300" s="215"/>
      <c r="I300" s="195">
        <f>+F300+H300</f>
        <v>0</v>
      </c>
    </row>
    <row r="301" spans="1:9" s="26" customFormat="1" ht="12">
      <c r="A301" s="186"/>
      <c r="B301" s="158">
        <v>313</v>
      </c>
      <c r="C301" s="159"/>
      <c r="D301" s="160"/>
      <c r="E301" s="160"/>
      <c r="F301" s="161">
        <f t="shared" ref="F301:F304" si="105">SUM(D301:E301)</f>
        <v>0</v>
      </c>
      <c r="G301" s="180"/>
      <c r="H301" s="215"/>
      <c r="I301" s="195">
        <f t="shared" ref="I301:I304" si="106">+F301+H301</f>
        <v>0</v>
      </c>
    </row>
    <row r="302" spans="1:9">
      <c r="A302" s="21"/>
      <c r="B302" s="22">
        <v>323</v>
      </c>
      <c r="C302" s="23" t="s">
        <v>28</v>
      </c>
      <c r="D302" s="24"/>
      <c r="E302" s="47"/>
      <c r="F302" s="161">
        <f t="shared" si="105"/>
        <v>0</v>
      </c>
      <c r="G302" s="172"/>
      <c r="H302" s="94"/>
      <c r="I302" s="195">
        <f t="shared" si="106"/>
        <v>0</v>
      </c>
    </row>
    <row r="303" spans="1:9">
      <c r="A303" s="21"/>
      <c r="B303" s="22">
        <v>329</v>
      </c>
      <c r="C303" s="23"/>
      <c r="D303" s="24"/>
      <c r="E303" s="47"/>
      <c r="F303" s="161">
        <f t="shared" si="105"/>
        <v>0</v>
      </c>
      <c r="G303" s="172"/>
      <c r="H303" s="94"/>
      <c r="I303" s="195">
        <f t="shared" si="106"/>
        <v>0</v>
      </c>
    </row>
    <row r="304" spans="1:9" s="26" customFormat="1" ht="12">
      <c r="A304" s="21"/>
      <c r="B304" s="22">
        <v>383</v>
      </c>
      <c r="C304" s="23" t="s">
        <v>61</v>
      </c>
      <c r="D304" s="24"/>
      <c r="E304" s="47"/>
      <c r="F304" s="161">
        <f t="shared" si="105"/>
        <v>0</v>
      </c>
      <c r="G304" s="172"/>
      <c r="H304" s="94"/>
      <c r="I304" s="195">
        <f t="shared" si="106"/>
        <v>0</v>
      </c>
    </row>
    <row r="305" spans="1:10" s="26" customFormat="1" ht="24" customHeight="1">
      <c r="A305" s="244" t="s">
        <v>171</v>
      </c>
      <c r="B305" s="245"/>
      <c r="C305" s="132" t="s">
        <v>172</v>
      </c>
      <c r="D305" s="40">
        <f>SUM(D306,D308)</f>
        <v>0</v>
      </c>
      <c r="E305" s="40">
        <f t="shared" ref="E305:I305" si="107">SUM(E306,E308)</f>
        <v>0</v>
      </c>
      <c r="F305" s="83">
        <f t="shared" si="107"/>
        <v>0</v>
      </c>
      <c r="G305" s="171">
        <f t="shared" si="107"/>
        <v>0</v>
      </c>
      <c r="H305" s="88">
        <f t="shared" si="107"/>
        <v>0</v>
      </c>
      <c r="I305" s="41">
        <f t="shared" si="107"/>
        <v>0</v>
      </c>
    </row>
    <row r="306" spans="1:10" s="26" customFormat="1" ht="24" customHeight="1">
      <c r="A306" s="236" t="s">
        <v>11</v>
      </c>
      <c r="B306" s="237"/>
      <c r="C306" s="18" t="s">
        <v>113</v>
      </c>
      <c r="D306" s="19">
        <f>SUM(D307)</f>
        <v>0</v>
      </c>
      <c r="E306" s="19">
        <f t="shared" ref="E306:I306" si="108">SUM(E307)</f>
        <v>0</v>
      </c>
      <c r="F306" s="59">
        <f t="shared" si="108"/>
        <v>0</v>
      </c>
      <c r="G306" s="174">
        <f t="shared" si="108"/>
        <v>0</v>
      </c>
      <c r="H306" s="79">
        <f t="shared" si="108"/>
        <v>0</v>
      </c>
      <c r="I306" s="20">
        <f t="shared" si="108"/>
        <v>0</v>
      </c>
    </row>
    <row r="307" spans="1:10" s="26" customFormat="1" ht="24" customHeight="1">
      <c r="A307" s="197"/>
      <c r="B307" s="206">
        <v>372</v>
      </c>
      <c r="C307" s="198"/>
      <c r="D307" s="199"/>
      <c r="E307" s="199"/>
      <c r="F307" s="200">
        <f>+D307+E307</f>
        <v>0</v>
      </c>
      <c r="G307" s="201"/>
      <c r="H307" s="202"/>
      <c r="I307" s="203">
        <f>+F307+H307</f>
        <v>0</v>
      </c>
    </row>
    <row r="308" spans="1:10">
      <c r="A308" s="236" t="s">
        <v>11</v>
      </c>
      <c r="B308" s="237"/>
      <c r="C308" s="18" t="s">
        <v>114</v>
      </c>
      <c r="D308" s="126">
        <f>SUM(D309:D310)</f>
        <v>0</v>
      </c>
      <c r="E308" s="126">
        <f t="shared" ref="E308:I308" si="109">SUM(E309:E310)</f>
        <v>0</v>
      </c>
      <c r="F308" s="127">
        <f t="shared" si="109"/>
        <v>0</v>
      </c>
      <c r="G308" s="175">
        <f t="shared" si="109"/>
        <v>0</v>
      </c>
      <c r="H308" s="128">
        <f t="shared" si="109"/>
        <v>0</v>
      </c>
      <c r="I308" s="129">
        <f t="shared" si="109"/>
        <v>0</v>
      </c>
    </row>
    <row r="309" spans="1:10" s="26" customFormat="1" ht="24">
      <c r="A309" s="21"/>
      <c r="B309" s="22">
        <v>372</v>
      </c>
      <c r="C309" s="23" t="s">
        <v>46</v>
      </c>
      <c r="D309" s="24"/>
      <c r="E309" s="47"/>
      <c r="F309" s="84">
        <f t="shared" ref="F309:F310" si="110">SUM(D309:E309)</f>
        <v>0</v>
      </c>
      <c r="G309" s="172"/>
      <c r="H309" s="94"/>
      <c r="I309" s="25">
        <f>+F309+H309</f>
        <v>0</v>
      </c>
      <c r="J309" s="130"/>
    </row>
    <row r="310" spans="1:10" s="26" customFormat="1" ht="24">
      <c r="A310" s="21"/>
      <c r="B310" s="22">
        <v>424</v>
      </c>
      <c r="C310" s="23" t="s">
        <v>45</v>
      </c>
      <c r="D310" s="24"/>
      <c r="E310" s="47"/>
      <c r="F310" s="84">
        <f t="shared" si="110"/>
        <v>0</v>
      </c>
      <c r="G310" s="172"/>
      <c r="H310" s="94"/>
      <c r="I310" s="25">
        <f>+F310+H310</f>
        <v>0</v>
      </c>
      <c r="J310" s="130"/>
    </row>
    <row r="311" spans="1:10" s="26" customFormat="1" ht="12">
      <c r="A311" s="244" t="s">
        <v>171</v>
      </c>
      <c r="B311" s="245"/>
      <c r="C311" s="132" t="s">
        <v>1830</v>
      </c>
      <c r="D311" s="40">
        <f>+D312</f>
        <v>0</v>
      </c>
      <c r="E311" s="40">
        <f t="shared" ref="E311:I311" si="111">+E312</f>
        <v>0</v>
      </c>
      <c r="F311" s="83">
        <f t="shared" si="111"/>
        <v>0</v>
      </c>
      <c r="G311" s="171">
        <f t="shared" si="111"/>
        <v>0</v>
      </c>
      <c r="H311" s="88">
        <f t="shared" si="111"/>
        <v>0</v>
      </c>
      <c r="I311" s="41">
        <f t="shared" si="111"/>
        <v>0</v>
      </c>
      <c r="J311" s="130"/>
    </row>
    <row r="312" spans="1:10" s="26" customFormat="1" ht="12">
      <c r="A312" s="248" t="s">
        <v>11</v>
      </c>
      <c r="B312" s="249"/>
      <c r="C312" s="221" t="s">
        <v>1831</v>
      </c>
      <c r="D312" s="222">
        <f>SUM(D313:D316)</f>
        <v>0</v>
      </c>
      <c r="E312" s="222">
        <f t="shared" ref="E312:I312" si="112">SUM(E313:E316)</f>
        <v>0</v>
      </c>
      <c r="F312" s="223">
        <f t="shared" si="112"/>
        <v>0</v>
      </c>
      <c r="G312" s="224">
        <f t="shared" si="112"/>
        <v>0</v>
      </c>
      <c r="H312" s="225">
        <f t="shared" si="112"/>
        <v>0</v>
      </c>
      <c r="I312" s="226">
        <f t="shared" si="112"/>
        <v>0</v>
      </c>
      <c r="J312" s="130"/>
    </row>
    <row r="313" spans="1:10" s="26" customFormat="1" ht="12">
      <c r="A313" s="21"/>
      <c r="B313" s="22">
        <v>321</v>
      </c>
      <c r="C313" s="23"/>
      <c r="D313" s="24"/>
      <c r="E313" s="47"/>
      <c r="F313" s="84"/>
      <c r="G313" s="172"/>
      <c r="H313" s="94"/>
      <c r="I313" s="25"/>
      <c r="J313" s="130"/>
    </row>
    <row r="314" spans="1:10" s="26" customFormat="1" ht="12">
      <c r="A314" s="21"/>
      <c r="B314" s="22">
        <v>323</v>
      </c>
      <c r="C314" s="23"/>
      <c r="D314" s="24"/>
      <c r="E314" s="47"/>
      <c r="F314" s="84"/>
      <c r="G314" s="172"/>
      <c r="H314" s="94"/>
      <c r="I314" s="25"/>
      <c r="J314" s="130"/>
    </row>
    <row r="315" spans="1:10" s="26" customFormat="1" ht="12">
      <c r="A315" s="21"/>
      <c r="B315" s="22">
        <v>422</v>
      </c>
      <c r="C315" s="23"/>
      <c r="D315" s="24"/>
      <c r="E315" s="47"/>
      <c r="F315" s="84"/>
      <c r="G315" s="172"/>
      <c r="H315" s="94"/>
      <c r="I315" s="25"/>
      <c r="J315" s="130"/>
    </row>
    <row r="316" spans="1:10" s="26" customFormat="1" ht="12">
      <c r="A316" s="21"/>
      <c r="B316" s="22">
        <v>451</v>
      </c>
      <c r="C316" s="23"/>
      <c r="D316" s="24"/>
      <c r="E316" s="47"/>
      <c r="F316" s="84"/>
      <c r="G316" s="172"/>
      <c r="H316" s="94"/>
      <c r="I316" s="25"/>
      <c r="J316" s="130"/>
    </row>
    <row r="317" spans="1:10" ht="28.5" customHeight="1">
      <c r="A317" s="238" t="s">
        <v>149</v>
      </c>
      <c r="B317" s="239"/>
      <c r="C317" s="39" t="s">
        <v>27</v>
      </c>
      <c r="D317" s="40">
        <f>SUM(D318,D323,D333,D328,D337,D343)</f>
        <v>0</v>
      </c>
      <c r="E317" s="40">
        <f t="shared" ref="E317:I317" si="113">SUM(E318,E323,E333,E328,E337,E343)</f>
        <v>0</v>
      </c>
      <c r="F317" s="83">
        <f t="shared" si="113"/>
        <v>0</v>
      </c>
      <c r="G317" s="171">
        <f t="shared" si="113"/>
        <v>0</v>
      </c>
      <c r="H317" s="88">
        <f t="shared" si="113"/>
        <v>0</v>
      </c>
      <c r="I317" s="41">
        <f t="shared" si="113"/>
        <v>0</v>
      </c>
    </row>
    <row r="318" spans="1:10">
      <c r="A318" s="246" t="s">
        <v>11</v>
      </c>
      <c r="B318" s="247"/>
      <c r="C318" s="55" t="s">
        <v>117</v>
      </c>
      <c r="D318" s="43">
        <f>SUM(D319:D322)</f>
        <v>0</v>
      </c>
      <c r="E318" s="43">
        <f t="shared" ref="E318:I318" si="114">SUM(E319:E322)</f>
        <v>0</v>
      </c>
      <c r="F318" s="58">
        <f t="shared" si="114"/>
        <v>0</v>
      </c>
      <c r="G318" s="173">
        <f t="shared" si="114"/>
        <v>0</v>
      </c>
      <c r="H318" s="89">
        <f t="shared" si="114"/>
        <v>0</v>
      </c>
      <c r="I318" s="56">
        <f t="shared" si="114"/>
        <v>0</v>
      </c>
    </row>
    <row r="319" spans="1:10" s="26" customFormat="1" ht="12">
      <c r="A319" s="21"/>
      <c r="B319" s="22">
        <v>323</v>
      </c>
      <c r="C319" s="23" t="s">
        <v>28</v>
      </c>
      <c r="D319" s="24"/>
      <c r="E319" s="47"/>
      <c r="F319" s="84">
        <f>SUM(D319:E319)</f>
        <v>0</v>
      </c>
      <c r="G319" s="172"/>
      <c r="H319" s="94"/>
      <c r="I319" s="25">
        <f>+F319+H319</f>
        <v>0</v>
      </c>
    </row>
    <row r="320" spans="1:10" s="26" customFormat="1" ht="12">
      <c r="A320" s="21"/>
      <c r="B320" s="22">
        <v>422</v>
      </c>
      <c r="C320" s="23" t="s">
        <v>29</v>
      </c>
      <c r="D320" s="24"/>
      <c r="E320" s="47"/>
      <c r="F320" s="84">
        <f>SUM(D320:E320)</f>
        <v>0</v>
      </c>
      <c r="G320" s="172"/>
      <c r="H320" s="94"/>
      <c r="I320" s="25">
        <f t="shared" ref="I320:I322" si="115">+F320+H320</f>
        <v>0</v>
      </c>
    </row>
    <row r="321" spans="1:10" s="26" customFormat="1" ht="12">
      <c r="A321" s="21"/>
      <c r="B321" s="22">
        <v>426</v>
      </c>
      <c r="C321" s="23" t="s">
        <v>30</v>
      </c>
      <c r="D321" s="24"/>
      <c r="E321" s="47"/>
      <c r="F321" s="84">
        <f>SUM(D321:E321)</f>
        <v>0</v>
      </c>
      <c r="G321" s="172"/>
      <c r="H321" s="94"/>
      <c r="I321" s="25">
        <f t="shared" si="115"/>
        <v>0</v>
      </c>
    </row>
    <row r="322" spans="1:10" s="26" customFormat="1" ht="12">
      <c r="A322" s="21"/>
      <c r="B322" s="22">
        <v>451</v>
      </c>
      <c r="C322" s="23" t="s">
        <v>31</v>
      </c>
      <c r="D322" s="24"/>
      <c r="E322" s="47"/>
      <c r="F322" s="84">
        <f>SUM(D322:E322)</f>
        <v>0</v>
      </c>
      <c r="G322" s="172"/>
      <c r="H322" s="94"/>
      <c r="I322" s="25">
        <f t="shared" si="115"/>
        <v>0</v>
      </c>
    </row>
    <row r="323" spans="1:10">
      <c r="A323" s="246" t="s">
        <v>11</v>
      </c>
      <c r="B323" s="247"/>
      <c r="C323" s="55" t="s">
        <v>118</v>
      </c>
      <c r="D323" s="43">
        <f t="shared" ref="D323:I323" si="116">SUM(D324:D327)</f>
        <v>0</v>
      </c>
      <c r="E323" s="43">
        <f t="shared" si="116"/>
        <v>0</v>
      </c>
      <c r="F323" s="58">
        <f t="shared" si="116"/>
        <v>0</v>
      </c>
      <c r="G323" s="173">
        <f t="shared" si="116"/>
        <v>0</v>
      </c>
      <c r="H323" s="89">
        <f t="shared" si="116"/>
        <v>0</v>
      </c>
      <c r="I323" s="56">
        <f t="shared" si="116"/>
        <v>0</v>
      </c>
    </row>
    <row r="324" spans="1:10">
      <c r="A324" s="21"/>
      <c r="B324" s="22">
        <v>323</v>
      </c>
      <c r="C324" s="23" t="s">
        <v>28</v>
      </c>
      <c r="D324" s="24"/>
      <c r="E324" s="47"/>
      <c r="F324" s="84">
        <f>SUM(D324:E324)</f>
        <v>0</v>
      </c>
      <c r="G324" s="172"/>
      <c r="H324" s="94"/>
      <c r="I324" s="182">
        <f>+F324+H324</f>
        <v>0</v>
      </c>
    </row>
    <row r="325" spans="1:10">
      <c r="A325" s="21"/>
      <c r="B325" s="22">
        <v>422</v>
      </c>
      <c r="C325" s="23" t="s">
        <v>29</v>
      </c>
      <c r="D325" s="24"/>
      <c r="E325" s="47"/>
      <c r="F325" s="84">
        <f>SUM(D325:E325)</f>
        <v>0</v>
      </c>
      <c r="G325" s="172"/>
      <c r="H325" s="94"/>
      <c r="I325" s="182">
        <f t="shared" ref="I325:I327" si="117">+F325+H325</f>
        <v>0</v>
      </c>
      <c r="J325" s="25"/>
    </row>
    <row r="326" spans="1:10" s="26" customFormat="1" ht="12">
      <c r="A326" s="21"/>
      <c r="B326" s="22">
        <v>426</v>
      </c>
      <c r="C326" s="23" t="s">
        <v>30</v>
      </c>
      <c r="D326" s="24"/>
      <c r="E326" s="47"/>
      <c r="F326" s="84">
        <f>SUM(D326:E326)</f>
        <v>0</v>
      </c>
      <c r="G326" s="172"/>
      <c r="H326" s="94"/>
      <c r="I326" s="182">
        <f t="shared" si="117"/>
        <v>0</v>
      </c>
    </row>
    <row r="327" spans="1:10" s="26" customFormat="1" ht="12">
      <c r="A327" s="21"/>
      <c r="B327" s="22">
        <v>451</v>
      </c>
      <c r="C327" s="23" t="s">
        <v>31</v>
      </c>
      <c r="D327" s="24"/>
      <c r="E327" s="47"/>
      <c r="F327" s="84">
        <f>SUM(D327:E327)</f>
        <v>0</v>
      </c>
      <c r="G327" s="172"/>
      <c r="H327" s="94"/>
      <c r="I327" s="182">
        <f t="shared" si="117"/>
        <v>0</v>
      </c>
    </row>
    <row r="328" spans="1:10" s="26" customFormat="1" ht="24">
      <c r="A328" s="246" t="s">
        <v>11</v>
      </c>
      <c r="B328" s="247"/>
      <c r="C328" s="55" t="s">
        <v>111</v>
      </c>
      <c r="D328" s="43">
        <f t="shared" ref="D328:I328" si="118">SUM(D329:D332)</f>
        <v>0</v>
      </c>
      <c r="E328" s="43">
        <f t="shared" si="118"/>
        <v>0</v>
      </c>
      <c r="F328" s="58">
        <f t="shared" si="118"/>
        <v>0</v>
      </c>
      <c r="G328" s="173">
        <f t="shared" si="118"/>
        <v>0</v>
      </c>
      <c r="H328" s="89">
        <f t="shared" si="118"/>
        <v>0</v>
      </c>
      <c r="I328" s="56">
        <f t="shared" si="118"/>
        <v>0</v>
      </c>
    </row>
    <row r="329" spans="1:10">
      <c r="A329" s="21"/>
      <c r="B329" s="22">
        <v>323</v>
      </c>
      <c r="C329" s="23" t="s">
        <v>28</v>
      </c>
      <c r="D329" s="24"/>
      <c r="E329" s="47"/>
      <c r="F329" s="84">
        <f>SUM(D329:E329)</f>
        <v>0</v>
      </c>
      <c r="G329" s="172"/>
      <c r="H329" s="94"/>
      <c r="I329" s="25">
        <f>+F329+H329</f>
        <v>0</v>
      </c>
    </row>
    <row r="330" spans="1:10">
      <c r="A330" s="21"/>
      <c r="B330" s="22">
        <v>422</v>
      </c>
      <c r="C330" s="23" t="s">
        <v>29</v>
      </c>
      <c r="D330" s="24"/>
      <c r="E330" s="47"/>
      <c r="F330" s="84">
        <f>SUM(D330:E330)</f>
        <v>0</v>
      </c>
      <c r="G330" s="172"/>
      <c r="H330" s="94"/>
      <c r="I330" s="25">
        <f t="shared" ref="I330:I332" si="119">+F330+H330</f>
        <v>0</v>
      </c>
    </row>
    <row r="331" spans="1:10" s="26" customFormat="1" ht="12">
      <c r="A331" s="21"/>
      <c r="B331" s="22">
        <v>426</v>
      </c>
      <c r="C331" s="23" t="s">
        <v>30</v>
      </c>
      <c r="D331" s="24"/>
      <c r="E331" s="47"/>
      <c r="F331" s="84">
        <f>SUM(D331:E331)</f>
        <v>0</v>
      </c>
      <c r="G331" s="172"/>
      <c r="H331" s="94"/>
      <c r="I331" s="25">
        <f t="shared" si="119"/>
        <v>0</v>
      </c>
    </row>
    <row r="332" spans="1:10" s="26" customFormat="1" ht="12">
      <c r="A332" s="21"/>
      <c r="B332" s="22">
        <v>451</v>
      </c>
      <c r="C332" s="23" t="s">
        <v>31</v>
      </c>
      <c r="D332" s="24"/>
      <c r="E332" s="47"/>
      <c r="F332" s="84">
        <f>SUM(D332:E332)</f>
        <v>0</v>
      </c>
      <c r="G332" s="172"/>
      <c r="H332" s="94"/>
      <c r="I332" s="25">
        <f t="shared" si="119"/>
        <v>0</v>
      </c>
    </row>
    <row r="333" spans="1:10">
      <c r="A333" s="246" t="s">
        <v>11</v>
      </c>
      <c r="B333" s="247"/>
      <c r="C333" s="55" t="s">
        <v>121</v>
      </c>
      <c r="D333" s="43">
        <f>SUM(D334:D336)</f>
        <v>0</v>
      </c>
      <c r="E333" s="43">
        <f t="shared" ref="E333:I333" si="120">SUM(E334:E336)</f>
        <v>0</v>
      </c>
      <c r="F333" s="58">
        <f t="shared" si="120"/>
        <v>0</v>
      </c>
      <c r="G333" s="173">
        <f t="shared" si="120"/>
        <v>0</v>
      </c>
      <c r="H333" s="89">
        <f t="shared" si="120"/>
        <v>0</v>
      </c>
      <c r="I333" s="56">
        <f t="shared" si="120"/>
        <v>0</v>
      </c>
    </row>
    <row r="334" spans="1:10" s="26" customFormat="1" ht="12">
      <c r="A334" s="21"/>
      <c r="B334" s="22">
        <v>323</v>
      </c>
      <c r="C334" s="23" t="s">
        <v>28</v>
      </c>
      <c r="D334" s="24"/>
      <c r="E334" s="47"/>
      <c r="F334" s="84">
        <f>SUM(D334:E334)</f>
        <v>0</v>
      </c>
      <c r="G334" s="172"/>
      <c r="H334" s="94"/>
      <c r="I334" s="25">
        <f>+F334+H334</f>
        <v>0</v>
      </c>
    </row>
    <row r="335" spans="1:10" s="26" customFormat="1" ht="12">
      <c r="A335" s="21"/>
      <c r="B335" s="22">
        <v>426</v>
      </c>
      <c r="C335" s="23" t="s">
        <v>30</v>
      </c>
      <c r="D335" s="24"/>
      <c r="E335" s="47"/>
      <c r="F335" s="84">
        <f>SUM(D335:E335)</f>
        <v>0</v>
      </c>
      <c r="G335" s="172"/>
      <c r="H335" s="94"/>
      <c r="I335" s="25">
        <f t="shared" ref="I335:I336" si="121">+F335+H335</f>
        <v>0</v>
      </c>
    </row>
    <row r="336" spans="1:10" s="26" customFormat="1" ht="12">
      <c r="A336" s="21"/>
      <c r="B336" s="22">
        <v>451</v>
      </c>
      <c r="C336" s="23" t="s">
        <v>31</v>
      </c>
      <c r="D336" s="24"/>
      <c r="E336" s="47"/>
      <c r="F336" s="84">
        <f>SUM(D336:E336)</f>
        <v>0</v>
      </c>
      <c r="G336" s="172"/>
      <c r="H336" s="94"/>
      <c r="I336" s="25">
        <f t="shared" si="121"/>
        <v>0</v>
      </c>
    </row>
    <row r="337" spans="1:9" s="26" customFormat="1" ht="12">
      <c r="A337" s="236" t="s">
        <v>11</v>
      </c>
      <c r="B337" s="237"/>
      <c r="C337" s="18" t="s">
        <v>114</v>
      </c>
      <c r="D337" s="19">
        <f>SUM(D338:D342)</f>
        <v>0</v>
      </c>
      <c r="E337" s="19">
        <f t="shared" ref="E337:I337" si="122">SUM(E338:E342)</f>
        <v>0</v>
      </c>
      <c r="F337" s="59">
        <f t="shared" si="122"/>
        <v>0</v>
      </c>
      <c r="G337" s="174">
        <f t="shared" si="122"/>
        <v>0</v>
      </c>
      <c r="H337" s="79">
        <f t="shared" si="122"/>
        <v>0</v>
      </c>
      <c r="I337" s="20">
        <f t="shared" si="122"/>
        <v>0</v>
      </c>
    </row>
    <row r="338" spans="1:9">
      <c r="A338" s="21"/>
      <c r="B338" s="22">
        <v>323</v>
      </c>
      <c r="C338" s="23" t="s">
        <v>28</v>
      </c>
      <c r="D338" s="24"/>
      <c r="E338" s="47"/>
      <c r="F338" s="84">
        <f>SUM(D338:E338)</f>
        <v>0</v>
      </c>
      <c r="G338" s="172"/>
      <c r="H338" s="94"/>
      <c r="I338" s="25">
        <f>+F338+H338</f>
        <v>0</v>
      </c>
    </row>
    <row r="339" spans="1:9" ht="24.75">
      <c r="A339" s="21"/>
      <c r="B339" s="22">
        <v>369</v>
      </c>
      <c r="C339" s="23" t="s">
        <v>133</v>
      </c>
      <c r="D339" s="24"/>
      <c r="E339" s="47"/>
      <c r="F339" s="84">
        <f>SUM(D339:E339)</f>
        <v>0</v>
      </c>
      <c r="G339" s="172"/>
      <c r="H339" s="94"/>
      <c r="I339" s="25">
        <f t="shared" ref="I339:I342" si="123">+F339+H339</f>
        <v>0</v>
      </c>
    </row>
    <row r="340" spans="1:9">
      <c r="A340" s="21"/>
      <c r="B340" s="22">
        <v>422</v>
      </c>
      <c r="C340" s="23" t="s">
        <v>29</v>
      </c>
      <c r="D340" s="24"/>
      <c r="E340" s="51"/>
      <c r="F340" s="84">
        <f>SUM(D340:E340)</f>
        <v>0</v>
      </c>
      <c r="G340" s="172"/>
      <c r="H340" s="94"/>
      <c r="I340" s="25">
        <f t="shared" si="123"/>
        <v>0</v>
      </c>
    </row>
    <row r="341" spans="1:9" s="26" customFormat="1" ht="12">
      <c r="A341" s="21"/>
      <c r="B341" s="22">
        <v>426</v>
      </c>
      <c r="C341" s="23" t="s">
        <v>30</v>
      </c>
      <c r="D341" s="24"/>
      <c r="E341" s="51"/>
      <c r="F341" s="84">
        <f>SUM(D341:E341)</f>
        <v>0</v>
      </c>
      <c r="G341" s="172"/>
      <c r="H341" s="94"/>
      <c r="I341" s="25">
        <f t="shared" si="123"/>
        <v>0</v>
      </c>
    </row>
    <row r="342" spans="1:9" s="26" customFormat="1" ht="12">
      <c r="A342" s="21"/>
      <c r="B342" s="22">
        <v>451</v>
      </c>
      <c r="C342" s="23" t="s">
        <v>31</v>
      </c>
      <c r="D342" s="24"/>
      <c r="E342" s="51"/>
      <c r="F342" s="84">
        <f>SUM(D342:E342)</f>
        <v>0</v>
      </c>
      <c r="G342" s="172"/>
      <c r="H342" s="94"/>
      <c r="I342" s="25">
        <f t="shared" si="123"/>
        <v>0</v>
      </c>
    </row>
    <row r="343" spans="1:9" ht="24.75">
      <c r="A343" s="236" t="s">
        <v>11</v>
      </c>
      <c r="B343" s="237"/>
      <c r="C343" s="18" t="s">
        <v>115</v>
      </c>
      <c r="D343" s="19">
        <f>SUM(D344:D348)</f>
        <v>0</v>
      </c>
      <c r="E343" s="19">
        <f t="shared" ref="E343:I343" si="124">SUM(E344:E348)</f>
        <v>0</v>
      </c>
      <c r="F343" s="59">
        <f t="shared" si="124"/>
        <v>0</v>
      </c>
      <c r="G343" s="174">
        <f t="shared" si="124"/>
        <v>0</v>
      </c>
      <c r="H343" s="79">
        <f t="shared" si="124"/>
        <v>0</v>
      </c>
      <c r="I343" s="20">
        <f t="shared" si="124"/>
        <v>0</v>
      </c>
    </row>
    <row r="344" spans="1:9">
      <c r="A344" s="21"/>
      <c r="B344" s="22">
        <v>323</v>
      </c>
      <c r="C344" s="23" t="s">
        <v>28</v>
      </c>
      <c r="D344" s="24"/>
      <c r="E344" s="47"/>
      <c r="F344" s="84">
        <f>SUM(D344:E344)</f>
        <v>0</v>
      </c>
      <c r="G344" s="172"/>
      <c r="H344" s="94"/>
      <c r="I344" s="25">
        <f>+F344+H344</f>
        <v>0</v>
      </c>
    </row>
    <row r="345" spans="1:9" ht="24.75">
      <c r="A345" s="21"/>
      <c r="B345" s="22">
        <v>369</v>
      </c>
      <c r="C345" s="23" t="s">
        <v>133</v>
      </c>
      <c r="D345" s="24"/>
      <c r="E345" s="47"/>
      <c r="F345" s="84">
        <f>SUM(D345:E345)</f>
        <v>0</v>
      </c>
      <c r="G345" s="172"/>
      <c r="H345" s="94"/>
      <c r="I345" s="25">
        <f t="shared" ref="I345:I348" si="125">+F345+H345</f>
        <v>0</v>
      </c>
    </row>
    <row r="346" spans="1:9">
      <c r="A346" s="21"/>
      <c r="B346" s="22">
        <v>422</v>
      </c>
      <c r="C346" s="23" t="s">
        <v>29</v>
      </c>
      <c r="D346" s="24"/>
      <c r="E346" s="47"/>
      <c r="F346" s="84">
        <f>SUM(D346:E346)</f>
        <v>0</v>
      </c>
      <c r="G346" s="172"/>
      <c r="H346" s="94"/>
      <c r="I346" s="25">
        <f t="shared" si="125"/>
        <v>0</v>
      </c>
    </row>
    <row r="347" spans="1:9" s="26" customFormat="1" ht="12">
      <c r="A347" s="21"/>
      <c r="B347" s="22">
        <v>426</v>
      </c>
      <c r="C347" s="23" t="s">
        <v>30</v>
      </c>
      <c r="D347" s="24"/>
      <c r="E347" s="47"/>
      <c r="F347" s="84">
        <f>SUM(D347:E347)</f>
        <v>0</v>
      </c>
      <c r="G347" s="172"/>
      <c r="H347" s="94"/>
      <c r="I347" s="25">
        <f t="shared" si="125"/>
        <v>0</v>
      </c>
    </row>
    <row r="348" spans="1:9" s="26" customFormat="1" ht="12">
      <c r="A348" s="21"/>
      <c r="B348" s="22">
        <v>451</v>
      </c>
      <c r="C348" s="23" t="s">
        <v>31</v>
      </c>
      <c r="D348" s="24"/>
      <c r="E348" s="47"/>
      <c r="F348" s="84">
        <f>SUM(D348:E348)</f>
        <v>0</v>
      </c>
      <c r="G348" s="172"/>
      <c r="H348" s="94"/>
      <c r="I348" s="25">
        <f t="shared" si="125"/>
        <v>0</v>
      </c>
    </row>
    <row r="349" spans="1:9" ht="36.75" customHeight="1">
      <c r="A349" s="238" t="s">
        <v>148</v>
      </c>
      <c r="B349" s="239"/>
      <c r="C349" s="39" t="s">
        <v>1832</v>
      </c>
      <c r="D349" s="40">
        <f>SUM(D350,D367)</f>
        <v>0</v>
      </c>
      <c r="E349" s="40">
        <f t="shared" ref="E349:I349" si="126">SUM(E350,E367)</f>
        <v>0</v>
      </c>
      <c r="F349" s="83">
        <f t="shared" si="126"/>
        <v>0</v>
      </c>
      <c r="G349" s="171">
        <f t="shared" si="126"/>
        <v>0</v>
      </c>
      <c r="H349" s="88">
        <f t="shared" si="126"/>
        <v>0</v>
      </c>
      <c r="I349" s="41">
        <f t="shared" si="126"/>
        <v>0</v>
      </c>
    </row>
    <row r="350" spans="1:9">
      <c r="A350" s="236" t="s">
        <v>11</v>
      </c>
      <c r="B350" s="237"/>
      <c r="C350" s="18" t="s">
        <v>114</v>
      </c>
      <c r="D350" s="19">
        <f>SUM(D351:D366)</f>
        <v>0</v>
      </c>
      <c r="E350" s="19">
        <f t="shared" ref="E350:I350" si="127">SUM(E351:E366)</f>
        <v>0</v>
      </c>
      <c r="F350" s="59">
        <f t="shared" si="127"/>
        <v>0</v>
      </c>
      <c r="G350" s="174">
        <f t="shared" si="127"/>
        <v>0</v>
      </c>
      <c r="H350" s="79">
        <f t="shared" si="127"/>
        <v>0</v>
      </c>
      <c r="I350" s="20">
        <f t="shared" si="127"/>
        <v>0</v>
      </c>
    </row>
    <row r="351" spans="1:9">
      <c r="A351" s="21"/>
      <c r="B351" s="22">
        <v>311</v>
      </c>
      <c r="C351" s="23" t="s">
        <v>35</v>
      </c>
      <c r="D351" s="24"/>
      <c r="E351" s="47"/>
      <c r="F351" s="84">
        <f>SUM(D351:E351)</f>
        <v>0</v>
      </c>
      <c r="G351" s="172"/>
      <c r="H351" s="94"/>
      <c r="I351" s="25">
        <f>+F351+H351</f>
        <v>0</v>
      </c>
    </row>
    <row r="352" spans="1:9">
      <c r="A352" s="21"/>
      <c r="B352" s="22">
        <v>312</v>
      </c>
      <c r="C352" s="23" t="s">
        <v>44</v>
      </c>
      <c r="D352" s="24"/>
      <c r="E352" s="47"/>
      <c r="F352" s="84">
        <f t="shared" ref="F352:F362" si="128">SUM(D352:E352)</f>
        <v>0</v>
      </c>
      <c r="G352" s="172"/>
      <c r="H352" s="94"/>
      <c r="I352" s="25">
        <f t="shared" ref="I352:I366" si="129">+F352+H352</f>
        <v>0</v>
      </c>
    </row>
    <row r="353" spans="1:9">
      <c r="A353" s="21"/>
      <c r="B353" s="22">
        <v>313</v>
      </c>
      <c r="C353" s="23" t="s">
        <v>36</v>
      </c>
      <c r="D353" s="24"/>
      <c r="E353" s="47"/>
      <c r="F353" s="84">
        <f t="shared" si="128"/>
        <v>0</v>
      </c>
      <c r="G353" s="172"/>
      <c r="H353" s="94"/>
      <c r="I353" s="25">
        <f t="shared" si="129"/>
        <v>0</v>
      </c>
    </row>
    <row r="354" spans="1:9">
      <c r="A354" s="21"/>
      <c r="B354" s="22">
        <v>321</v>
      </c>
      <c r="C354" s="23" t="s">
        <v>33</v>
      </c>
      <c r="D354" s="24"/>
      <c r="E354" s="47"/>
      <c r="F354" s="84">
        <f t="shared" si="128"/>
        <v>0</v>
      </c>
      <c r="G354" s="172"/>
      <c r="H354" s="94"/>
      <c r="I354" s="25">
        <f t="shared" si="129"/>
        <v>0</v>
      </c>
    </row>
    <row r="355" spans="1:9">
      <c r="A355" s="21"/>
      <c r="B355" s="22">
        <v>322</v>
      </c>
      <c r="C355" s="23" t="s">
        <v>34</v>
      </c>
      <c r="D355" s="24"/>
      <c r="E355" s="47"/>
      <c r="F355" s="84">
        <f t="shared" si="128"/>
        <v>0</v>
      </c>
      <c r="G355" s="172"/>
      <c r="H355" s="94"/>
      <c r="I355" s="25">
        <f t="shared" si="129"/>
        <v>0</v>
      </c>
    </row>
    <row r="356" spans="1:9">
      <c r="A356" s="21"/>
      <c r="B356" s="22">
        <v>323</v>
      </c>
      <c r="C356" s="23" t="s">
        <v>28</v>
      </c>
      <c r="D356" s="24"/>
      <c r="E356" s="47"/>
      <c r="F356" s="84">
        <f t="shared" si="128"/>
        <v>0</v>
      </c>
      <c r="G356" s="172"/>
      <c r="H356" s="94"/>
      <c r="I356" s="25">
        <f t="shared" si="129"/>
        <v>0</v>
      </c>
    </row>
    <row r="357" spans="1:9">
      <c r="A357" s="21"/>
      <c r="B357" s="22">
        <v>329</v>
      </c>
      <c r="C357" s="23" t="s">
        <v>38</v>
      </c>
      <c r="D357" s="24"/>
      <c r="E357" s="47"/>
      <c r="F357" s="84">
        <f t="shared" si="128"/>
        <v>0</v>
      </c>
      <c r="G357" s="172"/>
      <c r="H357" s="94"/>
      <c r="I357" s="25">
        <f t="shared" si="129"/>
        <v>0</v>
      </c>
    </row>
    <row r="358" spans="1:9">
      <c r="A358" s="21"/>
      <c r="B358" s="22">
        <v>352</v>
      </c>
      <c r="C358" s="23"/>
      <c r="D358" s="24"/>
      <c r="E358" s="47"/>
      <c r="F358" s="84"/>
      <c r="G358" s="172"/>
      <c r="H358" s="94"/>
      <c r="I358" s="25"/>
    </row>
    <row r="359" spans="1:9">
      <c r="A359" s="21"/>
      <c r="B359" s="22">
        <v>353</v>
      </c>
      <c r="C359" s="23"/>
      <c r="D359" s="24"/>
      <c r="E359" s="47"/>
      <c r="F359" s="84"/>
      <c r="G359" s="172"/>
      <c r="H359" s="94"/>
      <c r="I359" s="25"/>
    </row>
    <row r="360" spans="1:9">
      <c r="A360" s="21"/>
      <c r="B360" s="22">
        <v>366</v>
      </c>
      <c r="C360" s="23"/>
      <c r="D360" s="24"/>
      <c r="E360" s="47"/>
      <c r="F360" s="84"/>
      <c r="G360" s="172"/>
      <c r="H360" s="94"/>
      <c r="I360" s="25"/>
    </row>
    <row r="361" spans="1:9">
      <c r="A361" s="21"/>
      <c r="B361" s="22">
        <v>368</v>
      </c>
      <c r="C361" s="23"/>
      <c r="D361" s="24"/>
      <c r="E361" s="47"/>
      <c r="F361" s="84"/>
      <c r="G361" s="172"/>
      <c r="H361" s="94"/>
      <c r="I361" s="25"/>
    </row>
    <row r="362" spans="1:9" ht="24.75">
      <c r="A362" s="21"/>
      <c r="B362" s="22">
        <v>369</v>
      </c>
      <c r="C362" s="23" t="s">
        <v>133</v>
      </c>
      <c r="D362" s="24"/>
      <c r="E362" s="47"/>
      <c r="F362" s="84">
        <f t="shared" si="128"/>
        <v>0</v>
      </c>
      <c r="G362" s="172"/>
      <c r="H362" s="94"/>
      <c r="I362" s="25">
        <f t="shared" si="129"/>
        <v>0</v>
      </c>
    </row>
    <row r="363" spans="1:9">
      <c r="A363" s="21"/>
      <c r="B363" s="22">
        <v>381</v>
      </c>
      <c r="C363" s="23"/>
      <c r="D363" s="24"/>
      <c r="E363" s="47"/>
      <c r="F363" s="84"/>
      <c r="G363" s="172"/>
      <c r="H363" s="94"/>
      <c r="I363" s="25"/>
    </row>
    <row r="364" spans="1:9">
      <c r="A364" s="21"/>
      <c r="B364" s="22">
        <v>422</v>
      </c>
      <c r="C364" s="23" t="s">
        <v>29</v>
      </c>
      <c r="D364" s="24"/>
      <c r="E364" s="47"/>
      <c r="F364" s="84">
        <f>SUM(D364:E364)</f>
        <v>0</v>
      </c>
      <c r="G364" s="172"/>
      <c r="H364" s="94"/>
      <c r="I364" s="25">
        <f t="shared" si="129"/>
        <v>0</v>
      </c>
    </row>
    <row r="365" spans="1:9" s="26" customFormat="1" ht="12">
      <c r="A365" s="21"/>
      <c r="B365" s="22">
        <v>426</v>
      </c>
      <c r="C365" s="23" t="s">
        <v>30</v>
      </c>
      <c r="D365" s="24"/>
      <c r="E365" s="47"/>
      <c r="F365" s="84">
        <f>SUM(D365:E365)</f>
        <v>0</v>
      </c>
      <c r="G365" s="172"/>
      <c r="H365" s="94"/>
      <c r="I365" s="25">
        <f t="shared" si="129"/>
        <v>0</v>
      </c>
    </row>
    <row r="366" spans="1:9" s="26" customFormat="1" ht="12">
      <c r="A366" s="21"/>
      <c r="B366" s="22">
        <v>451</v>
      </c>
      <c r="C366" s="23" t="s">
        <v>31</v>
      </c>
      <c r="D366" s="24"/>
      <c r="E366" s="47"/>
      <c r="F366" s="84">
        <f>SUM(D366:E366)</f>
        <v>0</v>
      </c>
      <c r="G366" s="172"/>
      <c r="H366" s="94"/>
      <c r="I366" s="25">
        <f t="shared" si="129"/>
        <v>0</v>
      </c>
    </row>
    <row r="367" spans="1:9" ht="24.75">
      <c r="A367" s="236" t="s">
        <v>11</v>
      </c>
      <c r="B367" s="237"/>
      <c r="C367" s="18" t="s">
        <v>115</v>
      </c>
      <c r="D367" s="19">
        <f>SUM(D368:D381)</f>
        <v>0</v>
      </c>
      <c r="E367" s="19">
        <f t="shared" ref="E367:I367" si="130">SUM(E368:E381)</f>
        <v>0</v>
      </c>
      <c r="F367" s="59">
        <f t="shared" si="130"/>
        <v>0</v>
      </c>
      <c r="G367" s="174">
        <f t="shared" si="130"/>
        <v>0</v>
      </c>
      <c r="H367" s="79">
        <f t="shared" si="130"/>
        <v>0</v>
      </c>
      <c r="I367" s="20">
        <f t="shared" si="130"/>
        <v>0</v>
      </c>
    </row>
    <row r="368" spans="1:9">
      <c r="A368" s="21"/>
      <c r="B368" s="22">
        <v>311</v>
      </c>
      <c r="C368" s="23" t="s">
        <v>35</v>
      </c>
      <c r="D368" s="24"/>
      <c r="E368" s="47"/>
      <c r="F368" s="84">
        <f>SUM(D368:E368)</f>
        <v>0</v>
      </c>
      <c r="G368" s="172"/>
      <c r="H368" s="94"/>
      <c r="I368" s="25">
        <f>+F368+H368</f>
        <v>0</v>
      </c>
    </row>
    <row r="369" spans="1:9">
      <c r="A369" s="21"/>
      <c r="B369" s="22">
        <v>312</v>
      </c>
      <c r="C369" s="23" t="s">
        <v>44</v>
      </c>
      <c r="D369" s="24"/>
      <c r="E369" s="47"/>
      <c r="F369" s="84">
        <f t="shared" ref="F369:F374" si="131">SUM(D369:E369)</f>
        <v>0</v>
      </c>
      <c r="G369" s="172"/>
      <c r="H369" s="94"/>
      <c r="I369" s="25">
        <f t="shared" ref="I369:I381" si="132">+F369+H369</f>
        <v>0</v>
      </c>
    </row>
    <row r="370" spans="1:9">
      <c r="A370" s="21"/>
      <c r="B370" s="22">
        <v>313</v>
      </c>
      <c r="C370" s="23" t="s">
        <v>36</v>
      </c>
      <c r="D370" s="24"/>
      <c r="E370" s="47"/>
      <c r="F370" s="84">
        <f t="shared" si="131"/>
        <v>0</v>
      </c>
      <c r="G370" s="172"/>
      <c r="H370" s="94"/>
      <c r="I370" s="25">
        <f t="shared" si="132"/>
        <v>0</v>
      </c>
    </row>
    <row r="371" spans="1:9">
      <c r="A371" s="21"/>
      <c r="B371" s="22">
        <v>321</v>
      </c>
      <c r="C371" s="23" t="s">
        <v>33</v>
      </c>
      <c r="D371" s="24"/>
      <c r="E371" s="47"/>
      <c r="F371" s="84">
        <f t="shared" si="131"/>
        <v>0</v>
      </c>
      <c r="G371" s="172"/>
      <c r="H371" s="94"/>
      <c r="I371" s="25">
        <f t="shared" si="132"/>
        <v>0</v>
      </c>
    </row>
    <row r="372" spans="1:9">
      <c r="A372" s="21"/>
      <c r="B372" s="22">
        <v>322</v>
      </c>
      <c r="C372" s="23" t="s">
        <v>34</v>
      </c>
      <c r="D372" s="24"/>
      <c r="E372" s="47"/>
      <c r="F372" s="84">
        <f t="shared" si="131"/>
        <v>0</v>
      </c>
      <c r="G372" s="172"/>
      <c r="H372" s="94"/>
      <c r="I372" s="25">
        <f t="shared" si="132"/>
        <v>0</v>
      </c>
    </row>
    <row r="373" spans="1:9">
      <c r="A373" s="21"/>
      <c r="B373" s="22">
        <v>323</v>
      </c>
      <c r="C373" s="23" t="s">
        <v>28</v>
      </c>
      <c r="D373" s="24"/>
      <c r="E373" s="47"/>
      <c r="F373" s="84">
        <f t="shared" si="131"/>
        <v>0</v>
      </c>
      <c r="G373" s="172"/>
      <c r="H373" s="94"/>
      <c r="I373" s="25">
        <f t="shared" si="132"/>
        <v>0</v>
      </c>
    </row>
    <row r="374" spans="1:9">
      <c r="A374" s="21"/>
      <c r="B374" s="22">
        <v>329</v>
      </c>
      <c r="C374" s="23" t="s">
        <v>38</v>
      </c>
      <c r="D374" s="24"/>
      <c r="E374" s="47"/>
      <c r="F374" s="84">
        <f t="shared" si="131"/>
        <v>0</v>
      </c>
      <c r="G374" s="172"/>
      <c r="H374" s="94"/>
      <c r="I374" s="25">
        <f t="shared" si="132"/>
        <v>0</v>
      </c>
    </row>
    <row r="375" spans="1:9">
      <c r="A375" s="21"/>
      <c r="B375" s="22">
        <v>353</v>
      </c>
      <c r="C375" s="23"/>
      <c r="D375" s="24"/>
      <c r="E375" s="47"/>
      <c r="F375" s="84"/>
      <c r="G375" s="172"/>
      <c r="H375" s="94"/>
      <c r="I375" s="25"/>
    </row>
    <row r="376" spans="1:9">
      <c r="A376" s="21"/>
      <c r="B376" s="22">
        <v>368</v>
      </c>
      <c r="C376" s="23"/>
      <c r="D376" s="24"/>
      <c r="E376" s="47"/>
      <c r="F376" s="84"/>
      <c r="G376" s="172"/>
      <c r="H376" s="94"/>
      <c r="I376" s="25"/>
    </row>
    <row r="377" spans="1:9" ht="24.75">
      <c r="A377" s="21"/>
      <c r="B377" s="22">
        <v>369</v>
      </c>
      <c r="C377" s="23" t="s">
        <v>133</v>
      </c>
      <c r="D377" s="24"/>
      <c r="E377" s="47"/>
      <c r="F377" s="84">
        <f t="shared" ref="F377" si="133">SUM(D377:E377)</f>
        <v>0</v>
      </c>
      <c r="G377" s="172"/>
      <c r="H377" s="94"/>
      <c r="I377" s="25">
        <f t="shared" si="132"/>
        <v>0</v>
      </c>
    </row>
    <row r="378" spans="1:9">
      <c r="A378" s="21"/>
      <c r="B378" s="22">
        <v>381</v>
      </c>
      <c r="C378" s="23"/>
      <c r="D378" s="24"/>
      <c r="E378" s="47"/>
      <c r="F378" s="84"/>
      <c r="G378" s="172"/>
      <c r="H378" s="94"/>
      <c r="I378" s="25"/>
    </row>
    <row r="379" spans="1:9">
      <c r="A379" s="21"/>
      <c r="B379" s="22">
        <v>422</v>
      </c>
      <c r="C379" s="23" t="s">
        <v>29</v>
      </c>
      <c r="D379" s="24"/>
      <c r="E379" s="47"/>
      <c r="F379" s="84">
        <f>SUM(D379:E379)</f>
        <v>0</v>
      </c>
      <c r="G379" s="172"/>
      <c r="H379" s="94"/>
      <c r="I379" s="25">
        <f t="shared" si="132"/>
        <v>0</v>
      </c>
    </row>
    <row r="380" spans="1:9" s="26" customFormat="1" ht="12">
      <c r="A380" s="21"/>
      <c r="B380" s="22">
        <v>426</v>
      </c>
      <c r="C380" s="23" t="s">
        <v>30</v>
      </c>
      <c r="D380" s="24"/>
      <c r="E380" s="47"/>
      <c r="F380" s="84">
        <f>SUM(D380:E380)</f>
        <v>0</v>
      </c>
      <c r="G380" s="172"/>
      <c r="H380" s="94"/>
      <c r="I380" s="25">
        <f t="shared" si="132"/>
        <v>0</v>
      </c>
    </row>
    <row r="381" spans="1:9" s="26" customFormat="1" ht="12">
      <c r="A381" s="21"/>
      <c r="B381" s="22">
        <v>451</v>
      </c>
      <c r="C381" s="23" t="s">
        <v>31</v>
      </c>
      <c r="D381" s="24"/>
      <c r="E381" s="47"/>
      <c r="F381" s="84">
        <f>SUM(D381:E381)</f>
        <v>0</v>
      </c>
      <c r="G381" s="172"/>
      <c r="H381" s="94"/>
      <c r="I381" s="25">
        <f t="shared" si="132"/>
        <v>0</v>
      </c>
    </row>
    <row r="382" spans="1:9" ht="33" customHeight="1">
      <c r="A382" s="238" t="s">
        <v>150</v>
      </c>
      <c r="B382" s="239"/>
      <c r="C382" s="39" t="s">
        <v>1833</v>
      </c>
      <c r="D382" s="40">
        <f>SUM(D383,D405,D395)</f>
        <v>2584840.7599999998</v>
      </c>
      <c r="E382" s="40">
        <f t="shared" ref="E382:I382" si="134">SUM(E383,E405,E395)</f>
        <v>0</v>
      </c>
      <c r="F382" s="83">
        <f t="shared" si="134"/>
        <v>2584840.7599999998</v>
      </c>
      <c r="G382" s="171">
        <f t="shared" si="134"/>
        <v>104424.72000000002</v>
      </c>
      <c r="H382" s="88">
        <f t="shared" si="134"/>
        <v>0</v>
      </c>
      <c r="I382" s="41">
        <f t="shared" si="134"/>
        <v>2584840.7599999998</v>
      </c>
    </row>
    <row r="383" spans="1:9" ht="24.75">
      <c r="A383" s="236" t="s">
        <v>11</v>
      </c>
      <c r="B383" s="237"/>
      <c r="C383" s="18" t="s">
        <v>112</v>
      </c>
      <c r="D383" s="19">
        <f>SUM(D384:D394)</f>
        <v>0</v>
      </c>
      <c r="E383" s="19">
        <f t="shared" ref="E383:I383" si="135">SUM(E384:E394)</f>
        <v>0</v>
      </c>
      <c r="F383" s="59">
        <f t="shared" si="135"/>
        <v>0</v>
      </c>
      <c r="G383" s="174">
        <f t="shared" si="135"/>
        <v>0</v>
      </c>
      <c r="H383" s="79">
        <f t="shared" si="135"/>
        <v>0</v>
      </c>
      <c r="I383" s="20">
        <f t="shared" si="135"/>
        <v>0</v>
      </c>
    </row>
    <row r="384" spans="1:9">
      <c r="A384" s="21"/>
      <c r="B384" s="22">
        <v>311</v>
      </c>
      <c r="C384" s="23" t="s">
        <v>35</v>
      </c>
      <c r="D384" s="24"/>
      <c r="E384" s="47"/>
      <c r="F384" s="84">
        <f>SUM(D384:E384)</f>
        <v>0</v>
      </c>
      <c r="G384" s="172"/>
      <c r="H384" s="94"/>
      <c r="I384" s="25">
        <f>+F384+H384</f>
        <v>0</v>
      </c>
    </row>
    <row r="385" spans="1:9">
      <c r="A385" s="21"/>
      <c r="B385" s="22">
        <v>312</v>
      </c>
      <c r="C385" s="23" t="s">
        <v>44</v>
      </c>
      <c r="D385" s="24"/>
      <c r="E385" s="47"/>
      <c r="F385" s="84">
        <f t="shared" ref="F385:F391" si="136">SUM(D385:E385)</f>
        <v>0</v>
      </c>
      <c r="G385" s="172"/>
      <c r="H385" s="94"/>
      <c r="I385" s="25">
        <f t="shared" ref="I385:I394" si="137">+F385+H385</f>
        <v>0</v>
      </c>
    </row>
    <row r="386" spans="1:9">
      <c r="A386" s="21"/>
      <c r="B386" s="22">
        <v>313</v>
      </c>
      <c r="C386" s="23" t="s">
        <v>36</v>
      </c>
      <c r="D386" s="24"/>
      <c r="E386" s="47"/>
      <c r="F386" s="84">
        <f t="shared" si="136"/>
        <v>0</v>
      </c>
      <c r="G386" s="172"/>
      <c r="H386" s="94"/>
      <c r="I386" s="25">
        <f t="shared" si="137"/>
        <v>0</v>
      </c>
    </row>
    <row r="387" spans="1:9">
      <c r="A387" s="21"/>
      <c r="B387" s="22">
        <v>321</v>
      </c>
      <c r="C387" s="23" t="s">
        <v>33</v>
      </c>
      <c r="D387" s="24"/>
      <c r="E387" s="47"/>
      <c r="F387" s="84">
        <f t="shared" si="136"/>
        <v>0</v>
      </c>
      <c r="G387" s="172"/>
      <c r="H387" s="94"/>
      <c r="I387" s="25">
        <f t="shared" si="137"/>
        <v>0</v>
      </c>
    </row>
    <row r="388" spans="1:9">
      <c r="A388" s="21"/>
      <c r="B388" s="22">
        <v>322</v>
      </c>
      <c r="C388" s="23" t="s">
        <v>34</v>
      </c>
      <c r="D388" s="24"/>
      <c r="E388" s="47"/>
      <c r="F388" s="84">
        <f t="shared" si="136"/>
        <v>0</v>
      </c>
      <c r="G388" s="172"/>
      <c r="H388" s="94"/>
      <c r="I388" s="25">
        <f t="shared" si="137"/>
        <v>0</v>
      </c>
    </row>
    <row r="389" spans="1:9">
      <c r="A389" s="21"/>
      <c r="B389" s="22">
        <v>323</v>
      </c>
      <c r="C389" s="23" t="s">
        <v>28</v>
      </c>
      <c r="D389" s="24"/>
      <c r="E389" s="47"/>
      <c r="F389" s="84">
        <f t="shared" si="136"/>
        <v>0</v>
      </c>
      <c r="G389" s="172"/>
      <c r="H389" s="94"/>
      <c r="I389" s="25">
        <f t="shared" si="137"/>
        <v>0</v>
      </c>
    </row>
    <row r="390" spans="1:9">
      <c r="A390" s="21"/>
      <c r="B390" s="22">
        <v>329</v>
      </c>
      <c r="C390" s="23" t="s">
        <v>38</v>
      </c>
      <c r="D390" s="24"/>
      <c r="E390" s="47"/>
      <c r="F390" s="84">
        <f t="shared" si="136"/>
        <v>0</v>
      </c>
      <c r="G390" s="172"/>
      <c r="H390" s="94"/>
      <c r="I390" s="25">
        <f t="shared" si="137"/>
        <v>0</v>
      </c>
    </row>
    <row r="391" spans="1:9" ht="24.75">
      <c r="A391" s="21"/>
      <c r="B391" s="22">
        <v>369</v>
      </c>
      <c r="C391" s="23" t="s">
        <v>133</v>
      </c>
      <c r="D391" s="24"/>
      <c r="E391" s="47"/>
      <c r="F391" s="84">
        <f t="shared" si="136"/>
        <v>0</v>
      </c>
      <c r="G391" s="172"/>
      <c r="H391" s="94"/>
      <c r="I391" s="25">
        <f t="shared" si="137"/>
        <v>0</v>
      </c>
    </row>
    <row r="392" spans="1:9">
      <c r="A392" s="21"/>
      <c r="B392" s="22">
        <v>422</v>
      </c>
      <c r="C392" s="23" t="s">
        <v>29</v>
      </c>
      <c r="D392" s="24"/>
      <c r="E392" s="47"/>
      <c r="F392" s="84">
        <f>SUM(D392:E392)</f>
        <v>0</v>
      </c>
      <c r="G392" s="172"/>
      <c r="H392" s="94"/>
      <c r="I392" s="25">
        <f t="shared" si="137"/>
        <v>0</v>
      </c>
    </row>
    <row r="393" spans="1:9" s="26" customFormat="1" ht="12">
      <c r="A393" s="21"/>
      <c r="B393" s="22">
        <v>426</v>
      </c>
      <c r="C393" s="23" t="s">
        <v>30</v>
      </c>
      <c r="D393" s="24"/>
      <c r="E393" s="47"/>
      <c r="F393" s="84">
        <f>SUM(D393:E393)</f>
        <v>0</v>
      </c>
      <c r="G393" s="172"/>
      <c r="H393" s="94"/>
      <c r="I393" s="25">
        <f t="shared" si="137"/>
        <v>0</v>
      </c>
    </row>
    <row r="394" spans="1:9" s="26" customFormat="1" ht="12">
      <c r="A394" s="21"/>
      <c r="B394" s="22">
        <v>451</v>
      </c>
      <c r="C394" s="23" t="s">
        <v>31</v>
      </c>
      <c r="D394" s="24"/>
      <c r="E394" s="47"/>
      <c r="F394" s="84">
        <f>SUM(D394:E394)</f>
        <v>0</v>
      </c>
      <c r="G394" s="172"/>
      <c r="H394" s="94"/>
      <c r="I394" s="25">
        <f t="shared" si="137"/>
        <v>0</v>
      </c>
    </row>
    <row r="395" spans="1:9" s="26" customFormat="1" ht="12">
      <c r="A395" s="236" t="s">
        <v>11</v>
      </c>
      <c r="B395" s="237"/>
      <c r="C395" s="18" t="s">
        <v>114</v>
      </c>
      <c r="D395" s="19">
        <f>SUM(D396:D404)</f>
        <v>0</v>
      </c>
      <c r="E395" s="19">
        <f t="shared" ref="E395:I395" si="138">SUM(E396:E404)</f>
        <v>0</v>
      </c>
      <c r="F395" s="19">
        <f t="shared" si="138"/>
        <v>0</v>
      </c>
      <c r="G395" s="174">
        <f t="shared" si="138"/>
        <v>15664.99</v>
      </c>
      <c r="H395" s="174">
        <f t="shared" si="138"/>
        <v>0</v>
      </c>
      <c r="I395" s="20">
        <f t="shared" si="138"/>
        <v>0</v>
      </c>
    </row>
    <row r="396" spans="1:9" s="26" customFormat="1" ht="12">
      <c r="A396" s="21" t="s">
        <v>1633</v>
      </c>
      <c r="B396" s="22">
        <v>311</v>
      </c>
      <c r="C396" s="23"/>
      <c r="D396" s="24"/>
      <c r="E396" s="24"/>
      <c r="F396" s="24">
        <f>SUM(D396:E396)</f>
        <v>0</v>
      </c>
      <c r="G396" s="172">
        <v>13157.21</v>
      </c>
      <c r="H396" s="172"/>
      <c r="I396" s="25">
        <f>+F396+H396</f>
        <v>0</v>
      </c>
    </row>
    <row r="397" spans="1:9" s="26" customFormat="1" ht="12">
      <c r="A397" s="21" t="s">
        <v>1634</v>
      </c>
      <c r="B397" s="22">
        <v>312</v>
      </c>
      <c r="C397" s="23"/>
      <c r="D397" s="24"/>
      <c r="E397" s="24"/>
      <c r="F397" s="24">
        <f t="shared" ref="F397:F398" si="139">SUM(D397:E397)</f>
        <v>0</v>
      </c>
      <c r="G397" s="172">
        <v>630</v>
      </c>
      <c r="H397" s="172"/>
      <c r="I397" s="25">
        <f t="shared" ref="I397:I398" si="140">+F397+H397</f>
        <v>0</v>
      </c>
    </row>
    <row r="398" spans="1:9" s="26" customFormat="1" ht="12">
      <c r="A398" s="21" t="s">
        <v>1635</v>
      </c>
      <c r="B398" s="22">
        <v>313</v>
      </c>
      <c r="C398" s="23"/>
      <c r="D398" s="24"/>
      <c r="E398" s="24"/>
      <c r="F398" s="24">
        <f t="shared" si="139"/>
        <v>0</v>
      </c>
      <c r="G398" s="172">
        <v>1877.78</v>
      </c>
      <c r="H398" s="172"/>
      <c r="I398" s="25">
        <f t="shared" si="140"/>
        <v>0</v>
      </c>
    </row>
    <row r="399" spans="1:9" s="26" customFormat="1" ht="12">
      <c r="A399" s="21"/>
      <c r="B399" s="22">
        <v>329</v>
      </c>
      <c r="C399" s="23"/>
      <c r="D399" s="24"/>
      <c r="E399" s="24"/>
      <c r="F399" s="84"/>
      <c r="G399" s="172"/>
      <c r="H399" s="172"/>
      <c r="I399" s="25"/>
    </row>
    <row r="400" spans="1:9" s="26" customFormat="1" ht="12">
      <c r="A400" s="21"/>
      <c r="B400" s="22">
        <v>352</v>
      </c>
      <c r="C400" s="23"/>
      <c r="D400" s="24"/>
      <c r="E400" s="24"/>
      <c r="F400" s="84"/>
      <c r="G400" s="172"/>
      <c r="H400" s="172"/>
      <c r="I400" s="25"/>
    </row>
    <row r="401" spans="1:9" s="26" customFormat="1" ht="12">
      <c r="A401" s="21"/>
      <c r="B401" s="22">
        <v>363</v>
      </c>
      <c r="C401" s="23"/>
      <c r="D401" s="24"/>
      <c r="E401" s="24"/>
      <c r="F401" s="84"/>
      <c r="G401" s="172"/>
      <c r="H401" s="172"/>
      <c r="I401" s="25"/>
    </row>
    <row r="402" spans="1:9" s="26" customFormat="1" ht="12">
      <c r="A402" s="21"/>
      <c r="B402" s="22">
        <v>366</v>
      </c>
      <c r="C402" s="23"/>
      <c r="D402" s="24"/>
      <c r="E402" s="24"/>
      <c r="F402" s="84"/>
      <c r="G402" s="172"/>
      <c r="H402" s="172"/>
      <c r="I402" s="25"/>
    </row>
    <row r="403" spans="1:9" s="26" customFormat="1" ht="12">
      <c r="A403" s="21"/>
      <c r="B403" s="22">
        <v>369</v>
      </c>
      <c r="C403" s="23"/>
      <c r="D403" s="24"/>
      <c r="E403" s="24"/>
      <c r="F403" s="84"/>
      <c r="G403" s="172"/>
      <c r="H403" s="172"/>
      <c r="I403" s="25"/>
    </row>
    <row r="404" spans="1:9" s="26" customFormat="1" ht="12">
      <c r="A404" s="21"/>
      <c r="B404" s="22">
        <v>381</v>
      </c>
      <c r="C404" s="23"/>
      <c r="D404" s="24"/>
      <c r="E404" s="24"/>
      <c r="F404" s="84"/>
      <c r="G404" s="172"/>
      <c r="H404" s="172"/>
      <c r="I404" s="25"/>
    </row>
    <row r="405" spans="1:9" ht="24.75">
      <c r="A405" s="236" t="s">
        <v>11</v>
      </c>
      <c r="B405" s="237"/>
      <c r="C405" s="18" t="s">
        <v>115</v>
      </c>
      <c r="D405" s="19">
        <f>SUM(D406:D419)</f>
        <v>2584840.7599999998</v>
      </c>
      <c r="E405" s="19">
        <f t="shared" ref="E405:I405" si="141">SUM(E406:E419)</f>
        <v>0</v>
      </c>
      <c r="F405" s="59">
        <f t="shared" si="141"/>
        <v>2584840.7599999998</v>
      </c>
      <c r="G405" s="174">
        <f t="shared" si="141"/>
        <v>88759.73000000001</v>
      </c>
      <c r="H405" s="79">
        <f t="shared" si="141"/>
        <v>0</v>
      </c>
      <c r="I405" s="20">
        <f t="shared" si="141"/>
        <v>2584840.7599999998</v>
      </c>
    </row>
    <row r="406" spans="1:9">
      <c r="A406" s="21" t="s">
        <v>644</v>
      </c>
      <c r="B406" s="22">
        <v>311</v>
      </c>
      <c r="C406" s="23" t="s">
        <v>35</v>
      </c>
      <c r="D406" s="24">
        <v>542268.43000000005</v>
      </c>
      <c r="E406" s="47"/>
      <c r="F406" s="84">
        <f>SUM(D406:E406)</f>
        <v>542268.43000000005</v>
      </c>
      <c r="G406" s="172">
        <v>74557.490000000005</v>
      </c>
      <c r="H406" s="94"/>
      <c r="I406" s="25">
        <f>+F406+H406</f>
        <v>542268.43000000005</v>
      </c>
    </row>
    <row r="407" spans="1:9">
      <c r="A407" s="21" t="s">
        <v>1636</v>
      </c>
      <c r="B407" s="22">
        <v>312</v>
      </c>
      <c r="C407" s="23" t="s">
        <v>44</v>
      </c>
      <c r="D407" s="24"/>
      <c r="E407" s="47"/>
      <c r="F407" s="84">
        <f t="shared" ref="F407:F412" si="142">SUM(D407:E407)</f>
        <v>0</v>
      </c>
      <c r="G407" s="172">
        <v>3570</v>
      </c>
      <c r="H407" s="94"/>
      <c r="I407" s="25">
        <f t="shared" ref="I407:I419" si="143">+F407+H407</f>
        <v>0</v>
      </c>
    </row>
    <row r="408" spans="1:9">
      <c r="A408" s="21" t="s">
        <v>645</v>
      </c>
      <c r="B408" s="22">
        <v>313</v>
      </c>
      <c r="C408" s="23" t="s">
        <v>36</v>
      </c>
      <c r="D408" s="24">
        <v>107154.84</v>
      </c>
      <c r="E408" s="47"/>
      <c r="F408" s="84">
        <f t="shared" si="142"/>
        <v>107154.84</v>
      </c>
      <c r="G408" s="172">
        <v>10632.24</v>
      </c>
      <c r="H408" s="94"/>
      <c r="I408" s="25">
        <f t="shared" si="143"/>
        <v>107154.84</v>
      </c>
    </row>
    <row r="409" spans="1:9">
      <c r="A409" s="21" t="s">
        <v>646</v>
      </c>
      <c r="B409" s="22">
        <v>321</v>
      </c>
      <c r="C409" s="23" t="s">
        <v>33</v>
      </c>
      <c r="D409" s="24">
        <v>24004</v>
      </c>
      <c r="E409" s="47"/>
      <c r="F409" s="84">
        <f t="shared" si="142"/>
        <v>24004</v>
      </c>
      <c r="G409" s="172">
        <v>0</v>
      </c>
      <c r="H409" s="94"/>
      <c r="I409" s="25">
        <f t="shared" si="143"/>
        <v>24004</v>
      </c>
    </row>
    <row r="410" spans="1:9">
      <c r="A410" s="21"/>
      <c r="B410" s="22">
        <v>322</v>
      </c>
      <c r="C410" s="23" t="s">
        <v>34</v>
      </c>
      <c r="D410" s="24"/>
      <c r="E410" s="47"/>
      <c r="F410" s="84">
        <f t="shared" si="142"/>
        <v>0</v>
      </c>
      <c r="G410" s="172"/>
      <c r="H410" s="94"/>
      <c r="I410" s="25">
        <f t="shared" si="143"/>
        <v>0</v>
      </c>
    </row>
    <row r="411" spans="1:9">
      <c r="A411" s="21" t="s">
        <v>647</v>
      </c>
      <c r="B411" s="22">
        <v>323</v>
      </c>
      <c r="C411" s="23" t="s">
        <v>28</v>
      </c>
      <c r="D411" s="24">
        <v>97413.49</v>
      </c>
      <c r="E411" s="47"/>
      <c r="F411" s="84">
        <f t="shared" si="142"/>
        <v>97413.49</v>
      </c>
      <c r="G411" s="172">
        <v>0</v>
      </c>
      <c r="H411" s="94"/>
      <c r="I411" s="25">
        <f t="shared" si="143"/>
        <v>97413.49</v>
      </c>
    </row>
    <row r="412" spans="1:9">
      <c r="A412" s="21"/>
      <c r="B412" s="22">
        <v>329</v>
      </c>
      <c r="C412" s="23" t="s">
        <v>38</v>
      </c>
      <c r="D412" s="24"/>
      <c r="E412" s="47"/>
      <c r="F412" s="84">
        <f t="shared" si="142"/>
        <v>0</v>
      </c>
      <c r="G412" s="172"/>
      <c r="H412" s="94"/>
      <c r="I412" s="25">
        <f t="shared" si="143"/>
        <v>0</v>
      </c>
    </row>
    <row r="413" spans="1:9">
      <c r="A413" s="21"/>
      <c r="B413" s="22">
        <v>353</v>
      </c>
      <c r="C413" s="23"/>
      <c r="D413" s="24"/>
      <c r="E413" s="47"/>
      <c r="F413" s="84"/>
      <c r="G413" s="172"/>
      <c r="H413" s="94"/>
      <c r="I413" s="25"/>
    </row>
    <row r="414" spans="1:9">
      <c r="A414" s="21"/>
      <c r="B414" s="22">
        <v>368</v>
      </c>
      <c r="C414" s="23"/>
      <c r="D414" s="24"/>
      <c r="E414" s="47"/>
      <c r="F414" s="84"/>
      <c r="G414" s="172"/>
      <c r="H414" s="94"/>
      <c r="I414" s="25"/>
    </row>
    <row r="415" spans="1:9" ht="24.75">
      <c r="A415" s="21"/>
      <c r="B415" s="22">
        <v>369</v>
      </c>
      <c r="C415" s="23" t="s">
        <v>133</v>
      </c>
      <c r="D415" s="24"/>
      <c r="E415" s="47"/>
      <c r="F415" s="84"/>
      <c r="G415" s="172"/>
      <c r="H415" s="94"/>
      <c r="I415" s="25">
        <f t="shared" si="143"/>
        <v>0</v>
      </c>
    </row>
    <row r="416" spans="1:9">
      <c r="A416" s="21"/>
      <c r="B416" s="22">
        <v>381</v>
      </c>
      <c r="C416" s="23" t="s">
        <v>58</v>
      </c>
      <c r="D416" s="24"/>
      <c r="E416" s="47"/>
      <c r="F416" s="84"/>
      <c r="G416" s="172"/>
      <c r="H416" s="94"/>
      <c r="I416" s="25"/>
    </row>
    <row r="417" spans="1:9">
      <c r="A417" s="21" t="s">
        <v>648</v>
      </c>
      <c r="B417" s="22">
        <v>422</v>
      </c>
      <c r="C417" s="23" t="s">
        <v>29</v>
      </c>
      <c r="D417" s="24">
        <v>1814000</v>
      </c>
      <c r="E417" s="47"/>
      <c r="F417" s="84">
        <f>SUM(D417:E417)</f>
        <v>1814000</v>
      </c>
      <c r="G417" s="172">
        <v>0</v>
      </c>
      <c r="H417" s="94"/>
      <c r="I417" s="25">
        <f t="shared" si="143"/>
        <v>1814000</v>
      </c>
    </row>
    <row r="418" spans="1:9" s="26" customFormat="1" ht="12">
      <c r="A418" s="21"/>
      <c r="B418" s="22">
        <v>426</v>
      </c>
      <c r="C418" s="23" t="s">
        <v>30</v>
      </c>
      <c r="D418" s="24"/>
      <c r="E418" s="47"/>
      <c r="F418" s="84">
        <f>SUM(D418:E418)</f>
        <v>0</v>
      </c>
      <c r="G418" s="172"/>
      <c r="H418" s="94"/>
      <c r="I418" s="25">
        <f t="shared" si="143"/>
        <v>0</v>
      </c>
    </row>
    <row r="419" spans="1:9" s="26" customFormat="1" ht="12">
      <c r="A419" s="21"/>
      <c r="B419" s="22">
        <v>451</v>
      </c>
      <c r="C419" s="23" t="s">
        <v>31</v>
      </c>
      <c r="D419" s="24"/>
      <c r="E419" s="47"/>
      <c r="F419" s="84">
        <f>SUM(D419:E419)</f>
        <v>0</v>
      </c>
      <c r="G419" s="172"/>
      <c r="H419" s="94"/>
      <c r="I419" s="25">
        <f t="shared" si="143"/>
        <v>0</v>
      </c>
    </row>
    <row r="420" spans="1:9" ht="33.75" customHeight="1">
      <c r="A420" s="238" t="s">
        <v>184</v>
      </c>
      <c r="B420" s="239"/>
      <c r="C420" s="39" t="s">
        <v>185</v>
      </c>
      <c r="D420" s="40">
        <f>SUM(D421,D433,D445)</f>
        <v>0</v>
      </c>
      <c r="E420" s="40">
        <f t="shared" ref="E420:I420" si="144">SUM(E421,E433,E445)</f>
        <v>0</v>
      </c>
      <c r="F420" s="83">
        <f t="shared" si="144"/>
        <v>0</v>
      </c>
      <c r="G420" s="171">
        <f t="shared" si="144"/>
        <v>0</v>
      </c>
      <c r="H420" s="88">
        <f t="shared" si="144"/>
        <v>0</v>
      </c>
      <c r="I420" s="41">
        <f t="shared" si="144"/>
        <v>0</v>
      </c>
    </row>
    <row r="421" spans="1:9" ht="24.75">
      <c r="A421" s="236" t="s">
        <v>11</v>
      </c>
      <c r="B421" s="237"/>
      <c r="C421" s="18" t="s">
        <v>112</v>
      </c>
      <c r="D421" s="19">
        <f>SUM(D422:D432)</f>
        <v>0</v>
      </c>
      <c r="E421" s="19">
        <f t="shared" ref="E421:I421" si="145">SUM(E422:E432)</f>
        <v>0</v>
      </c>
      <c r="F421" s="59">
        <f t="shared" si="145"/>
        <v>0</v>
      </c>
      <c r="G421" s="174">
        <f t="shared" si="145"/>
        <v>0</v>
      </c>
      <c r="H421" s="79">
        <f t="shared" si="145"/>
        <v>0</v>
      </c>
      <c r="I421" s="20">
        <f t="shared" si="145"/>
        <v>0</v>
      </c>
    </row>
    <row r="422" spans="1:9">
      <c r="A422" s="21"/>
      <c r="B422" s="22">
        <v>311</v>
      </c>
      <c r="C422" s="23" t="s">
        <v>35</v>
      </c>
      <c r="D422" s="24"/>
      <c r="E422" s="47"/>
      <c r="F422" s="84">
        <f>SUM(D422:E422)</f>
        <v>0</v>
      </c>
      <c r="G422" s="172"/>
      <c r="H422" s="94"/>
      <c r="I422" s="25">
        <f>+F422+H422</f>
        <v>0</v>
      </c>
    </row>
    <row r="423" spans="1:9">
      <c r="A423" s="21"/>
      <c r="B423" s="22">
        <v>312</v>
      </c>
      <c r="C423" s="23" t="s">
        <v>44</v>
      </c>
      <c r="D423" s="24"/>
      <c r="E423" s="47"/>
      <c r="F423" s="84">
        <f t="shared" ref="F423:F429" si="146">SUM(D423:E423)</f>
        <v>0</v>
      </c>
      <c r="G423" s="172"/>
      <c r="H423" s="94"/>
      <c r="I423" s="25">
        <f t="shared" ref="I423:I432" si="147">+F423+H423</f>
        <v>0</v>
      </c>
    </row>
    <row r="424" spans="1:9">
      <c r="A424" s="21"/>
      <c r="B424" s="22">
        <v>313</v>
      </c>
      <c r="C424" s="23" t="s">
        <v>36</v>
      </c>
      <c r="D424" s="24"/>
      <c r="E424" s="47"/>
      <c r="F424" s="84">
        <f t="shared" si="146"/>
        <v>0</v>
      </c>
      <c r="G424" s="172"/>
      <c r="H424" s="94"/>
      <c r="I424" s="25">
        <f t="shared" si="147"/>
        <v>0</v>
      </c>
    </row>
    <row r="425" spans="1:9">
      <c r="A425" s="21"/>
      <c r="B425" s="22">
        <v>321</v>
      </c>
      <c r="C425" s="23" t="s">
        <v>33</v>
      </c>
      <c r="D425" s="24"/>
      <c r="E425" s="47"/>
      <c r="F425" s="84">
        <f t="shared" si="146"/>
        <v>0</v>
      </c>
      <c r="G425" s="172"/>
      <c r="H425" s="94"/>
      <c r="I425" s="25">
        <f t="shared" si="147"/>
        <v>0</v>
      </c>
    </row>
    <row r="426" spans="1:9">
      <c r="A426" s="21"/>
      <c r="B426" s="22">
        <v>322</v>
      </c>
      <c r="C426" s="23" t="s">
        <v>34</v>
      </c>
      <c r="D426" s="24"/>
      <c r="E426" s="47"/>
      <c r="F426" s="84">
        <f t="shared" si="146"/>
        <v>0</v>
      </c>
      <c r="G426" s="172"/>
      <c r="H426" s="94"/>
      <c r="I426" s="25">
        <f t="shared" si="147"/>
        <v>0</v>
      </c>
    </row>
    <row r="427" spans="1:9">
      <c r="A427" s="21"/>
      <c r="B427" s="22">
        <v>323</v>
      </c>
      <c r="C427" s="23" t="s">
        <v>28</v>
      </c>
      <c r="D427" s="24"/>
      <c r="E427" s="47"/>
      <c r="F427" s="84">
        <f t="shared" si="146"/>
        <v>0</v>
      </c>
      <c r="G427" s="172"/>
      <c r="H427" s="94"/>
      <c r="I427" s="25">
        <f t="shared" si="147"/>
        <v>0</v>
      </c>
    </row>
    <row r="428" spans="1:9">
      <c r="A428" s="21"/>
      <c r="B428" s="22">
        <v>329</v>
      </c>
      <c r="C428" s="23" t="s">
        <v>38</v>
      </c>
      <c r="D428" s="24"/>
      <c r="E428" s="47"/>
      <c r="F428" s="84">
        <f t="shared" si="146"/>
        <v>0</v>
      </c>
      <c r="G428" s="172"/>
      <c r="H428" s="94"/>
      <c r="I428" s="25">
        <f t="shared" si="147"/>
        <v>0</v>
      </c>
    </row>
    <row r="429" spans="1:9" ht="24.75">
      <c r="A429" s="21"/>
      <c r="B429" s="22">
        <v>369</v>
      </c>
      <c r="C429" s="23" t="s">
        <v>133</v>
      </c>
      <c r="D429" s="24"/>
      <c r="E429" s="47"/>
      <c r="F429" s="84">
        <f t="shared" si="146"/>
        <v>0</v>
      </c>
      <c r="G429" s="172"/>
      <c r="H429" s="94"/>
      <c r="I429" s="25">
        <f t="shared" si="147"/>
        <v>0</v>
      </c>
    </row>
    <row r="430" spans="1:9">
      <c r="A430" s="21"/>
      <c r="B430" s="22">
        <v>422</v>
      </c>
      <c r="C430" s="23" t="s">
        <v>29</v>
      </c>
      <c r="D430" s="24"/>
      <c r="E430" s="47"/>
      <c r="F430" s="84">
        <f>SUM(D430:E430)</f>
        <v>0</v>
      </c>
      <c r="G430" s="172"/>
      <c r="H430" s="94"/>
      <c r="I430" s="25">
        <f t="shared" si="147"/>
        <v>0</v>
      </c>
    </row>
    <row r="431" spans="1:9" s="26" customFormat="1" ht="12">
      <c r="A431" s="21"/>
      <c r="B431" s="22">
        <v>426</v>
      </c>
      <c r="C431" s="23" t="s">
        <v>30</v>
      </c>
      <c r="D431" s="24"/>
      <c r="E431" s="47"/>
      <c r="F431" s="84">
        <f>SUM(D431:E431)</f>
        <v>0</v>
      </c>
      <c r="G431" s="172"/>
      <c r="H431" s="94"/>
      <c r="I431" s="25">
        <f t="shared" si="147"/>
        <v>0</v>
      </c>
    </row>
    <row r="432" spans="1:9" s="26" customFormat="1" ht="12">
      <c r="A432" s="21"/>
      <c r="B432" s="22">
        <v>451</v>
      </c>
      <c r="C432" s="23" t="s">
        <v>31</v>
      </c>
      <c r="D432" s="24"/>
      <c r="E432" s="47"/>
      <c r="F432" s="84">
        <f>SUM(D432:E432)</f>
        <v>0</v>
      </c>
      <c r="G432" s="172"/>
      <c r="H432" s="94"/>
      <c r="I432" s="25">
        <f t="shared" si="147"/>
        <v>0</v>
      </c>
    </row>
    <row r="433" spans="1:9" s="26" customFormat="1" ht="12">
      <c r="A433" s="236" t="s">
        <v>11</v>
      </c>
      <c r="B433" s="237"/>
      <c r="C433" s="18" t="s">
        <v>114</v>
      </c>
      <c r="D433" s="19">
        <f>SUM(D434:D444)</f>
        <v>0</v>
      </c>
      <c r="E433" s="19">
        <f t="shared" ref="E433:I433" si="148">SUM(E434:E444)</f>
        <v>0</v>
      </c>
      <c r="F433" s="19">
        <f t="shared" si="148"/>
        <v>0</v>
      </c>
      <c r="G433" s="174">
        <f t="shared" si="148"/>
        <v>0</v>
      </c>
      <c r="H433" s="174">
        <f t="shared" si="148"/>
        <v>0</v>
      </c>
      <c r="I433" s="20">
        <f t="shared" si="148"/>
        <v>0</v>
      </c>
    </row>
    <row r="434" spans="1:9">
      <c r="A434" s="21"/>
      <c r="B434" s="22">
        <v>311</v>
      </c>
      <c r="C434" s="23" t="s">
        <v>35</v>
      </c>
      <c r="D434" s="24"/>
      <c r="E434" s="47"/>
      <c r="F434" s="84"/>
      <c r="G434" s="172"/>
      <c r="H434" s="94"/>
      <c r="I434" s="25">
        <f>+F434+H434</f>
        <v>0</v>
      </c>
    </row>
    <row r="435" spans="1:9">
      <c r="A435" s="21"/>
      <c r="B435" s="22">
        <v>312</v>
      </c>
      <c r="C435" s="23" t="s">
        <v>44</v>
      </c>
      <c r="D435" s="24"/>
      <c r="E435" s="47"/>
      <c r="F435" s="84"/>
      <c r="G435" s="172"/>
      <c r="H435" s="94"/>
      <c r="I435" s="25">
        <f t="shared" ref="I435:I444" si="149">+F435+H435</f>
        <v>0</v>
      </c>
    </row>
    <row r="436" spans="1:9">
      <c r="A436" s="21"/>
      <c r="B436" s="22">
        <v>313</v>
      </c>
      <c r="C436" s="23" t="s">
        <v>36</v>
      </c>
      <c r="D436" s="24"/>
      <c r="E436" s="47"/>
      <c r="F436" s="84"/>
      <c r="G436" s="172"/>
      <c r="H436" s="94"/>
      <c r="I436" s="25">
        <f t="shared" si="149"/>
        <v>0</v>
      </c>
    </row>
    <row r="437" spans="1:9">
      <c r="A437" s="21"/>
      <c r="B437" s="22">
        <v>321</v>
      </c>
      <c r="C437" s="23" t="s">
        <v>33</v>
      </c>
      <c r="D437" s="24"/>
      <c r="E437" s="47"/>
      <c r="F437" s="84"/>
      <c r="G437" s="172"/>
      <c r="H437" s="94"/>
      <c r="I437" s="25">
        <f t="shared" si="149"/>
        <v>0</v>
      </c>
    </row>
    <row r="438" spans="1:9">
      <c r="A438" s="21"/>
      <c r="B438" s="22">
        <v>322</v>
      </c>
      <c r="C438" s="23" t="s">
        <v>34</v>
      </c>
      <c r="D438" s="24"/>
      <c r="E438" s="47"/>
      <c r="F438" s="84"/>
      <c r="G438" s="172"/>
      <c r="H438" s="94"/>
      <c r="I438" s="25">
        <f t="shared" si="149"/>
        <v>0</v>
      </c>
    </row>
    <row r="439" spans="1:9">
      <c r="A439" s="21"/>
      <c r="B439" s="22">
        <v>323</v>
      </c>
      <c r="C439" s="23" t="s">
        <v>28</v>
      </c>
      <c r="D439" s="24"/>
      <c r="E439" s="47"/>
      <c r="F439" s="84"/>
      <c r="G439" s="172"/>
      <c r="H439" s="94"/>
      <c r="I439" s="25">
        <f t="shared" si="149"/>
        <v>0</v>
      </c>
    </row>
    <row r="440" spans="1:9">
      <c r="A440" s="21"/>
      <c r="B440" s="22">
        <v>329</v>
      </c>
      <c r="C440" s="23" t="s">
        <v>38</v>
      </c>
      <c r="D440" s="24"/>
      <c r="E440" s="47"/>
      <c r="F440" s="84"/>
      <c r="G440" s="172"/>
      <c r="H440" s="94"/>
      <c r="I440" s="25">
        <f t="shared" si="149"/>
        <v>0</v>
      </c>
    </row>
    <row r="441" spans="1:9" ht="24.75">
      <c r="A441" s="21"/>
      <c r="B441" s="22">
        <v>369</v>
      </c>
      <c r="C441" s="23" t="s">
        <v>133</v>
      </c>
      <c r="D441" s="24"/>
      <c r="E441" s="47"/>
      <c r="F441" s="84"/>
      <c r="G441" s="172"/>
      <c r="H441" s="94"/>
      <c r="I441" s="25">
        <f t="shared" si="149"/>
        <v>0</v>
      </c>
    </row>
    <row r="442" spans="1:9">
      <c r="A442" s="21"/>
      <c r="B442" s="22">
        <v>422</v>
      </c>
      <c r="C442" s="23" t="s">
        <v>29</v>
      </c>
      <c r="D442" s="24"/>
      <c r="E442" s="47"/>
      <c r="F442" s="84"/>
      <c r="G442" s="172"/>
      <c r="H442" s="94"/>
      <c r="I442" s="25">
        <f t="shared" si="149"/>
        <v>0</v>
      </c>
    </row>
    <row r="443" spans="1:9" s="26" customFormat="1" ht="12">
      <c r="A443" s="21"/>
      <c r="B443" s="22">
        <v>426</v>
      </c>
      <c r="C443" s="23" t="s">
        <v>30</v>
      </c>
      <c r="D443" s="24"/>
      <c r="E443" s="47"/>
      <c r="F443" s="84"/>
      <c r="G443" s="172"/>
      <c r="H443" s="94"/>
      <c r="I443" s="25">
        <f t="shared" si="149"/>
        <v>0</v>
      </c>
    </row>
    <row r="444" spans="1:9" s="26" customFormat="1" ht="12">
      <c r="A444" s="21"/>
      <c r="B444" s="22">
        <v>451</v>
      </c>
      <c r="C444" s="23" t="s">
        <v>31</v>
      </c>
      <c r="D444" s="24"/>
      <c r="E444" s="47"/>
      <c r="F444" s="84"/>
      <c r="G444" s="172"/>
      <c r="H444" s="94"/>
      <c r="I444" s="25">
        <f t="shared" si="149"/>
        <v>0</v>
      </c>
    </row>
    <row r="445" spans="1:9" ht="24.75">
      <c r="A445" s="236" t="s">
        <v>11</v>
      </c>
      <c r="B445" s="237"/>
      <c r="C445" s="18" t="s">
        <v>115</v>
      </c>
      <c r="D445" s="19">
        <f>SUM(D446:D456)</f>
        <v>0</v>
      </c>
      <c r="E445" s="19">
        <f t="shared" ref="E445:I445" si="150">SUM(E446:E456)</f>
        <v>0</v>
      </c>
      <c r="F445" s="59">
        <f t="shared" si="150"/>
        <v>0</v>
      </c>
      <c r="G445" s="174">
        <f t="shared" si="150"/>
        <v>0</v>
      </c>
      <c r="H445" s="79">
        <f t="shared" si="150"/>
        <v>0</v>
      </c>
      <c r="I445" s="20">
        <f t="shared" si="150"/>
        <v>0</v>
      </c>
    </row>
    <row r="446" spans="1:9">
      <c r="A446" s="21"/>
      <c r="B446" s="22">
        <v>311</v>
      </c>
      <c r="C446" s="23" t="s">
        <v>35</v>
      </c>
      <c r="D446" s="24"/>
      <c r="E446" s="47"/>
      <c r="F446" s="84">
        <f>SUM(D446:E446)</f>
        <v>0</v>
      </c>
      <c r="G446" s="172"/>
      <c r="H446" s="94"/>
      <c r="I446" s="25">
        <f>+F446+H446</f>
        <v>0</v>
      </c>
    </row>
    <row r="447" spans="1:9">
      <c r="A447" s="21"/>
      <c r="B447" s="22">
        <v>312</v>
      </c>
      <c r="C447" s="23" t="s">
        <v>44</v>
      </c>
      <c r="D447" s="24"/>
      <c r="E447" s="47"/>
      <c r="F447" s="84">
        <f t="shared" ref="F447:F453" si="151">SUM(D447:E447)</f>
        <v>0</v>
      </c>
      <c r="G447" s="172"/>
      <c r="H447" s="94"/>
      <c r="I447" s="25">
        <f t="shared" ref="I447:I456" si="152">+F447+H447</f>
        <v>0</v>
      </c>
    </row>
    <row r="448" spans="1:9">
      <c r="A448" s="21"/>
      <c r="B448" s="22">
        <v>313</v>
      </c>
      <c r="C448" s="23" t="s">
        <v>36</v>
      </c>
      <c r="D448" s="24"/>
      <c r="E448" s="47"/>
      <c r="F448" s="84">
        <f t="shared" si="151"/>
        <v>0</v>
      </c>
      <c r="G448" s="172"/>
      <c r="H448" s="94"/>
      <c r="I448" s="25">
        <f t="shared" si="152"/>
        <v>0</v>
      </c>
    </row>
    <row r="449" spans="1:9">
      <c r="A449" s="21"/>
      <c r="B449" s="22">
        <v>321</v>
      </c>
      <c r="C449" s="23" t="s">
        <v>33</v>
      </c>
      <c r="D449" s="24"/>
      <c r="E449" s="47"/>
      <c r="F449" s="84">
        <f t="shared" si="151"/>
        <v>0</v>
      </c>
      <c r="G449" s="172"/>
      <c r="H449" s="94"/>
      <c r="I449" s="25">
        <f t="shared" si="152"/>
        <v>0</v>
      </c>
    </row>
    <row r="450" spans="1:9">
      <c r="A450" s="21"/>
      <c r="B450" s="22">
        <v>322</v>
      </c>
      <c r="C450" s="23" t="s">
        <v>34</v>
      </c>
      <c r="D450" s="24"/>
      <c r="E450" s="47"/>
      <c r="F450" s="84">
        <f t="shared" si="151"/>
        <v>0</v>
      </c>
      <c r="G450" s="172"/>
      <c r="H450" s="94"/>
      <c r="I450" s="25">
        <f t="shared" si="152"/>
        <v>0</v>
      </c>
    </row>
    <row r="451" spans="1:9">
      <c r="A451" s="21"/>
      <c r="B451" s="22">
        <v>323</v>
      </c>
      <c r="C451" s="23" t="s">
        <v>28</v>
      </c>
      <c r="D451" s="24"/>
      <c r="E451" s="47"/>
      <c r="F451" s="84">
        <f t="shared" si="151"/>
        <v>0</v>
      </c>
      <c r="G451" s="172"/>
      <c r="H451" s="94"/>
      <c r="I451" s="25">
        <f t="shared" si="152"/>
        <v>0</v>
      </c>
    </row>
    <row r="452" spans="1:9">
      <c r="A452" s="21"/>
      <c r="B452" s="22">
        <v>329</v>
      </c>
      <c r="C452" s="23" t="s">
        <v>38</v>
      </c>
      <c r="D452" s="24"/>
      <c r="E452" s="47"/>
      <c r="F452" s="84">
        <f t="shared" si="151"/>
        <v>0</v>
      </c>
      <c r="G452" s="172"/>
      <c r="H452" s="94"/>
      <c r="I452" s="25">
        <f t="shared" si="152"/>
        <v>0</v>
      </c>
    </row>
    <row r="453" spans="1:9" ht="24.75">
      <c r="A453" s="21"/>
      <c r="B453" s="22">
        <v>369</v>
      </c>
      <c r="C453" s="23" t="s">
        <v>133</v>
      </c>
      <c r="D453" s="24"/>
      <c r="E453" s="47"/>
      <c r="F453" s="84">
        <f t="shared" si="151"/>
        <v>0</v>
      </c>
      <c r="G453" s="172"/>
      <c r="H453" s="94"/>
      <c r="I453" s="25">
        <f t="shared" si="152"/>
        <v>0</v>
      </c>
    </row>
    <row r="454" spans="1:9">
      <c r="A454" s="21"/>
      <c r="B454" s="22">
        <v>422</v>
      </c>
      <c r="C454" s="23" t="s">
        <v>29</v>
      </c>
      <c r="D454" s="24"/>
      <c r="E454" s="47"/>
      <c r="F454" s="84">
        <f>SUM(D454:E454)</f>
        <v>0</v>
      </c>
      <c r="G454" s="172"/>
      <c r="H454" s="94"/>
      <c r="I454" s="25">
        <f t="shared" si="152"/>
        <v>0</v>
      </c>
    </row>
    <row r="455" spans="1:9" s="26" customFormat="1" ht="12">
      <c r="A455" s="21"/>
      <c r="B455" s="22">
        <v>426</v>
      </c>
      <c r="C455" s="23" t="s">
        <v>30</v>
      </c>
      <c r="D455" s="24"/>
      <c r="E455" s="47"/>
      <c r="F455" s="84">
        <f>SUM(D455:E455)</f>
        <v>0</v>
      </c>
      <c r="G455" s="172"/>
      <c r="H455" s="94"/>
      <c r="I455" s="25">
        <f t="shared" si="152"/>
        <v>0</v>
      </c>
    </row>
    <row r="456" spans="1:9" s="26" customFormat="1" ht="12">
      <c r="A456" s="21"/>
      <c r="B456" s="22">
        <v>451</v>
      </c>
      <c r="C456" s="23" t="s">
        <v>31</v>
      </c>
      <c r="D456" s="24"/>
      <c r="E456" s="47"/>
      <c r="F456" s="84">
        <f>SUM(D456:E456)</f>
        <v>0</v>
      </c>
      <c r="G456" s="172"/>
      <c r="H456" s="94"/>
      <c r="I456" s="25">
        <f t="shared" si="152"/>
        <v>0</v>
      </c>
    </row>
    <row r="457" spans="1:9" ht="35.25" customHeight="1">
      <c r="A457" s="238" t="s">
        <v>186</v>
      </c>
      <c r="B457" s="239"/>
      <c r="C457" s="39" t="s">
        <v>187</v>
      </c>
      <c r="D457" s="40">
        <f>SUM(D458,D470,D482)</f>
        <v>0</v>
      </c>
      <c r="E457" s="40">
        <f t="shared" ref="E457:I457" si="153">SUM(E458,E470,E482)</f>
        <v>0</v>
      </c>
      <c r="F457" s="83">
        <f t="shared" si="153"/>
        <v>0</v>
      </c>
      <c r="G457" s="171">
        <f t="shared" si="153"/>
        <v>0</v>
      </c>
      <c r="H457" s="88">
        <f t="shared" si="153"/>
        <v>0</v>
      </c>
      <c r="I457" s="41">
        <f t="shared" si="153"/>
        <v>0</v>
      </c>
    </row>
    <row r="458" spans="1:9" ht="24.75">
      <c r="A458" s="236" t="s">
        <v>11</v>
      </c>
      <c r="B458" s="237"/>
      <c r="C458" s="18" t="s">
        <v>112</v>
      </c>
      <c r="D458" s="19">
        <f>SUM(D459:D469)</f>
        <v>0</v>
      </c>
      <c r="E458" s="19">
        <f t="shared" ref="E458:I458" si="154">SUM(E459:E469)</f>
        <v>0</v>
      </c>
      <c r="F458" s="59">
        <f t="shared" si="154"/>
        <v>0</v>
      </c>
      <c r="G458" s="174">
        <f t="shared" si="154"/>
        <v>0</v>
      </c>
      <c r="H458" s="79">
        <f t="shared" si="154"/>
        <v>0</v>
      </c>
      <c r="I458" s="20">
        <f t="shared" si="154"/>
        <v>0</v>
      </c>
    </row>
    <row r="459" spans="1:9">
      <c r="A459" s="21"/>
      <c r="B459" s="22">
        <v>311</v>
      </c>
      <c r="C459" s="23" t="s">
        <v>35</v>
      </c>
      <c r="D459" s="24"/>
      <c r="E459" s="47"/>
      <c r="F459" s="84">
        <f>SUM(D459:E459)</f>
        <v>0</v>
      </c>
      <c r="G459" s="172"/>
      <c r="H459" s="94"/>
      <c r="I459" s="25">
        <f>+F459+H459</f>
        <v>0</v>
      </c>
    </row>
    <row r="460" spans="1:9">
      <c r="A460" s="21"/>
      <c r="B460" s="22">
        <v>312</v>
      </c>
      <c r="C460" s="23" t="s">
        <v>44</v>
      </c>
      <c r="D460" s="24"/>
      <c r="E460" s="47"/>
      <c r="F460" s="84">
        <f t="shared" ref="F460:F466" si="155">SUM(D460:E460)</f>
        <v>0</v>
      </c>
      <c r="G460" s="172"/>
      <c r="H460" s="94"/>
      <c r="I460" s="25">
        <f t="shared" ref="I460:I469" si="156">+F460+H460</f>
        <v>0</v>
      </c>
    </row>
    <row r="461" spans="1:9">
      <c r="A461" s="21"/>
      <c r="B461" s="22">
        <v>313</v>
      </c>
      <c r="C461" s="23" t="s">
        <v>36</v>
      </c>
      <c r="D461" s="24"/>
      <c r="E461" s="47"/>
      <c r="F461" s="84">
        <f t="shared" si="155"/>
        <v>0</v>
      </c>
      <c r="G461" s="172"/>
      <c r="H461" s="94"/>
      <c r="I461" s="25">
        <f t="shared" si="156"/>
        <v>0</v>
      </c>
    </row>
    <row r="462" spans="1:9">
      <c r="A462" s="21"/>
      <c r="B462" s="22">
        <v>321</v>
      </c>
      <c r="C462" s="23" t="s">
        <v>33</v>
      </c>
      <c r="D462" s="24"/>
      <c r="E462" s="47"/>
      <c r="F462" s="84">
        <f t="shared" si="155"/>
        <v>0</v>
      </c>
      <c r="G462" s="172"/>
      <c r="H462" s="94"/>
      <c r="I462" s="25">
        <f t="shared" si="156"/>
        <v>0</v>
      </c>
    </row>
    <row r="463" spans="1:9">
      <c r="A463" s="21"/>
      <c r="B463" s="22">
        <v>322</v>
      </c>
      <c r="C463" s="23" t="s">
        <v>34</v>
      </c>
      <c r="D463" s="24"/>
      <c r="E463" s="47"/>
      <c r="F463" s="84">
        <f t="shared" si="155"/>
        <v>0</v>
      </c>
      <c r="G463" s="172"/>
      <c r="H463" s="94"/>
      <c r="I463" s="25">
        <f t="shared" si="156"/>
        <v>0</v>
      </c>
    </row>
    <row r="464" spans="1:9">
      <c r="A464" s="21"/>
      <c r="B464" s="22">
        <v>323</v>
      </c>
      <c r="C464" s="23" t="s">
        <v>28</v>
      </c>
      <c r="D464" s="24"/>
      <c r="E464" s="47"/>
      <c r="F464" s="84">
        <f t="shared" si="155"/>
        <v>0</v>
      </c>
      <c r="G464" s="172"/>
      <c r="H464" s="94"/>
      <c r="I464" s="25">
        <f t="shared" si="156"/>
        <v>0</v>
      </c>
    </row>
    <row r="465" spans="1:9">
      <c r="A465" s="21"/>
      <c r="B465" s="22">
        <v>329</v>
      </c>
      <c r="C465" s="23" t="s">
        <v>38</v>
      </c>
      <c r="D465" s="24"/>
      <c r="E465" s="47"/>
      <c r="F465" s="84">
        <f t="shared" si="155"/>
        <v>0</v>
      </c>
      <c r="G465" s="172"/>
      <c r="H465" s="94"/>
      <c r="I465" s="25">
        <f t="shared" si="156"/>
        <v>0</v>
      </c>
    </row>
    <row r="466" spans="1:9" ht="24.75">
      <c r="A466" s="21"/>
      <c r="B466" s="22">
        <v>369</v>
      </c>
      <c r="C466" s="23" t="s">
        <v>133</v>
      </c>
      <c r="D466" s="24"/>
      <c r="E466" s="47"/>
      <c r="F466" s="84">
        <f t="shared" si="155"/>
        <v>0</v>
      </c>
      <c r="G466" s="172"/>
      <c r="H466" s="94"/>
      <c r="I466" s="25">
        <f t="shared" si="156"/>
        <v>0</v>
      </c>
    </row>
    <row r="467" spans="1:9">
      <c r="A467" s="21"/>
      <c r="B467" s="22">
        <v>422</v>
      </c>
      <c r="C467" s="23" t="s">
        <v>29</v>
      </c>
      <c r="D467" s="24"/>
      <c r="E467" s="47"/>
      <c r="F467" s="84">
        <f>SUM(D467:E467)</f>
        <v>0</v>
      </c>
      <c r="G467" s="172"/>
      <c r="H467" s="94"/>
      <c r="I467" s="25">
        <f t="shared" si="156"/>
        <v>0</v>
      </c>
    </row>
    <row r="468" spans="1:9" s="26" customFormat="1" ht="12">
      <c r="A468" s="21"/>
      <c r="B468" s="22">
        <v>426</v>
      </c>
      <c r="C468" s="23" t="s">
        <v>30</v>
      </c>
      <c r="D468" s="24"/>
      <c r="E468" s="47"/>
      <c r="F468" s="84">
        <f>SUM(D468:E468)</f>
        <v>0</v>
      </c>
      <c r="G468" s="172"/>
      <c r="H468" s="94"/>
      <c r="I468" s="25">
        <f t="shared" si="156"/>
        <v>0</v>
      </c>
    </row>
    <row r="469" spans="1:9" s="26" customFormat="1" ht="12">
      <c r="A469" s="21"/>
      <c r="B469" s="22">
        <v>451</v>
      </c>
      <c r="C469" s="23" t="s">
        <v>31</v>
      </c>
      <c r="D469" s="24"/>
      <c r="E469" s="47"/>
      <c r="F469" s="84">
        <f>SUM(D469:E469)</f>
        <v>0</v>
      </c>
      <c r="G469" s="172"/>
      <c r="H469" s="94"/>
      <c r="I469" s="25">
        <f t="shared" si="156"/>
        <v>0</v>
      </c>
    </row>
    <row r="470" spans="1:9" s="26" customFormat="1" ht="12">
      <c r="A470" s="236" t="s">
        <v>11</v>
      </c>
      <c r="B470" s="237"/>
      <c r="C470" s="18" t="s">
        <v>114</v>
      </c>
      <c r="D470" s="19">
        <f>SUM(D471:D481)</f>
        <v>0</v>
      </c>
      <c r="E470" s="19">
        <f t="shared" ref="E470:I470" si="157">SUM(E471:E481)</f>
        <v>0</v>
      </c>
      <c r="F470" s="19">
        <f t="shared" si="157"/>
        <v>0</v>
      </c>
      <c r="G470" s="174">
        <f t="shared" si="157"/>
        <v>0</v>
      </c>
      <c r="H470" s="174">
        <f t="shared" si="157"/>
        <v>0</v>
      </c>
      <c r="I470" s="20">
        <f t="shared" si="157"/>
        <v>0</v>
      </c>
    </row>
    <row r="471" spans="1:9">
      <c r="A471" s="21"/>
      <c r="B471" s="22">
        <v>311</v>
      </c>
      <c r="C471" s="23" t="s">
        <v>35</v>
      </c>
      <c r="D471" s="24"/>
      <c r="E471" s="47"/>
      <c r="F471" s="84"/>
      <c r="G471" s="172"/>
      <c r="H471" s="94"/>
      <c r="I471" s="25">
        <f>+F471+H471</f>
        <v>0</v>
      </c>
    </row>
    <row r="472" spans="1:9">
      <c r="A472" s="21"/>
      <c r="B472" s="22">
        <v>312</v>
      </c>
      <c r="C472" s="23" t="s">
        <v>44</v>
      </c>
      <c r="D472" s="24"/>
      <c r="E472" s="47"/>
      <c r="F472" s="84"/>
      <c r="G472" s="172"/>
      <c r="H472" s="94"/>
      <c r="I472" s="25">
        <f t="shared" ref="I472:I481" si="158">+F472+H472</f>
        <v>0</v>
      </c>
    </row>
    <row r="473" spans="1:9">
      <c r="A473" s="21"/>
      <c r="B473" s="22">
        <v>313</v>
      </c>
      <c r="C473" s="23" t="s">
        <v>36</v>
      </c>
      <c r="D473" s="24"/>
      <c r="E473" s="47"/>
      <c r="F473" s="84"/>
      <c r="G473" s="172"/>
      <c r="H473" s="94"/>
      <c r="I473" s="25">
        <f t="shared" si="158"/>
        <v>0</v>
      </c>
    </row>
    <row r="474" spans="1:9">
      <c r="A474" s="21"/>
      <c r="B474" s="22">
        <v>321</v>
      </c>
      <c r="C474" s="23" t="s">
        <v>33</v>
      </c>
      <c r="D474" s="24"/>
      <c r="E474" s="47"/>
      <c r="F474" s="84"/>
      <c r="G474" s="172"/>
      <c r="H474" s="94"/>
      <c r="I474" s="25">
        <f t="shared" si="158"/>
        <v>0</v>
      </c>
    </row>
    <row r="475" spans="1:9">
      <c r="A475" s="21"/>
      <c r="B475" s="22">
        <v>322</v>
      </c>
      <c r="C475" s="23" t="s">
        <v>34</v>
      </c>
      <c r="D475" s="24"/>
      <c r="E475" s="47"/>
      <c r="F475" s="84"/>
      <c r="G475" s="172"/>
      <c r="H475" s="94"/>
      <c r="I475" s="25">
        <f t="shared" si="158"/>
        <v>0</v>
      </c>
    </row>
    <row r="476" spans="1:9">
      <c r="A476" s="21"/>
      <c r="B476" s="22">
        <v>323</v>
      </c>
      <c r="C476" s="23" t="s">
        <v>28</v>
      </c>
      <c r="D476" s="24"/>
      <c r="E476" s="47"/>
      <c r="F476" s="84"/>
      <c r="G476" s="172"/>
      <c r="H476" s="94"/>
      <c r="I476" s="25">
        <f t="shared" si="158"/>
        <v>0</v>
      </c>
    </row>
    <row r="477" spans="1:9">
      <c r="A477" s="21"/>
      <c r="B477" s="22">
        <v>329</v>
      </c>
      <c r="C477" s="23" t="s">
        <v>38</v>
      </c>
      <c r="D477" s="24"/>
      <c r="E477" s="47"/>
      <c r="F477" s="84"/>
      <c r="G477" s="172"/>
      <c r="H477" s="94"/>
      <c r="I477" s="25">
        <f t="shared" si="158"/>
        <v>0</v>
      </c>
    </row>
    <row r="478" spans="1:9" ht="24.75">
      <c r="A478" s="21"/>
      <c r="B478" s="22">
        <v>369</v>
      </c>
      <c r="C478" s="23" t="s">
        <v>133</v>
      </c>
      <c r="D478" s="24"/>
      <c r="E478" s="47"/>
      <c r="F478" s="84"/>
      <c r="G478" s="172"/>
      <c r="H478" s="94"/>
      <c r="I478" s="25">
        <f t="shared" si="158"/>
        <v>0</v>
      </c>
    </row>
    <row r="479" spans="1:9">
      <c r="A479" s="21"/>
      <c r="B479" s="22">
        <v>422</v>
      </c>
      <c r="C479" s="23" t="s">
        <v>29</v>
      </c>
      <c r="D479" s="24"/>
      <c r="E479" s="47"/>
      <c r="F479" s="84"/>
      <c r="G479" s="172"/>
      <c r="H479" s="94"/>
      <c r="I479" s="25">
        <f t="shared" si="158"/>
        <v>0</v>
      </c>
    </row>
    <row r="480" spans="1:9" s="26" customFormat="1" ht="12">
      <c r="A480" s="21"/>
      <c r="B480" s="22">
        <v>426</v>
      </c>
      <c r="C480" s="23" t="s">
        <v>30</v>
      </c>
      <c r="D480" s="24"/>
      <c r="E480" s="47"/>
      <c r="F480" s="84"/>
      <c r="G480" s="172"/>
      <c r="H480" s="94"/>
      <c r="I480" s="25">
        <f t="shared" si="158"/>
        <v>0</v>
      </c>
    </row>
    <row r="481" spans="1:9" s="26" customFormat="1" ht="12">
      <c r="A481" s="21"/>
      <c r="B481" s="22">
        <v>451</v>
      </c>
      <c r="C481" s="23" t="s">
        <v>31</v>
      </c>
      <c r="D481" s="24"/>
      <c r="E481" s="47"/>
      <c r="F481" s="84"/>
      <c r="G481" s="172"/>
      <c r="H481" s="94"/>
      <c r="I481" s="25">
        <f t="shared" si="158"/>
        <v>0</v>
      </c>
    </row>
    <row r="482" spans="1:9" ht="24.75">
      <c r="A482" s="236" t="s">
        <v>11</v>
      </c>
      <c r="B482" s="237"/>
      <c r="C482" s="18" t="s">
        <v>115</v>
      </c>
      <c r="D482" s="19">
        <f t="shared" ref="D482:I482" si="159">SUM(D483:D493)</f>
        <v>0</v>
      </c>
      <c r="E482" s="19">
        <f t="shared" si="159"/>
        <v>0</v>
      </c>
      <c r="F482" s="59">
        <f t="shared" si="159"/>
        <v>0</v>
      </c>
      <c r="G482" s="174">
        <f t="shared" si="159"/>
        <v>0</v>
      </c>
      <c r="H482" s="79">
        <f t="shared" si="159"/>
        <v>0</v>
      </c>
      <c r="I482" s="20">
        <f t="shared" si="159"/>
        <v>0</v>
      </c>
    </row>
    <row r="483" spans="1:9">
      <c r="A483" s="21"/>
      <c r="B483" s="22">
        <v>311</v>
      </c>
      <c r="C483" s="23" t="s">
        <v>35</v>
      </c>
      <c r="D483" s="24"/>
      <c r="E483" s="47"/>
      <c r="F483" s="84">
        <f>SUM(D483:E483)</f>
        <v>0</v>
      </c>
      <c r="G483" s="172"/>
      <c r="H483" s="94"/>
      <c r="I483" s="25">
        <f>+F483+H483</f>
        <v>0</v>
      </c>
    </row>
    <row r="484" spans="1:9">
      <c r="A484" s="21"/>
      <c r="B484" s="22">
        <v>312</v>
      </c>
      <c r="C484" s="23" t="s">
        <v>44</v>
      </c>
      <c r="D484" s="24"/>
      <c r="E484" s="47"/>
      <c r="F484" s="84">
        <f t="shared" ref="F484:F489" si="160">SUM(D484:E484)</f>
        <v>0</v>
      </c>
      <c r="G484" s="172"/>
      <c r="H484" s="94"/>
      <c r="I484" s="25">
        <f t="shared" ref="I484:I493" si="161">+F484+H484</f>
        <v>0</v>
      </c>
    </row>
    <row r="485" spans="1:9">
      <c r="A485" s="21"/>
      <c r="B485" s="22">
        <v>313</v>
      </c>
      <c r="C485" s="23" t="s">
        <v>36</v>
      </c>
      <c r="D485" s="24"/>
      <c r="E485" s="47"/>
      <c r="F485" s="84">
        <f t="shared" si="160"/>
        <v>0</v>
      </c>
      <c r="G485" s="172"/>
      <c r="H485" s="94"/>
      <c r="I485" s="25">
        <f t="shared" si="161"/>
        <v>0</v>
      </c>
    </row>
    <row r="486" spans="1:9">
      <c r="A486" s="21"/>
      <c r="B486" s="22">
        <v>321</v>
      </c>
      <c r="C486" s="23" t="s">
        <v>33</v>
      </c>
      <c r="D486" s="24"/>
      <c r="E486" s="47"/>
      <c r="F486" s="84">
        <f t="shared" si="160"/>
        <v>0</v>
      </c>
      <c r="G486" s="172"/>
      <c r="H486" s="94"/>
      <c r="I486" s="25">
        <f t="shared" si="161"/>
        <v>0</v>
      </c>
    </row>
    <row r="487" spans="1:9">
      <c r="A487" s="21"/>
      <c r="B487" s="22">
        <v>322</v>
      </c>
      <c r="C487" s="23" t="s">
        <v>34</v>
      </c>
      <c r="D487" s="24"/>
      <c r="E487" s="47"/>
      <c r="F487" s="84">
        <f t="shared" si="160"/>
        <v>0</v>
      </c>
      <c r="G487" s="172"/>
      <c r="H487" s="94"/>
      <c r="I487" s="25">
        <f t="shared" si="161"/>
        <v>0</v>
      </c>
    </row>
    <row r="488" spans="1:9">
      <c r="A488" s="21"/>
      <c r="B488" s="22">
        <v>323</v>
      </c>
      <c r="C488" s="23" t="s">
        <v>28</v>
      </c>
      <c r="D488" s="24"/>
      <c r="E488" s="47"/>
      <c r="F488" s="84">
        <f t="shared" si="160"/>
        <v>0</v>
      </c>
      <c r="G488" s="172"/>
      <c r="H488" s="94"/>
      <c r="I488" s="25">
        <f t="shared" si="161"/>
        <v>0</v>
      </c>
    </row>
    <row r="489" spans="1:9">
      <c r="A489" s="21"/>
      <c r="B489" s="22">
        <v>329</v>
      </c>
      <c r="C489" s="23" t="s">
        <v>38</v>
      </c>
      <c r="D489" s="24"/>
      <c r="E489" s="47"/>
      <c r="F489" s="84">
        <f t="shared" si="160"/>
        <v>0</v>
      </c>
      <c r="G489" s="172"/>
      <c r="H489" s="94"/>
      <c r="I489" s="25">
        <f t="shared" si="161"/>
        <v>0</v>
      </c>
    </row>
    <row r="490" spans="1:9" ht="24.75">
      <c r="A490" s="21"/>
      <c r="B490" s="22">
        <v>369</v>
      </c>
      <c r="C490" s="23" t="s">
        <v>133</v>
      </c>
      <c r="D490" s="24"/>
      <c r="E490" s="47"/>
      <c r="F490" s="84"/>
      <c r="G490" s="172"/>
      <c r="H490" s="94"/>
      <c r="I490" s="25">
        <f t="shared" si="161"/>
        <v>0</v>
      </c>
    </row>
    <row r="491" spans="1:9">
      <c r="A491" s="21"/>
      <c r="B491" s="22">
        <v>422</v>
      </c>
      <c r="C491" s="23" t="s">
        <v>29</v>
      </c>
      <c r="D491" s="24"/>
      <c r="E491" s="47"/>
      <c r="F491" s="84">
        <f>SUM(D491:E491)</f>
        <v>0</v>
      </c>
      <c r="G491" s="172"/>
      <c r="H491" s="94"/>
      <c r="I491" s="25">
        <f t="shared" si="161"/>
        <v>0</v>
      </c>
    </row>
    <row r="492" spans="1:9" s="26" customFormat="1" ht="12">
      <c r="A492" s="21"/>
      <c r="B492" s="22">
        <v>426</v>
      </c>
      <c r="C492" s="23" t="s">
        <v>30</v>
      </c>
      <c r="D492" s="24"/>
      <c r="E492" s="47"/>
      <c r="F492" s="84">
        <f>SUM(D492:E492)</f>
        <v>0</v>
      </c>
      <c r="G492" s="172"/>
      <c r="H492" s="94"/>
      <c r="I492" s="25">
        <f t="shared" si="161"/>
        <v>0</v>
      </c>
    </row>
    <row r="493" spans="1:9" s="26" customFormat="1" ht="12">
      <c r="A493" s="21"/>
      <c r="B493" s="22">
        <v>451</v>
      </c>
      <c r="C493" s="23" t="s">
        <v>31</v>
      </c>
      <c r="D493" s="24"/>
      <c r="E493" s="47"/>
      <c r="F493" s="84">
        <f>SUM(D493:E493)</f>
        <v>0</v>
      </c>
      <c r="G493" s="172"/>
      <c r="H493" s="94"/>
      <c r="I493" s="25">
        <f t="shared" si="161"/>
        <v>0</v>
      </c>
    </row>
    <row r="494" spans="1:9" s="26" customFormat="1" ht="26.25" customHeight="1">
      <c r="A494" s="238" t="s">
        <v>152</v>
      </c>
      <c r="B494" s="239"/>
      <c r="C494" s="39" t="s">
        <v>127</v>
      </c>
      <c r="D494" s="40">
        <f>SUM(D495)</f>
        <v>0</v>
      </c>
      <c r="E494" s="40">
        <f t="shared" ref="E494:I495" si="162">SUM(E495)</f>
        <v>0</v>
      </c>
      <c r="F494" s="83">
        <f t="shared" si="162"/>
        <v>0</v>
      </c>
      <c r="G494" s="171">
        <f t="shared" si="162"/>
        <v>0</v>
      </c>
      <c r="H494" s="88">
        <f t="shared" si="162"/>
        <v>0</v>
      </c>
      <c r="I494" s="41">
        <f t="shared" si="162"/>
        <v>0</v>
      </c>
    </row>
    <row r="495" spans="1:9" s="26" customFormat="1" ht="12">
      <c r="A495" s="246" t="s">
        <v>11</v>
      </c>
      <c r="B495" s="247"/>
      <c r="C495" s="55" t="s">
        <v>117</v>
      </c>
      <c r="D495" s="43">
        <f>SUM(D496)</f>
        <v>0</v>
      </c>
      <c r="E495" s="43">
        <f t="shared" si="162"/>
        <v>0</v>
      </c>
      <c r="F495" s="58">
        <f t="shared" si="162"/>
        <v>0</v>
      </c>
      <c r="G495" s="173">
        <f t="shared" si="162"/>
        <v>0</v>
      </c>
      <c r="H495" s="89">
        <f t="shared" si="162"/>
        <v>0</v>
      </c>
      <c r="I495" s="56">
        <f t="shared" si="162"/>
        <v>0</v>
      </c>
    </row>
    <row r="496" spans="1:9" s="26" customFormat="1" ht="12">
      <c r="A496" s="21"/>
      <c r="B496" s="22">
        <v>323</v>
      </c>
      <c r="C496" s="23" t="s">
        <v>28</v>
      </c>
      <c r="D496" s="24"/>
      <c r="E496" s="50"/>
      <c r="F496" s="84">
        <f>SUM(D496:E496)</f>
        <v>0</v>
      </c>
      <c r="G496" s="172"/>
      <c r="H496" s="97"/>
      <c r="I496" s="25">
        <f>+F496+H496</f>
        <v>0</v>
      </c>
    </row>
    <row r="497" spans="1:9" s="26" customFormat="1" ht="24" customHeight="1">
      <c r="A497" s="238" t="s">
        <v>151</v>
      </c>
      <c r="B497" s="239"/>
      <c r="C497" s="39" t="s">
        <v>141</v>
      </c>
      <c r="D497" s="40">
        <f>SUM(D498)</f>
        <v>0</v>
      </c>
      <c r="E497" s="40">
        <f t="shared" ref="E497:I497" si="163">SUM(E498)</f>
        <v>0</v>
      </c>
      <c r="F497" s="83">
        <f t="shared" si="163"/>
        <v>0</v>
      </c>
      <c r="G497" s="171">
        <f t="shared" si="163"/>
        <v>0</v>
      </c>
      <c r="H497" s="88">
        <f t="shared" si="163"/>
        <v>0</v>
      </c>
      <c r="I497" s="41">
        <f t="shared" si="163"/>
        <v>0</v>
      </c>
    </row>
    <row r="498" spans="1:9">
      <c r="A498" s="246" t="s">
        <v>11</v>
      </c>
      <c r="B498" s="247"/>
      <c r="C498" s="55" t="s">
        <v>117</v>
      </c>
      <c r="D498" s="43">
        <f>SUM(D499:D506)</f>
        <v>0</v>
      </c>
      <c r="E498" s="43">
        <f t="shared" ref="E498:I498" si="164">SUM(E499:E506)</f>
        <v>0</v>
      </c>
      <c r="F498" s="58">
        <f t="shared" si="164"/>
        <v>0</v>
      </c>
      <c r="G498" s="173">
        <f t="shared" si="164"/>
        <v>0</v>
      </c>
      <c r="H498" s="89">
        <f t="shared" si="164"/>
        <v>0</v>
      </c>
      <c r="I498" s="56">
        <f t="shared" si="164"/>
        <v>0</v>
      </c>
    </row>
    <row r="499" spans="1:9" s="26" customFormat="1" ht="12">
      <c r="A499" s="21"/>
      <c r="B499" s="22">
        <v>321</v>
      </c>
      <c r="C499" s="23" t="s">
        <v>33</v>
      </c>
      <c r="D499" s="24"/>
      <c r="E499" s="47"/>
      <c r="F499" s="84">
        <f t="shared" ref="F499:F505" si="165">SUM(D499:E499)</f>
        <v>0</v>
      </c>
      <c r="G499" s="172"/>
      <c r="H499" s="94"/>
      <c r="I499" s="25">
        <f>+F499+H499</f>
        <v>0</v>
      </c>
    </row>
    <row r="500" spans="1:9" s="26" customFormat="1" ht="12">
      <c r="A500" s="21"/>
      <c r="B500" s="22">
        <v>322</v>
      </c>
      <c r="C500" s="23" t="s">
        <v>34</v>
      </c>
      <c r="D500" s="24"/>
      <c r="E500" s="47"/>
      <c r="F500" s="84">
        <f t="shared" si="165"/>
        <v>0</v>
      </c>
      <c r="G500" s="172"/>
      <c r="H500" s="94"/>
      <c r="I500" s="25">
        <f t="shared" ref="I500:I506" si="166">+F500+H500</f>
        <v>0</v>
      </c>
    </row>
    <row r="501" spans="1:9" s="26" customFormat="1" ht="12">
      <c r="A501" s="21"/>
      <c r="B501" s="22">
        <v>323</v>
      </c>
      <c r="C501" s="23" t="s">
        <v>28</v>
      </c>
      <c r="D501" s="24"/>
      <c r="E501" s="47"/>
      <c r="F501" s="84">
        <f t="shared" si="165"/>
        <v>0</v>
      </c>
      <c r="G501" s="172"/>
      <c r="H501" s="94"/>
      <c r="I501" s="25">
        <f t="shared" si="166"/>
        <v>0</v>
      </c>
    </row>
    <row r="502" spans="1:9" s="26" customFormat="1" ht="24">
      <c r="A502" s="21"/>
      <c r="B502" s="22">
        <v>324</v>
      </c>
      <c r="C502" s="23" t="s">
        <v>37</v>
      </c>
      <c r="D502" s="24"/>
      <c r="E502" s="47"/>
      <c r="F502" s="84">
        <f t="shared" si="165"/>
        <v>0</v>
      </c>
      <c r="G502" s="172"/>
      <c r="H502" s="94"/>
      <c r="I502" s="25">
        <f t="shared" si="166"/>
        <v>0</v>
      </c>
    </row>
    <row r="503" spans="1:9" s="26" customFormat="1" ht="12">
      <c r="A503" s="21"/>
      <c r="B503" s="22">
        <v>329</v>
      </c>
      <c r="C503" s="23" t="s">
        <v>38</v>
      </c>
      <c r="D503" s="24"/>
      <c r="E503" s="47"/>
      <c r="F503" s="84">
        <f t="shared" si="165"/>
        <v>0</v>
      </c>
      <c r="G503" s="172"/>
      <c r="H503" s="94"/>
      <c r="I503" s="25">
        <f t="shared" si="166"/>
        <v>0</v>
      </c>
    </row>
    <row r="504" spans="1:9" s="26" customFormat="1" ht="12">
      <c r="A504" s="21"/>
      <c r="B504" s="22">
        <v>343</v>
      </c>
      <c r="C504" s="23" t="s">
        <v>39</v>
      </c>
      <c r="D504" s="24"/>
      <c r="E504" s="47"/>
      <c r="F504" s="84">
        <f t="shared" si="165"/>
        <v>0</v>
      </c>
      <c r="G504" s="172"/>
      <c r="H504" s="94"/>
      <c r="I504" s="25">
        <f t="shared" si="166"/>
        <v>0</v>
      </c>
    </row>
    <row r="505" spans="1:9" s="26" customFormat="1" ht="12">
      <c r="A505" s="21"/>
      <c r="B505" s="22">
        <v>422</v>
      </c>
      <c r="C505" s="23" t="s">
        <v>29</v>
      </c>
      <c r="D505" s="24"/>
      <c r="E505" s="50"/>
      <c r="F505" s="84">
        <f t="shared" si="165"/>
        <v>0</v>
      </c>
      <c r="G505" s="172"/>
      <c r="H505" s="97"/>
      <c r="I505" s="25">
        <f t="shared" si="166"/>
        <v>0</v>
      </c>
    </row>
    <row r="506" spans="1:9" s="26" customFormat="1" ht="24">
      <c r="A506" s="21"/>
      <c r="B506" s="22">
        <v>424</v>
      </c>
      <c r="C506" s="23" t="s">
        <v>45</v>
      </c>
      <c r="D506" s="24"/>
      <c r="E506" s="50"/>
      <c r="F506" s="84">
        <f t="shared" ref="F506" si="167">SUM(D506:E506)</f>
        <v>0</v>
      </c>
      <c r="G506" s="172"/>
      <c r="H506" s="97"/>
      <c r="I506" s="25">
        <f t="shared" si="166"/>
        <v>0</v>
      </c>
    </row>
    <row r="507" spans="1:9" ht="27" customHeight="1">
      <c r="A507" s="244" t="s">
        <v>155</v>
      </c>
      <c r="B507" s="245"/>
      <c r="C507" s="39" t="s">
        <v>154</v>
      </c>
      <c r="D507" s="40">
        <f>SUM(D508,D514)</f>
        <v>36976.120000000003</v>
      </c>
      <c r="E507" s="40">
        <f t="shared" ref="E507:I507" si="168">SUM(E508,E514)</f>
        <v>0</v>
      </c>
      <c r="F507" s="83">
        <f t="shared" si="168"/>
        <v>36976.120000000003</v>
      </c>
      <c r="G507" s="171">
        <f t="shared" si="168"/>
        <v>22638.92</v>
      </c>
      <c r="H507" s="88">
        <f t="shared" si="168"/>
        <v>0</v>
      </c>
      <c r="I507" s="41">
        <f t="shared" si="168"/>
        <v>36976.120000000003</v>
      </c>
    </row>
    <row r="508" spans="1:9">
      <c r="A508" s="246" t="s">
        <v>11</v>
      </c>
      <c r="B508" s="247"/>
      <c r="C508" s="55" t="s">
        <v>117</v>
      </c>
      <c r="D508" s="43">
        <f>SUM(D509:D513)</f>
        <v>25946.14</v>
      </c>
      <c r="E508" s="43">
        <f t="shared" ref="E508:I508" si="169">SUM(E509:E513)</f>
        <v>0</v>
      </c>
      <c r="F508" s="58">
        <f t="shared" si="169"/>
        <v>25946.14</v>
      </c>
      <c r="G508" s="173">
        <f t="shared" si="169"/>
        <v>15885.729999999998</v>
      </c>
      <c r="H508" s="89">
        <f t="shared" si="169"/>
        <v>0</v>
      </c>
      <c r="I508" s="56">
        <f t="shared" si="169"/>
        <v>25946.14</v>
      </c>
    </row>
    <row r="509" spans="1:9" s="26" customFormat="1" ht="12">
      <c r="A509" s="21" t="s">
        <v>653</v>
      </c>
      <c r="B509" s="22">
        <v>311</v>
      </c>
      <c r="C509" s="23" t="s">
        <v>35</v>
      </c>
      <c r="D509" s="24">
        <v>20386.099999999999</v>
      </c>
      <c r="E509" s="51"/>
      <c r="F509" s="84">
        <f>SUM(D509:E509)</f>
        <v>20386.099999999999</v>
      </c>
      <c r="G509" s="172">
        <v>12948.56</v>
      </c>
      <c r="H509" s="94"/>
      <c r="I509" s="25">
        <f>+F509+H509</f>
        <v>20386.099999999999</v>
      </c>
    </row>
    <row r="510" spans="1:9" s="26" customFormat="1" ht="12">
      <c r="A510" s="21" t="s">
        <v>654</v>
      </c>
      <c r="B510" s="22">
        <v>312</v>
      </c>
      <c r="C510" s="23" t="s">
        <v>44</v>
      </c>
      <c r="D510" s="24">
        <v>210.51</v>
      </c>
      <c r="E510" s="51"/>
      <c r="F510" s="84">
        <f>SUM(D510:E510)</f>
        <v>210.51</v>
      </c>
      <c r="G510" s="172">
        <v>0</v>
      </c>
      <c r="H510" s="94"/>
      <c r="I510" s="25">
        <f t="shared" ref="I510:I513" si="170">+F510+H510</f>
        <v>210.51</v>
      </c>
    </row>
    <row r="511" spans="1:9" s="26" customFormat="1" ht="12">
      <c r="A511" s="21" t="s">
        <v>655</v>
      </c>
      <c r="B511" s="22">
        <v>313</v>
      </c>
      <c r="C511" s="23" t="s">
        <v>36</v>
      </c>
      <c r="D511" s="24">
        <v>3363.72</v>
      </c>
      <c r="E511" s="51"/>
      <c r="F511" s="84">
        <f>SUM(D511:E511)</f>
        <v>3363.72</v>
      </c>
      <c r="G511" s="172">
        <v>2136.54</v>
      </c>
      <c r="H511" s="94"/>
      <c r="I511" s="25">
        <f t="shared" si="170"/>
        <v>3363.72</v>
      </c>
    </row>
    <row r="512" spans="1:9" s="26" customFormat="1" ht="12">
      <c r="A512" s="21" t="s">
        <v>656</v>
      </c>
      <c r="B512" s="22">
        <v>321</v>
      </c>
      <c r="C512" s="23" t="s">
        <v>33</v>
      </c>
      <c r="D512" s="24">
        <v>1985.81</v>
      </c>
      <c r="E512" s="51"/>
      <c r="F512" s="84">
        <f>SUM(D512:E512)</f>
        <v>1985.81</v>
      </c>
      <c r="G512" s="172">
        <v>800.63</v>
      </c>
      <c r="H512" s="94"/>
      <c r="I512" s="25">
        <f t="shared" si="170"/>
        <v>1985.81</v>
      </c>
    </row>
    <row r="513" spans="1:9" s="26" customFormat="1" ht="12">
      <c r="A513" s="21"/>
      <c r="B513" s="22">
        <v>323</v>
      </c>
      <c r="C513" s="23" t="s">
        <v>28</v>
      </c>
      <c r="D513" s="24"/>
      <c r="E513" s="51"/>
      <c r="F513" s="84">
        <f>SUM(D513:E513)</f>
        <v>0</v>
      </c>
      <c r="G513" s="172"/>
      <c r="H513" s="94"/>
      <c r="I513" s="25">
        <f t="shared" si="170"/>
        <v>0</v>
      </c>
    </row>
    <row r="514" spans="1:9">
      <c r="A514" s="246" t="s">
        <v>11</v>
      </c>
      <c r="B514" s="247"/>
      <c r="C514" s="55" t="s">
        <v>121</v>
      </c>
      <c r="D514" s="43">
        <f>SUM(D515:D519)</f>
        <v>11029.980000000001</v>
      </c>
      <c r="E514" s="43">
        <f t="shared" ref="E514:I514" si="171">SUM(E515:E519)</f>
        <v>0</v>
      </c>
      <c r="F514" s="58">
        <f t="shared" si="171"/>
        <v>11029.980000000001</v>
      </c>
      <c r="G514" s="173">
        <f t="shared" si="171"/>
        <v>6753.19</v>
      </c>
      <c r="H514" s="89">
        <f t="shared" si="171"/>
        <v>0</v>
      </c>
      <c r="I514" s="56">
        <f t="shared" si="171"/>
        <v>11029.980000000001</v>
      </c>
    </row>
    <row r="515" spans="1:9" s="26" customFormat="1" ht="12">
      <c r="A515" s="21" t="s">
        <v>657</v>
      </c>
      <c r="B515" s="22">
        <v>311</v>
      </c>
      <c r="C515" s="23" t="s">
        <v>35</v>
      </c>
      <c r="D515" s="24">
        <v>8666.35</v>
      </c>
      <c r="E515" s="51"/>
      <c r="F515" s="84">
        <f>SUM(D515:E515)</f>
        <v>8666.35</v>
      </c>
      <c r="G515" s="172">
        <v>5504.57</v>
      </c>
      <c r="H515" s="94"/>
      <c r="I515" s="25">
        <f>+F515+H515</f>
        <v>8666.35</v>
      </c>
    </row>
    <row r="516" spans="1:9" s="26" customFormat="1" ht="12">
      <c r="A516" s="21" t="s">
        <v>658</v>
      </c>
      <c r="B516" s="22">
        <v>312</v>
      </c>
      <c r="C516" s="23" t="s">
        <v>44</v>
      </c>
      <c r="D516" s="24">
        <v>89.49</v>
      </c>
      <c r="E516" s="51"/>
      <c r="F516" s="84">
        <f>SUM(D516:E516)</f>
        <v>89.49</v>
      </c>
      <c r="G516" s="172">
        <v>0</v>
      </c>
      <c r="H516" s="94"/>
      <c r="I516" s="25">
        <f t="shared" ref="I516:I519" si="172">+F516+H516</f>
        <v>89.49</v>
      </c>
    </row>
    <row r="517" spans="1:9" s="26" customFormat="1" ht="12">
      <c r="A517" s="21" t="s">
        <v>659</v>
      </c>
      <c r="B517" s="22">
        <v>313</v>
      </c>
      <c r="C517" s="23" t="s">
        <v>36</v>
      </c>
      <c r="D517" s="24">
        <v>1429.95</v>
      </c>
      <c r="E517" s="51"/>
      <c r="F517" s="84">
        <f>SUM(D517:E517)</f>
        <v>1429.95</v>
      </c>
      <c r="G517" s="172">
        <v>908.25</v>
      </c>
      <c r="H517" s="94"/>
      <c r="I517" s="25">
        <f t="shared" si="172"/>
        <v>1429.95</v>
      </c>
    </row>
    <row r="518" spans="1:9" s="26" customFormat="1" ht="12">
      <c r="A518" s="21" t="s">
        <v>660</v>
      </c>
      <c r="B518" s="22">
        <v>321</v>
      </c>
      <c r="C518" s="23" t="s">
        <v>33</v>
      </c>
      <c r="D518" s="24">
        <v>844.19</v>
      </c>
      <c r="E518" s="51"/>
      <c r="F518" s="84">
        <f>SUM(D518:E518)</f>
        <v>844.19</v>
      </c>
      <c r="G518" s="172">
        <v>340.37</v>
      </c>
      <c r="H518" s="94"/>
      <c r="I518" s="25">
        <f t="shared" si="172"/>
        <v>844.19</v>
      </c>
    </row>
    <row r="519" spans="1:9" s="26" customFormat="1" ht="12">
      <c r="A519" s="21"/>
      <c r="B519" s="22">
        <v>323</v>
      </c>
      <c r="C519" s="23" t="s">
        <v>28</v>
      </c>
      <c r="D519" s="24"/>
      <c r="E519" s="51"/>
      <c r="F519" s="84">
        <f>SUM(D519:E519)</f>
        <v>0</v>
      </c>
      <c r="G519" s="172"/>
      <c r="H519" s="94"/>
      <c r="I519" s="25">
        <f t="shared" si="172"/>
        <v>0</v>
      </c>
    </row>
    <row r="520" spans="1:9" ht="27" customHeight="1">
      <c r="A520" s="244" t="s">
        <v>1835</v>
      </c>
      <c r="B520" s="245"/>
      <c r="C520" s="39" t="s">
        <v>1834</v>
      </c>
      <c r="D520" s="40">
        <f>SUM(D521,D527)</f>
        <v>0</v>
      </c>
      <c r="E520" s="40">
        <f t="shared" ref="E520" si="173">SUM(E521,E527)</f>
        <v>0</v>
      </c>
      <c r="F520" s="83">
        <f t="shared" ref="F520" si="174">SUM(F521,F527)</f>
        <v>0</v>
      </c>
      <c r="G520" s="171">
        <f t="shared" ref="G520" si="175">SUM(G521,G527)</f>
        <v>0</v>
      </c>
      <c r="H520" s="88">
        <f t="shared" ref="H520" si="176">SUM(H521,H527)</f>
        <v>0</v>
      </c>
      <c r="I520" s="41">
        <f t="shared" ref="I520" si="177">SUM(I521,I527)</f>
        <v>0</v>
      </c>
    </row>
    <row r="521" spans="1:9">
      <c r="A521" s="246" t="s">
        <v>11</v>
      </c>
      <c r="B521" s="247"/>
      <c r="C521" s="55" t="s">
        <v>117</v>
      </c>
      <c r="D521" s="43">
        <f>SUM(D522:D526)</f>
        <v>0</v>
      </c>
      <c r="E521" s="43">
        <f t="shared" ref="E521" si="178">SUM(E522:E526)</f>
        <v>0</v>
      </c>
      <c r="F521" s="58">
        <f t="shared" ref="F521" si="179">SUM(F522:F526)</f>
        <v>0</v>
      </c>
      <c r="G521" s="173">
        <f t="shared" ref="G521" si="180">SUM(G522:G526)</f>
        <v>0</v>
      </c>
      <c r="H521" s="89">
        <f t="shared" ref="H521" si="181">SUM(H522:H526)</f>
        <v>0</v>
      </c>
      <c r="I521" s="56">
        <f t="shared" ref="I521" si="182">SUM(I522:I526)</f>
        <v>0</v>
      </c>
    </row>
    <row r="522" spans="1:9" s="26" customFormat="1" ht="12">
      <c r="A522" s="21" t="s">
        <v>653</v>
      </c>
      <c r="B522" s="22">
        <v>311</v>
      </c>
      <c r="C522" s="23" t="s">
        <v>35</v>
      </c>
      <c r="D522" s="24"/>
      <c r="E522" s="51"/>
      <c r="F522" s="84"/>
      <c r="G522" s="172"/>
      <c r="H522" s="94"/>
      <c r="I522" s="25">
        <f>+F522+H522</f>
        <v>0</v>
      </c>
    </row>
    <row r="523" spans="1:9" s="26" customFormat="1" ht="12">
      <c r="A523" s="21" t="s">
        <v>654</v>
      </c>
      <c r="B523" s="22">
        <v>312</v>
      </c>
      <c r="C523" s="23" t="s">
        <v>44</v>
      </c>
      <c r="D523" s="24"/>
      <c r="E523" s="51"/>
      <c r="F523" s="84"/>
      <c r="G523" s="172"/>
      <c r="H523" s="94"/>
      <c r="I523" s="25">
        <f t="shared" ref="I523:I526" si="183">+F523+H523</f>
        <v>0</v>
      </c>
    </row>
    <row r="524" spans="1:9" s="26" customFormat="1" ht="12">
      <c r="A524" s="21" t="s">
        <v>655</v>
      </c>
      <c r="B524" s="22">
        <v>313</v>
      </c>
      <c r="C524" s="23" t="s">
        <v>36</v>
      </c>
      <c r="D524" s="24"/>
      <c r="E524" s="51"/>
      <c r="F524" s="84"/>
      <c r="G524" s="172"/>
      <c r="H524" s="94"/>
      <c r="I524" s="25">
        <f t="shared" si="183"/>
        <v>0</v>
      </c>
    </row>
    <row r="525" spans="1:9" s="26" customFormat="1" ht="12">
      <c r="A525" s="21" t="s">
        <v>656</v>
      </c>
      <c r="B525" s="22">
        <v>321</v>
      </c>
      <c r="C525" s="23" t="s">
        <v>33</v>
      </c>
      <c r="D525" s="24"/>
      <c r="E525" s="51"/>
      <c r="F525" s="84"/>
      <c r="G525" s="172"/>
      <c r="H525" s="94"/>
      <c r="I525" s="25">
        <f t="shared" si="183"/>
        <v>0</v>
      </c>
    </row>
    <row r="526" spans="1:9" s="26" customFormat="1" ht="12">
      <c r="A526" s="21"/>
      <c r="B526" s="22">
        <v>323</v>
      </c>
      <c r="C526" s="23" t="s">
        <v>28</v>
      </c>
      <c r="D526" s="24"/>
      <c r="E526" s="51"/>
      <c r="F526" s="84"/>
      <c r="G526" s="172"/>
      <c r="H526" s="94"/>
      <c r="I526" s="25">
        <f t="shared" si="183"/>
        <v>0</v>
      </c>
    </row>
    <row r="527" spans="1:9">
      <c r="A527" s="246" t="s">
        <v>11</v>
      </c>
      <c r="B527" s="247"/>
      <c r="C527" s="55" t="s">
        <v>121</v>
      </c>
      <c r="D527" s="43">
        <f>SUM(D528:D532)</f>
        <v>0</v>
      </c>
      <c r="E527" s="43">
        <f t="shared" ref="E527" si="184">SUM(E528:E532)</f>
        <v>0</v>
      </c>
      <c r="F527" s="58">
        <f t="shared" ref="F527" si="185">SUM(F528:F532)</f>
        <v>0</v>
      </c>
      <c r="G527" s="173">
        <f t="shared" ref="G527" si="186">SUM(G528:G532)</f>
        <v>0</v>
      </c>
      <c r="H527" s="89">
        <f t="shared" ref="H527" si="187">SUM(H528:H532)</f>
        <v>0</v>
      </c>
      <c r="I527" s="56">
        <f t="shared" ref="I527" si="188">SUM(I528:I532)</f>
        <v>0</v>
      </c>
    </row>
    <row r="528" spans="1:9" s="26" customFormat="1" ht="12">
      <c r="A528" s="21" t="s">
        <v>657</v>
      </c>
      <c r="B528" s="22">
        <v>311</v>
      </c>
      <c r="C528" s="23" t="s">
        <v>35</v>
      </c>
      <c r="D528" s="24"/>
      <c r="E528" s="51"/>
      <c r="F528" s="84"/>
      <c r="G528" s="172"/>
      <c r="H528" s="94"/>
      <c r="I528" s="25">
        <f>+F528+H528</f>
        <v>0</v>
      </c>
    </row>
    <row r="529" spans="1:9" s="26" customFormat="1" ht="12">
      <c r="A529" s="21" t="s">
        <v>658</v>
      </c>
      <c r="B529" s="22">
        <v>312</v>
      </c>
      <c r="C529" s="23" t="s">
        <v>44</v>
      </c>
      <c r="D529" s="24"/>
      <c r="E529" s="51"/>
      <c r="F529" s="84"/>
      <c r="G529" s="172"/>
      <c r="H529" s="94"/>
      <c r="I529" s="25">
        <f t="shared" ref="I529:I532" si="189">+F529+H529</f>
        <v>0</v>
      </c>
    </row>
    <row r="530" spans="1:9" s="26" customFormat="1" ht="12">
      <c r="A530" s="21" t="s">
        <v>659</v>
      </c>
      <c r="B530" s="22">
        <v>313</v>
      </c>
      <c r="C530" s="23" t="s">
        <v>36</v>
      </c>
      <c r="D530" s="24"/>
      <c r="E530" s="51"/>
      <c r="F530" s="84"/>
      <c r="G530" s="172"/>
      <c r="H530" s="94"/>
      <c r="I530" s="25">
        <f t="shared" si="189"/>
        <v>0</v>
      </c>
    </row>
    <row r="531" spans="1:9" s="26" customFormat="1" ht="12">
      <c r="A531" s="21" t="s">
        <v>660</v>
      </c>
      <c r="B531" s="22">
        <v>321</v>
      </c>
      <c r="C531" s="23" t="s">
        <v>33</v>
      </c>
      <c r="D531" s="24"/>
      <c r="E531" s="51"/>
      <c r="F531" s="84"/>
      <c r="G531" s="172"/>
      <c r="H531" s="94"/>
      <c r="I531" s="25">
        <f t="shared" si="189"/>
        <v>0</v>
      </c>
    </row>
    <row r="532" spans="1:9" s="26" customFormat="1" ht="12">
      <c r="A532" s="21"/>
      <c r="B532" s="22">
        <v>323</v>
      </c>
      <c r="C532" s="23" t="s">
        <v>28</v>
      </c>
      <c r="D532" s="24"/>
      <c r="E532" s="51"/>
      <c r="F532" s="84"/>
      <c r="G532" s="172"/>
      <c r="H532" s="94"/>
      <c r="I532" s="25">
        <f t="shared" si="189"/>
        <v>0</v>
      </c>
    </row>
    <row r="533" spans="1:9" ht="22.5" customHeight="1">
      <c r="A533" s="238" t="s">
        <v>509</v>
      </c>
      <c r="B533" s="239"/>
      <c r="C533" s="39" t="s">
        <v>128</v>
      </c>
      <c r="D533" s="40">
        <f>SUM(D534,D538)</f>
        <v>5000</v>
      </c>
      <c r="E533" s="40">
        <f t="shared" ref="E533:I533" si="190">SUM(E534,E538)</f>
        <v>0</v>
      </c>
      <c r="F533" s="83">
        <f t="shared" si="190"/>
        <v>5000</v>
      </c>
      <c r="G533" s="171">
        <f t="shared" si="190"/>
        <v>2999.99</v>
      </c>
      <c r="H533" s="88">
        <f t="shared" si="190"/>
        <v>0</v>
      </c>
      <c r="I533" s="41">
        <f t="shared" si="190"/>
        <v>5000</v>
      </c>
    </row>
    <row r="534" spans="1:9" ht="24.75" customHeight="1">
      <c r="A534" s="246" t="s">
        <v>11</v>
      </c>
      <c r="B534" s="247"/>
      <c r="C534" s="55" t="s">
        <v>117</v>
      </c>
      <c r="D534" s="43">
        <f>SUM(D535:D537)</f>
        <v>5000</v>
      </c>
      <c r="E534" s="43">
        <f t="shared" ref="E534:I534" si="191">SUM(E535:E537)</f>
        <v>0</v>
      </c>
      <c r="F534" s="58">
        <f t="shared" si="191"/>
        <v>5000</v>
      </c>
      <c r="G534" s="173">
        <f t="shared" si="191"/>
        <v>2999.99</v>
      </c>
      <c r="H534" s="89">
        <f t="shared" si="191"/>
        <v>0</v>
      </c>
      <c r="I534" s="56">
        <f t="shared" si="191"/>
        <v>5000</v>
      </c>
    </row>
    <row r="535" spans="1:9">
      <c r="A535" s="21" t="s">
        <v>649</v>
      </c>
      <c r="B535" s="22">
        <v>311</v>
      </c>
      <c r="C535" s="23" t="s">
        <v>35</v>
      </c>
      <c r="D535" s="24">
        <v>4300</v>
      </c>
      <c r="E535" s="47"/>
      <c r="F535" s="84">
        <f>SUM(D535:E535)</f>
        <v>4300</v>
      </c>
      <c r="G535" s="172">
        <v>2575.1</v>
      </c>
      <c r="H535" s="94"/>
      <c r="I535" s="25">
        <f>+F535+H535</f>
        <v>4300</v>
      </c>
    </row>
    <row r="536" spans="1:9">
      <c r="A536" s="21" t="s">
        <v>650</v>
      </c>
      <c r="B536" s="22">
        <v>313</v>
      </c>
      <c r="C536" s="23" t="s">
        <v>36</v>
      </c>
      <c r="D536" s="24">
        <v>700</v>
      </c>
      <c r="E536" s="47"/>
      <c r="F536" s="84">
        <f t="shared" ref="F536:F537" si="192">SUM(D536:E536)</f>
        <v>700</v>
      </c>
      <c r="G536" s="172">
        <v>424.89</v>
      </c>
      <c r="H536" s="94"/>
      <c r="I536" s="25">
        <f t="shared" ref="I536:I537" si="193">+F536+H536</f>
        <v>700</v>
      </c>
    </row>
    <row r="537" spans="1:9">
      <c r="A537" s="21"/>
      <c r="B537" s="22">
        <v>323</v>
      </c>
      <c r="C537" s="23" t="s">
        <v>28</v>
      </c>
      <c r="D537" s="24"/>
      <c r="E537" s="47"/>
      <c r="F537" s="84">
        <f t="shared" si="192"/>
        <v>0</v>
      </c>
      <c r="G537" s="172"/>
      <c r="H537" s="94"/>
      <c r="I537" s="25">
        <f t="shared" si="193"/>
        <v>0</v>
      </c>
    </row>
    <row r="538" spans="1:9" s="26" customFormat="1" ht="24">
      <c r="A538" s="246" t="s">
        <v>11</v>
      </c>
      <c r="B538" s="247"/>
      <c r="C538" s="55" t="s">
        <v>111</v>
      </c>
      <c r="D538" s="43">
        <f>SUM(D539:D539)</f>
        <v>0</v>
      </c>
      <c r="E538" s="43">
        <f t="shared" ref="E538:I538" si="194">SUM(E539:E539)</f>
        <v>0</v>
      </c>
      <c r="F538" s="58">
        <f t="shared" si="194"/>
        <v>0</v>
      </c>
      <c r="G538" s="173">
        <f t="shared" si="194"/>
        <v>0</v>
      </c>
      <c r="H538" s="89">
        <f t="shared" si="194"/>
        <v>0</v>
      </c>
      <c r="I538" s="56">
        <f t="shared" si="194"/>
        <v>0</v>
      </c>
    </row>
    <row r="539" spans="1:9">
      <c r="A539" s="21"/>
      <c r="B539" s="22">
        <v>323</v>
      </c>
      <c r="C539" s="23" t="s">
        <v>28</v>
      </c>
      <c r="D539" s="24"/>
      <c r="E539" s="47"/>
      <c r="F539" s="84">
        <f>SUM(D539:E539)</f>
        <v>0</v>
      </c>
      <c r="G539" s="172"/>
      <c r="H539" s="94"/>
      <c r="I539" s="25">
        <f>+F539+H539</f>
        <v>0</v>
      </c>
    </row>
    <row r="540" spans="1:9" ht="22.5" customHeight="1">
      <c r="A540" s="238" t="s">
        <v>123</v>
      </c>
      <c r="B540" s="239"/>
      <c r="C540" s="39" t="s">
        <v>32</v>
      </c>
      <c r="D540" s="40">
        <f>SUM(D541,D563,D552,D574)</f>
        <v>0</v>
      </c>
      <c r="E540" s="40">
        <f t="shared" ref="E540:I540" si="195">SUM(E541,E563,E552,E574)</f>
        <v>0</v>
      </c>
      <c r="F540" s="83">
        <f t="shared" si="195"/>
        <v>0</v>
      </c>
      <c r="G540" s="171">
        <f t="shared" si="195"/>
        <v>0</v>
      </c>
      <c r="H540" s="88">
        <f t="shared" si="195"/>
        <v>0</v>
      </c>
      <c r="I540" s="41">
        <f t="shared" si="195"/>
        <v>0</v>
      </c>
    </row>
    <row r="541" spans="1:9" ht="24.75" customHeight="1">
      <c r="A541" s="236" t="s">
        <v>11</v>
      </c>
      <c r="B541" s="237"/>
      <c r="C541" s="18" t="s">
        <v>110</v>
      </c>
      <c r="D541" s="19">
        <f>SUM(D542:D551)</f>
        <v>0</v>
      </c>
      <c r="E541" s="19">
        <f t="shared" ref="E541:I541" si="196">SUM(E542:E551)</f>
        <v>0</v>
      </c>
      <c r="F541" s="59">
        <f t="shared" si="196"/>
        <v>0</v>
      </c>
      <c r="G541" s="174">
        <f t="shared" si="196"/>
        <v>0</v>
      </c>
      <c r="H541" s="79">
        <f t="shared" si="196"/>
        <v>0</v>
      </c>
      <c r="I541" s="20">
        <f t="shared" si="196"/>
        <v>0</v>
      </c>
    </row>
    <row r="542" spans="1:9">
      <c r="A542" s="21"/>
      <c r="B542" s="22">
        <v>311</v>
      </c>
      <c r="C542" s="23" t="s">
        <v>35</v>
      </c>
      <c r="D542" s="24"/>
      <c r="E542" s="47"/>
      <c r="F542" s="84">
        <f t="shared" ref="F542:F549" si="197">SUM(D542:E542)</f>
        <v>0</v>
      </c>
      <c r="G542" s="172"/>
      <c r="H542" s="94"/>
      <c r="I542" s="25">
        <f>+F542+H542</f>
        <v>0</v>
      </c>
    </row>
    <row r="543" spans="1:9">
      <c r="A543" s="21"/>
      <c r="B543" s="22">
        <v>312</v>
      </c>
      <c r="C543" s="23" t="s">
        <v>44</v>
      </c>
      <c r="D543" s="24"/>
      <c r="E543" s="47"/>
      <c r="F543" s="84">
        <f t="shared" si="197"/>
        <v>0</v>
      </c>
      <c r="G543" s="172"/>
      <c r="H543" s="94"/>
      <c r="I543" s="25">
        <f t="shared" ref="I543:I551" si="198">+F543+H543</f>
        <v>0</v>
      </c>
    </row>
    <row r="544" spans="1:9">
      <c r="A544" s="21"/>
      <c r="B544" s="22">
        <v>313</v>
      </c>
      <c r="C544" s="23" t="s">
        <v>36</v>
      </c>
      <c r="D544" s="24"/>
      <c r="E544" s="47"/>
      <c r="F544" s="84">
        <f t="shared" si="197"/>
        <v>0</v>
      </c>
      <c r="G544" s="172"/>
      <c r="H544" s="94"/>
      <c r="I544" s="25">
        <f t="shared" si="198"/>
        <v>0</v>
      </c>
    </row>
    <row r="545" spans="1:9">
      <c r="A545" s="21"/>
      <c r="B545" s="22">
        <v>321</v>
      </c>
      <c r="C545" s="23" t="s">
        <v>33</v>
      </c>
      <c r="D545" s="24"/>
      <c r="E545" s="47"/>
      <c r="F545" s="84">
        <f t="shared" si="197"/>
        <v>0</v>
      </c>
      <c r="G545" s="172"/>
      <c r="H545" s="94"/>
      <c r="I545" s="25">
        <f t="shared" si="198"/>
        <v>0</v>
      </c>
    </row>
    <row r="546" spans="1:9">
      <c r="A546" s="21"/>
      <c r="B546" s="22">
        <v>322</v>
      </c>
      <c r="C546" s="23" t="s">
        <v>34</v>
      </c>
      <c r="D546" s="24"/>
      <c r="E546" s="47"/>
      <c r="F546" s="84">
        <f t="shared" si="197"/>
        <v>0</v>
      </c>
      <c r="G546" s="172"/>
      <c r="H546" s="94"/>
      <c r="I546" s="25">
        <f t="shared" si="198"/>
        <v>0</v>
      </c>
    </row>
    <row r="547" spans="1:9">
      <c r="A547" s="21"/>
      <c r="B547" s="22">
        <v>323</v>
      </c>
      <c r="C547" s="23" t="s">
        <v>28</v>
      </c>
      <c r="D547" s="24"/>
      <c r="E547" s="47"/>
      <c r="F547" s="84">
        <f t="shared" si="197"/>
        <v>0</v>
      </c>
      <c r="G547" s="172"/>
      <c r="H547" s="94"/>
      <c r="I547" s="25">
        <f t="shared" si="198"/>
        <v>0</v>
      </c>
    </row>
    <row r="548" spans="1:9" ht="24.75">
      <c r="A548" s="21"/>
      <c r="B548" s="22">
        <v>324</v>
      </c>
      <c r="C548" s="23" t="s">
        <v>37</v>
      </c>
      <c r="D548" s="24"/>
      <c r="E548" s="47"/>
      <c r="F548" s="84">
        <f t="shared" si="197"/>
        <v>0</v>
      </c>
      <c r="G548" s="172"/>
      <c r="H548" s="94"/>
      <c r="I548" s="25">
        <f t="shared" si="198"/>
        <v>0</v>
      </c>
    </row>
    <row r="549" spans="1:9" s="26" customFormat="1" ht="12">
      <c r="A549" s="21"/>
      <c r="B549" s="22">
        <v>329</v>
      </c>
      <c r="C549" s="23" t="s">
        <v>38</v>
      </c>
      <c r="D549" s="24"/>
      <c r="E549" s="47"/>
      <c r="F549" s="84">
        <f t="shared" si="197"/>
        <v>0</v>
      </c>
      <c r="G549" s="172"/>
      <c r="H549" s="94"/>
      <c r="I549" s="25">
        <f t="shared" si="198"/>
        <v>0</v>
      </c>
    </row>
    <row r="550" spans="1:9" s="26" customFormat="1" ht="12">
      <c r="A550" s="21"/>
      <c r="B550" s="22">
        <v>343</v>
      </c>
      <c r="C550" s="23" t="s">
        <v>39</v>
      </c>
      <c r="D550" s="24"/>
      <c r="E550" s="47"/>
      <c r="F550" s="84">
        <f t="shared" ref="F550:F551" si="199">SUM(D550:E550)</f>
        <v>0</v>
      </c>
      <c r="G550" s="172"/>
      <c r="H550" s="94"/>
      <c r="I550" s="25">
        <f t="shared" si="198"/>
        <v>0</v>
      </c>
    </row>
    <row r="551" spans="1:9" s="26" customFormat="1" ht="12">
      <c r="A551" s="21"/>
      <c r="B551" s="22">
        <v>422</v>
      </c>
      <c r="C551" s="23" t="s">
        <v>29</v>
      </c>
      <c r="D551" s="24"/>
      <c r="E551" s="47"/>
      <c r="F551" s="84">
        <f t="shared" si="199"/>
        <v>0</v>
      </c>
      <c r="G551" s="172"/>
      <c r="H551" s="94"/>
      <c r="I551" s="25">
        <f t="shared" si="198"/>
        <v>0</v>
      </c>
    </row>
    <row r="552" spans="1:9" ht="24.75">
      <c r="A552" s="236" t="s">
        <v>11</v>
      </c>
      <c r="B552" s="237"/>
      <c r="C552" s="18" t="s">
        <v>122</v>
      </c>
      <c r="D552" s="19">
        <f>SUM(D553:D562)</f>
        <v>0</v>
      </c>
      <c r="E552" s="19">
        <f t="shared" ref="E552:I552" si="200">SUM(E553:E562)</f>
        <v>0</v>
      </c>
      <c r="F552" s="19">
        <f t="shared" si="200"/>
        <v>0</v>
      </c>
      <c r="G552" s="19">
        <f t="shared" si="200"/>
        <v>0</v>
      </c>
      <c r="H552" s="19">
        <f t="shared" si="200"/>
        <v>0</v>
      </c>
      <c r="I552" s="20">
        <f t="shared" si="200"/>
        <v>0</v>
      </c>
    </row>
    <row r="553" spans="1:9">
      <c r="A553" s="21"/>
      <c r="B553" s="22">
        <v>311</v>
      </c>
      <c r="C553" s="23" t="s">
        <v>35</v>
      </c>
      <c r="D553" s="24"/>
      <c r="E553" s="47"/>
      <c r="F553" s="84">
        <f t="shared" ref="F553:F561" si="201">SUM(D553:E553)</f>
        <v>0</v>
      </c>
      <c r="G553" s="172"/>
      <c r="H553" s="94"/>
      <c r="I553" s="25">
        <f>+F553+H553</f>
        <v>0</v>
      </c>
    </row>
    <row r="554" spans="1:9">
      <c r="A554" s="21"/>
      <c r="B554" s="22">
        <v>312</v>
      </c>
      <c r="C554" s="23" t="s">
        <v>44</v>
      </c>
      <c r="D554" s="24"/>
      <c r="E554" s="47"/>
      <c r="F554" s="84">
        <f t="shared" si="201"/>
        <v>0</v>
      </c>
      <c r="G554" s="172"/>
      <c r="H554" s="94"/>
      <c r="I554" s="25">
        <f t="shared" ref="I554:I562" si="202">+F554+H554</f>
        <v>0</v>
      </c>
    </row>
    <row r="555" spans="1:9">
      <c r="A555" s="21"/>
      <c r="B555" s="22">
        <v>313</v>
      </c>
      <c r="C555" s="23" t="s">
        <v>36</v>
      </c>
      <c r="D555" s="24"/>
      <c r="E555" s="47"/>
      <c r="F555" s="84">
        <f t="shared" si="201"/>
        <v>0</v>
      </c>
      <c r="G555" s="172"/>
      <c r="H555" s="94"/>
      <c r="I555" s="25">
        <f t="shared" si="202"/>
        <v>0</v>
      </c>
    </row>
    <row r="556" spans="1:9" s="26" customFormat="1" ht="12">
      <c r="A556" s="21"/>
      <c r="B556" s="22">
        <v>321</v>
      </c>
      <c r="C556" s="23" t="s">
        <v>33</v>
      </c>
      <c r="D556" s="24"/>
      <c r="E556" s="50"/>
      <c r="F556" s="84">
        <f t="shared" si="201"/>
        <v>0</v>
      </c>
      <c r="G556" s="172"/>
      <c r="H556" s="94"/>
      <c r="I556" s="25">
        <f t="shared" si="202"/>
        <v>0</v>
      </c>
    </row>
    <row r="557" spans="1:9" s="26" customFormat="1" ht="12">
      <c r="A557" s="21"/>
      <c r="B557" s="22">
        <v>322</v>
      </c>
      <c r="C557" s="23" t="s">
        <v>34</v>
      </c>
      <c r="D557" s="24"/>
      <c r="E557" s="47"/>
      <c r="F557" s="84">
        <f t="shared" si="201"/>
        <v>0</v>
      </c>
      <c r="G557" s="172"/>
      <c r="H557" s="94"/>
      <c r="I557" s="25">
        <f t="shared" si="202"/>
        <v>0</v>
      </c>
    </row>
    <row r="558" spans="1:9">
      <c r="A558" s="21"/>
      <c r="B558" s="22">
        <v>323</v>
      </c>
      <c r="C558" s="23" t="s">
        <v>28</v>
      </c>
      <c r="D558" s="24"/>
      <c r="E558" s="47"/>
      <c r="F558" s="84">
        <f t="shared" si="201"/>
        <v>0</v>
      </c>
      <c r="G558" s="172"/>
      <c r="H558" s="94"/>
      <c r="I558" s="25">
        <f t="shared" si="202"/>
        <v>0</v>
      </c>
    </row>
    <row r="559" spans="1:9" ht="24.75">
      <c r="A559" s="21"/>
      <c r="B559" s="22">
        <v>324</v>
      </c>
      <c r="C559" s="23" t="s">
        <v>37</v>
      </c>
      <c r="D559" s="24"/>
      <c r="E559" s="47"/>
      <c r="F559" s="84">
        <f t="shared" si="201"/>
        <v>0</v>
      </c>
      <c r="G559" s="172"/>
      <c r="H559" s="94"/>
      <c r="I559" s="25">
        <f t="shared" si="202"/>
        <v>0</v>
      </c>
    </row>
    <row r="560" spans="1:9" s="26" customFormat="1" ht="12">
      <c r="A560" s="21"/>
      <c r="B560" s="22">
        <v>329</v>
      </c>
      <c r="C560" s="23" t="s">
        <v>38</v>
      </c>
      <c r="D560" s="24"/>
      <c r="E560" s="47"/>
      <c r="F560" s="84">
        <f t="shared" si="201"/>
        <v>0</v>
      </c>
      <c r="G560" s="172"/>
      <c r="H560" s="94"/>
      <c r="I560" s="25">
        <f t="shared" si="202"/>
        <v>0</v>
      </c>
    </row>
    <row r="561" spans="1:9">
      <c r="A561" s="21"/>
      <c r="B561" s="22">
        <v>343</v>
      </c>
      <c r="C561" s="23" t="s">
        <v>39</v>
      </c>
      <c r="D561" s="24"/>
      <c r="E561" s="47"/>
      <c r="F561" s="84">
        <f t="shared" si="201"/>
        <v>0</v>
      </c>
      <c r="G561" s="172"/>
      <c r="H561" s="94"/>
      <c r="I561" s="25">
        <f t="shared" si="202"/>
        <v>0</v>
      </c>
    </row>
    <row r="562" spans="1:9">
      <c r="A562" s="21"/>
      <c r="B562" s="22">
        <v>422</v>
      </c>
      <c r="C562" s="23" t="s">
        <v>29</v>
      </c>
      <c r="D562" s="24"/>
      <c r="E562" s="47"/>
      <c r="F562" s="84">
        <f t="shared" ref="F562" si="203">SUM(D562:E562)</f>
        <v>0</v>
      </c>
      <c r="G562" s="172"/>
      <c r="H562" s="94"/>
      <c r="I562" s="25">
        <f t="shared" si="202"/>
        <v>0</v>
      </c>
    </row>
    <row r="563" spans="1:9" ht="24.75">
      <c r="A563" s="236" t="s">
        <v>11</v>
      </c>
      <c r="B563" s="237"/>
      <c r="C563" s="18" t="s">
        <v>115</v>
      </c>
      <c r="D563" s="19">
        <f>SUM(D564:D573)</f>
        <v>0</v>
      </c>
      <c r="E563" s="19">
        <f t="shared" ref="E563:I563" si="204">SUM(E564:E573)</f>
        <v>0</v>
      </c>
      <c r="F563" s="59">
        <f t="shared" si="204"/>
        <v>0</v>
      </c>
      <c r="G563" s="174">
        <f t="shared" si="204"/>
        <v>0</v>
      </c>
      <c r="H563" s="79">
        <f t="shared" si="204"/>
        <v>0</v>
      </c>
      <c r="I563" s="20">
        <f t="shared" si="204"/>
        <v>0</v>
      </c>
    </row>
    <row r="564" spans="1:9">
      <c r="A564" s="21"/>
      <c r="B564" s="22">
        <v>311</v>
      </c>
      <c r="C564" s="23" t="s">
        <v>35</v>
      </c>
      <c r="D564" s="24"/>
      <c r="E564" s="47"/>
      <c r="F564" s="84">
        <f t="shared" ref="F564:F573" si="205">SUM(D564:E564)</f>
        <v>0</v>
      </c>
      <c r="G564" s="172"/>
      <c r="H564" s="94"/>
      <c r="I564" s="25">
        <f t="shared" ref="I564:I573" si="206">SUM(F564:H564)</f>
        <v>0</v>
      </c>
    </row>
    <row r="565" spans="1:9">
      <c r="A565" s="21"/>
      <c r="B565" s="22">
        <v>312</v>
      </c>
      <c r="C565" s="23" t="s">
        <v>44</v>
      </c>
      <c r="D565" s="24"/>
      <c r="E565" s="47"/>
      <c r="F565" s="84">
        <f t="shared" si="205"/>
        <v>0</v>
      </c>
      <c r="G565" s="172"/>
      <c r="H565" s="94"/>
      <c r="I565" s="25">
        <f t="shared" si="206"/>
        <v>0</v>
      </c>
    </row>
    <row r="566" spans="1:9">
      <c r="A566" s="21"/>
      <c r="B566" s="22">
        <v>313</v>
      </c>
      <c r="C566" s="23" t="s">
        <v>36</v>
      </c>
      <c r="D566" s="24"/>
      <c r="E566" s="47"/>
      <c r="F566" s="84">
        <f t="shared" si="205"/>
        <v>0</v>
      </c>
      <c r="G566" s="172"/>
      <c r="H566" s="94"/>
      <c r="I566" s="25">
        <f t="shared" si="206"/>
        <v>0</v>
      </c>
    </row>
    <row r="567" spans="1:9">
      <c r="A567" s="21"/>
      <c r="B567" s="22">
        <v>321</v>
      </c>
      <c r="C567" s="23" t="s">
        <v>33</v>
      </c>
      <c r="D567" s="24"/>
      <c r="E567" s="50"/>
      <c r="F567" s="84">
        <f t="shared" si="205"/>
        <v>0</v>
      </c>
      <c r="G567" s="172"/>
      <c r="H567" s="94"/>
      <c r="I567" s="25">
        <f t="shared" si="206"/>
        <v>0</v>
      </c>
    </row>
    <row r="568" spans="1:9">
      <c r="A568" s="21"/>
      <c r="B568" s="22">
        <v>322</v>
      </c>
      <c r="C568" s="23" t="s">
        <v>34</v>
      </c>
      <c r="D568" s="24"/>
      <c r="E568" s="47"/>
      <c r="F568" s="84">
        <f t="shared" si="205"/>
        <v>0</v>
      </c>
      <c r="G568" s="172"/>
      <c r="H568" s="94"/>
      <c r="I568" s="25">
        <f t="shared" si="206"/>
        <v>0</v>
      </c>
    </row>
    <row r="569" spans="1:9" s="26" customFormat="1" ht="12">
      <c r="A569" s="21"/>
      <c r="B569" s="22">
        <v>323</v>
      </c>
      <c r="C569" s="23" t="s">
        <v>28</v>
      </c>
      <c r="D569" s="24"/>
      <c r="E569" s="47"/>
      <c r="F569" s="84">
        <f t="shared" si="205"/>
        <v>0</v>
      </c>
      <c r="G569" s="172"/>
      <c r="H569" s="94"/>
      <c r="I569" s="25">
        <f t="shared" si="206"/>
        <v>0</v>
      </c>
    </row>
    <row r="570" spans="1:9" ht="24.75">
      <c r="A570" s="21"/>
      <c r="B570" s="22">
        <v>324</v>
      </c>
      <c r="C570" s="23" t="s">
        <v>37</v>
      </c>
      <c r="D570" s="24"/>
      <c r="E570" s="47"/>
      <c r="F570" s="84">
        <f t="shared" si="205"/>
        <v>0</v>
      </c>
      <c r="G570" s="172"/>
      <c r="H570" s="94"/>
      <c r="I570" s="25">
        <f t="shared" si="206"/>
        <v>0</v>
      </c>
    </row>
    <row r="571" spans="1:9" s="26" customFormat="1" ht="12">
      <c r="A571" s="21"/>
      <c r="B571" s="22">
        <v>329</v>
      </c>
      <c r="C571" s="23" t="s">
        <v>38</v>
      </c>
      <c r="D571" s="24"/>
      <c r="E571" s="47"/>
      <c r="F571" s="84">
        <f t="shared" si="205"/>
        <v>0</v>
      </c>
      <c r="G571" s="172"/>
      <c r="H571" s="94"/>
      <c r="I571" s="25">
        <f t="shared" si="206"/>
        <v>0</v>
      </c>
    </row>
    <row r="572" spans="1:9" s="26" customFormat="1" ht="12">
      <c r="A572" s="21"/>
      <c r="B572" s="22">
        <v>343</v>
      </c>
      <c r="C572" s="23" t="s">
        <v>39</v>
      </c>
      <c r="D572" s="24"/>
      <c r="E572" s="47"/>
      <c r="F572" s="84">
        <f t="shared" si="205"/>
        <v>0</v>
      </c>
      <c r="G572" s="172"/>
      <c r="H572" s="94"/>
      <c r="I572" s="25">
        <f t="shared" si="206"/>
        <v>0</v>
      </c>
    </row>
    <row r="573" spans="1:9">
      <c r="A573" s="21"/>
      <c r="B573" s="22">
        <v>422</v>
      </c>
      <c r="C573" s="23" t="s">
        <v>29</v>
      </c>
      <c r="D573" s="24"/>
      <c r="E573" s="47"/>
      <c r="F573" s="84">
        <f t="shared" si="205"/>
        <v>0</v>
      </c>
      <c r="G573" s="172"/>
      <c r="H573" s="94"/>
      <c r="I573" s="25">
        <f t="shared" si="206"/>
        <v>0</v>
      </c>
    </row>
    <row r="574" spans="1:9">
      <c r="A574" s="236" t="s">
        <v>11</v>
      </c>
      <c r="B574" s="237"/>
      <c r="C574" s="18" t="s">
        <v>116</v>
      </c>
      <c r="D574" s="19">
        <f>SUM(D575:D583)</f>
        <v>0</v>
      </c>
      <c r="E574" s="19">
        <f t="shared" ref="E574:I574" si="207">SUM(E575:E583)</f>
        <v>0</v>
      </c>
      <c r="F574" s="59">
        <f t="shared" si="207"/>
        <v>0</v>
      </c>
      <c r="G574" s="174">
        <f t="shared" si="207"/>
        <v>0</v>
      </c>
      <c r="H574" s="79">
        <f t="shared" si="207"/>
        <v>0</v>
      </c>
      <c r="I574" s="20">
        <f t="shared" si="207"/>
        <v>0</v>
      </c>
    </row>
    <row r="575" spans="1:9">
      <c r="A575" s="21"/>
      <c r="B575" s="22">
        <v>311</v>
      </c>
      <c r="C575" s="23" t="s">
        <v>35</v>
      </c>
      <c r="D575" s="24"/>
      <c r="E575" s="47"/>
      <c r="F575" s="84">
        <f t="shared" ref="F575:F583" si="208">SUM(D575:E575)</f>
        <v>0</v>
      </c>
      <c r="G575" s="172"/>
      <c r="H575" s="94"/>
      <c r="I575" s="25">
        <f t="shared" ref="I575:I583" si="209">SUM(F575:H575)</f>
        <v>0</v>
      </c>
    </row>
    <row r="576" spans="1:9">
      <c r="A576" s="21"/>
      <c r="B576" s="22">
        <v>312</v>
      </c>
      <c r="C576" s="23" t="s">
        <v>44</v>
      </c>
      <c r="D576" s="24"/>
      <c r="E576" s="47"/>
      <c r="F576" s="84">
        <f t="shared" si="208"/>
        <v>0</v>
      </c>
      <c r="G576" s="172"/>
      <c r="H576" s="94"/>
      <c r="I576" s="25">
        <f t="shared" si="209"/>
        <v>0</v>
      </c>
    </row>
    <row r="577" spans="1:9">
      <c r="A577" s="21"/>
      <c r="B577" s="22">
        <v>313</v>
      </c>
      <c r="C577" s="23" t="s">
        <v>36</v>
      </c>
      <c r="D577" s="24"/>
      <c r="E577" s="47"/>
      <c r="F577" s="84">
        <f t="shared" si="208"/>
        <v>0</v>
      </c>
      <c r="G577" s="172"/>
      <c r="H577" s="94"/>
      <c r="I577" s="25">
        <f t="shared" si="209"/>
        <v>0</v>
      </c>
    </row>
    <row r="578" spans="1:9">
      <c r="A578" s="21"/>
      <c r="B578" s="22">
        <v>321</v>
      </c>
      <c r="C578" s="23" t="s">
        <v>33</v>
      </c>
      <c r="D578" s="24"/>
      <c r="E578" s="50"/>
      <c r="F578" s="84">
        <f t="shared" si="208"/>
        <v>0</v>
      </c>
      <c r="G578" s="172"/>
      <c r="H578" s="94"/>
      <c r="I578" s="25">
        <f t="shared" si="209"/>
        <v>0</v>
      </c>
    </row>
    <row r="579" spans="1:9">
      <c r="A579" s="21"/>
      <c r="B579" s="22">
        <v>322</v>
      </c>
      <c r="C579" s="23" t="s">
        <v>34</v>
      </c>
      <c r="D579" s="24"/>
      <c r="E579" s="47"/>
      <c r="F579" s="84">
        <f t="shared" si="208"/>
        <v>0</v>
      </c>
      <c r="G579" s="172"/>
      <c r="H579" s="94"/>
      <c r="I579" s="25">
        <f t="shared" si="209"/>
        <v>0</v>
      </c>
    </row>
    <row r="580" spans="1:9" s="26" customFormat="1" ht="12">
      <c r="A580" s="21"/>
      <c r="B580" s="22">
        <v>323</v>
      </c>
      <c r="C580" s="23" t="s">
        <v>28</v>
      </c>
      <c r="D580" s="24"/>
      <c r="E580" s="47"/>
      <c r="F580" s="84">
        <f t="shared" si="208"/>
        <v>0</v>
      </c>
      <c r="G580" s="172"/>
      <c r="H580" s="94"/>
      <c r="I580" s="25">
        <f t="shared" si="209"/>
        <v>0</v>
      </c>
    </row>
    <row r="581" spans="1:9" ht="24.75">
      <c r="A581" s="21"/>
      <c r="B581" s="22">
        <v>324</v>
      </c>
      <c r="C581" s="23" t="s">
        <v>37</v>
      </c>
      <c r="D581" s="24"/>
      <c r="E581" s="47"/>
      <c r="F581" s="84">
        <f t="shared" si="208"/>
        <v>0</v>
      </c>
      <c r="G581" s="172"/>
      <c r="H581" s="94"/>
      <c r="I581" s="25">
        <f t="shared" si="209"/>
        <v>0</v>
      </c>
    </row>
    <row r="582" spans="1:9" s="26" customFormat="1" ht="12">
      <c r="A582" s="21"/>
      <c r="B582" s="22">
        <v>329</v>
      </c>
      <c r="C582" s="23" t="s">
        <v>38</v>
      </c>
      <c r="D582" s="24"/>
      <c r="E582" s="47"/>
      <c r="F582" s="84">
        <f t="shared" si="208"/>
        <v>0</v>
      </c>
      <c r="G582" s="172"/>
      <c r="H582" s="94"/>
      <c r="I582" s="25">
        <f t="shared" si="209"/>
        <v>0</v>
      </c>
    </row>
    <row r="583" spans="1:9" s="26" customFormat="1" ht="12">
      <c r="A583" s="21"/>
      <c r="B583" s="22">
        <v>343</v>
      </c>
      <c r="C583" s="23" t="s">
        <v>39</v>
      </c>
      <c r="D583" s="24"/>
      <c r="E583" s="47"/>
      <c r="F583" s="84">
        <f t="shared" si="208"/>
        <v>0</v>
      </c>
      <c r="G583" s="172"/>
      <c r="H583" s="94"/>
      <c r="I583" s="25">
        <f t="shared" si="209"/>
        <v>0</v>
      </c>
    </row>
    <row r="584" spans="1:9" ht="25.5" customHeight="1">
      <c r="A584" s="238" t="s">
        <v>156</v>
      </c>
      <c r="B584" s="239"/>
      <c r="C584" s="39" t="s">
        <v>134</v>
      </c>
      <c r="D584" s="40">
        <f>SUM(D585,D587,D589,D591,D593)</f>
        <v>18134.239999999998</v>
      </c>
      <c r="E584" s="40">
        <f t="shared" ref="E584:I584" si="210">SUM(E585,E587,E589,E591,E593)</f>
        <v>0</v>
      </c>
      <c r="F584" s="40">
        <f t="shared" si="210"/>
        <v>18134.239999999998</v>
      </c>
      <c r="G584" s="40">
        <f t="shared" si="210"/>
        <v>12312.37</v>
      </c>
      <c r="H584" s="40">
        <f t="shared" si="210"/>
        <v>0</v>
      </c>
      <c r="I584" s="41">
        <f t="shared" si="210"/>
        <v>30446.61</v>
      </c>
    </row>
    <row r="585" spans="1:9">
      <c r="A585" s="246" t="s">
        <v>11</v>
      </c>
      <c r="B585" s="247"/>
      <c r="C585" s="55" t="s">
        <v>120</v>
      </c>
      <c r="D585" s="43">
        <f>SUM(D586:D586)</f>
        <v>2086.2399999999998</v>
      </c>
      <c r="E585" s="43">
        <f t="shared" ref="E585:I585" si="211">SUM(E586:E586)</f>
        <v>0</v>
      </c>
      <c r="F585" s="58">
        <f t="shared" si="211"/>
        <v>2086.2399999999998</v>
      </c>
      <c r="G585" s="173">
        <f t="shared" si="211"/>
        <v>1416.51</v>
      </c>
      <c r="H585" s="89">
        <f t="shared" si="211"/>
        <v>0</v>
      </c>
      <c r="I585" s="56">
        <f t="shared" si="211"/>
        <v>3502.75</v>
      </c>
    </row>
    <row r="586" spans="1:9">
      <c r="A586" s="21" t="s">
        <v>651</v>
      </c>
      <c r="B586" s="22">
        <v>322</v>
      </c>
      <c r="C586" s="23" t="s">
        <v>34</v>
      </c>
      <c r="D586" s="24">
        <v>2086.2399999999998</v>
      </c>
      <c r="E586" s="24"/>
      <c r="F586" s="24">
        <f t="shared" ref="F586" si="212">SUM(D586:E586)</f>
        <v>2086.2399999999998</v>
      </c>
      <c r="G586" s="24">
        <v>1416.51</v>
      </c>
      <c r="H586" s="24"/>
      <c r="I586" s="25">
        <f t="shared" ref="I586" si="213">SUM(F586:H586)</f>
        <v>3502.75</v>
      </c>
    </row>
    <row r="587" spans="1:9">
      <c r="A587" s="246" t="s">
        <v>11</v>
      </c>
      <c r="B587" s="247"/>
      <c r="C587" s="55" t="s">
        <v>121</v>
      </c>
      <c r="D587" s="43">
        <f>SUM(D588:D588)</f>
        <v>16048</v>
      </c>
      <c r="E587" s="43">
        <f t="shared" ref="E587:I587" si="214">SUM(E588:E588)</f>
        <v>0</v>
      </c>
      <c r="F587" s="58">
        <f t="shared" si="214"/>
        <v>16048</v>
      </c>
      <c r="G587" s="173">
        <f t="shared" si="214"/>
        <v>10895.86</v>
      </c>
      <c r="H587" s="89">
        <f t="shared" si="214"/>
        <v>0</v>
      </c>
      <c r="I587" s="56">
        <f t="shared" si="214"/>
        <v>26943.86</v>
      </c>
    </row>
    <row r="588" spans="1:9">
      <c r="A588" s="21" t="s">
        <v>652</v>
      </c>
      <c r="B588" s="22">
        <v>322</v>
      </c>
      <c r="C588" s="23" t="s">
        <v>34</v>
      </c>
      <c r="D588" s="24">
        <v>16048</v>
      </c>
      <c r="E588" s="24"/>
      <c r="F588" s="24">
        <f t="shared" ref="F588" si="215">SUM(D588:E588)</f>
        <v>16048</v>
      </c>
      <c r="G588" s="24">
        <v>10895.86</v>
      </c>
      <c r="H588" s="24"/>
      <c r="I588" s="25">
        <f t="shared" ref="I588" si="216">SUM(F588:H588)</f>
        <v>26943.86</v>
      </c>
    </row>
    <row r="589" spans="1:9" ht="24.75">
      <c r="A589" s="236" t="s">
        <v>11</v>
      </c>
      <c r="B589" s="237"/>
      <c r="C589" s="18" t="s">
        <v>122</v>
      </c>
      <c r="D589" s="19">
        <f>SUM(D590)</f>
        <v>0</v>
      </c>
      <c r="E589" s="19">
        <f t="shared" ref="E589:I589" si="217">SUM(E590)</f>
        <v>0</v>
      </c>
      <c r="F589" s="19">
        <f t="shared" si="217"/>
        <v>0</v>
      </c>
      <c r="G589" s="19">
        <f t="shared" si="217"/>
        <v>0</v>
      </c>
      <c r="H589" s="19">
        <f t="shared" si="217"/>
        <v>0</v>
      </c>
      <c r="I589" s="20">
        <f t="shared" si="217"/>
        <v>0</v>
      </c>
    </row>
    <row r="590" spans="1:9">
      <c r="A590" s="21"/>
      <c r="B590" s="22">
        <v>322</v>
      </c>
      <c r="C590" s="23" t="s">
        <v>34</v>
      </c>
      <c r="D590" s="24"/>
      <c r="E590" s="24"/>
      <c r="F590" s="24">
        <f t="shared" ref="F590" si="218">SUM(D590:E590)</f>
        <v>0</v>
      </c>
      <c r="G590" s="24"/>
      <c r="H590" s="24"/>
      <c r="I590" s="25">
        <f t="shared" ref="I590" si="219">SUM(F590:H590)</f>
        <v>0</v>
      </c>
    </row>
    <row r="591" spans="1:9" s="26" customFormat="1" ht="12">
      <c r="A591" s="236" t="s">
        <v>11</v>
      </c>
      <c r="B591" s="237"/>
      <c r="C591" s="18" t="s">
        <v>114</v>
      </c>
      <c r="D591" s="19">
        <f>SUM(D592)</f>
        <v>0</v>
      </c>
      <c r="E591" s="19">
        <f t="shared" ref="E591:I591" si="220">SUM(E592)</f>
        <v>0</v>
      </c>
      <c r="F591" s="19">
        <f t="shared" si="220"/>
        <v>0</v>
      </c>
      <c r="G591" s="19">
        <f t="shared" si="220"/>
        <v>0</v>
      </c>
      <c r="H591" s="19">
        <f t="shared" si="220"/>
        <v>0</v>
      </c>
      <c r="I591" s="20">
        <f t="shared" si="220"/>
        <v>0</v>
      </c>
    </row>
    <row r="592" spans="1:9">
      <c r="A592" s="21"/>
      <c r="B592" s="22">
        <v>322</v>
      </c>
      <c r="C592" s="23" t="s">
        <v>34</v>
      </c>
      <c r="D592" s="24"/>
      <c r="E592" s="24"/>
      <c r="F592" s="24">
        <f t="shared" ref="F592" si="221">SUM(D592:E592)</f>
        <v>0</v>
      </c>
      <c r="G592" s="24"/>
      <c r="H592" s="24"/>
      <c r="I592" s="25">
        <f t="shared" ref="I592" si="222">SUM(F592:H592)</f>
        <v>0</v>
      </c>
    </row>
    <row r="593" spans="1:9" ht="24.75">
      <c r="A593" s="236" t="s">
        <v>11</v>
      </c>
      <c r="B593" s="237"/>
      <c r="C593" s="18" t="s">
        <v>115</v>
      </c>
      <c r="D593" s="19">
        <f>SUM(D594)</f>
        <v>0</v>
      </c>
      <c r="E593" s="19">
        <f t="shared" ref="E593:I593" si="223">SUM(E594)</f>
        <v>0</v>
      </c>
      <c r="F593" s="19">
        <f t="shared" si="223"/>
        <v>0</v>
      </c>
      <c r="G593" s="19">
        <f t="shared" si="223"/>
        <v>0</v>
      </c>
      <c r="H593" s="19">
        <f t="shared" si="223"/>
        <v>0</v>
      </c>
      <c r="I593" s="20">
        <f t="shared" si="223"/>
        <v>0</v>
      </c>
    </row>
    <row r="594" spans="1:9">
      <c r="A594" s="21"/>
      <c r="B594" s="22">
        <v>322</v>
      </c>
      <c r="C594" s="23" t="s">
        <v>34</v>
      </c>
      <c r="D594" s="24"/>
      <c r="E594" s="47"/>
      <c r="F594" s="84">
        <f t="shared" ref="F594" si="224">SUM(D594:E594)</f>
        <v>0</v>
      </c>
      <c r="G594" s="172"/>
      <c r="H594" s="94"/>
      <c r="I594" s="25">
        <f t="shared" ref="I594" si="225">SUM(F594:H594)</f>
        <v>0</v>
      </c>
    </row>
    <row r="595" spans="1:9" ht="25.5" customHeight="1">
      <c r="A595" s="238" t="s">
        <v>157</v>
      </c>
      <c r="B595" s="239"/>
      <c r="C595" s="39" t="s">
        <v>129</v>
      </c>
      <c r="D595" s="40">
        <f>SUM(D596,D606)</f>
        <v>0</v>
      </c>
      <c r="E595" s="40">
        <f t="shared" ref="E595:I595" si="226">SUM(E596,E606)</f>
        <v>0</v>
      </c>
      <c r="F595" s="83">
        <f t="shared" si="226"/>
        <v>0</v>
      </c>
      <c r="G595" s="171">
        <f t="shared" si="226"/>
        <v>0</v>
      </c>
      <c r="H595" s="88">
        <f t="shared" si="226"/>
        <v>0</v>
      </c>
      <c r="I595" s="41">
        <f t="shared" si="226"/>
        <v>0</v>
      </c>
    </row>
    <row r="596" spans="1:9" ht="24.75">
      <c r="A596" s="236" t="s">
        <v>11</v>
      </c>
      <c r="B596" s="237"/>
      <c r="C596" s="18" t="s">
        <v>122</v>
      </c>
      <c r="D596" s="19">
        <f>SUM(D597:D605)</f>
        <v>0</v>
      </c>
      <c r="E596" s="19">
        <f t="shared" ref="E596:I596" si="227">SUM(E597:E605)</f>
        <v>0</v>
      </c>
      <c r="F596" s="59">
        <f t="shared" si="227"/>
        <v>0</v>
      </c>
      <c r="G596" s="174">
        <f t="shared" si="227"/>
        <v>0</v>
      </c>
      <c r="H596" s="79">
        <f t="shared" si="227"/>
        <v>0</v>
      </c>
      <c r="I596" s="20">
        <f t="shared" si="227"/>
        <v>0</v>
      </c>
    </row>
    <row r="597" spans="1:9">
      <c r="A597" s="21"/>
      <c r="B597" s="22">
        <v>311</v>
      </c>
      <c r="C597" s="23" t="s">
        <v>35</v>
      </c>
      <c r="D597" s="24"/>
      <c r="E597" s="47"/>
      <c r="F597" s="84">
        <f t="shared" ref="F597:F605" si="228">SUM(D597:E597)</f>
        <v>0</v>
      </c>
      <c r="G597" s="172"/>
      <c r="H597" s="94"/>
      <c r="I597" s="25">
        <f t="shared" ref="I597:I605" si="229">SUM(F597:H597)</f>
        <v>0</v>
      </c>
    </row>
    <row r="598" spans="1:9">
      <c r="A598" s="21"/>
      <c r="B598" s="22">
        <v>313</v>
      </c>
      <c r="C598" s="23" t="s">
        <v>36</v>
      </c>
      <c r="D598" s="24"/>
      <c r="E598" s="47"/>
      <c r="F598" s="84">
        <f t="shared" si="228"/>
        <v>0</v>
      </c>
      <c r="G598" s="172"/>
      <c r="H598" s="94"/>
      <c r="I598" s="25">
        <f t="shared" si="229"/>
        <v>0</v>
      </c>
    </row>
    <row r="599" spans="1:9" s="26" customFormat="1" ht="12">
      <c r="A599" s="21"/>
      <c r="B599" s="22">
        <v>321</v>
      </c>
      <c r="C599" s="23" t="s">
        <v>33</v>
      </c>
      <c r="D599" s="24"/>
      <c r="E599" s="47"/>
      <c r="F599" s="84">
        <f t="shared" si="228"/>
        <v>0</v>
      </c>
      <c r="G599" s="172"/>
      <c r="H599" s="94"/>
      <c r="I599" s="25">
        <f t="shared" si="229"/>
        <v>0</v>
      </c>
    </row>
    <row r="600" spans="1:9" s="26" customFormat="1" ht="12">
      <c r="A600" s="21"/>
      <c r="B600" s="22">
        <v>322</v>
      </c>
      <c r="C600" s="23" t="s">
        <v>34</v>
      </c>
      <c r="D600" s="24"/>
      <c r="E600" s="47"/>
      <c r="F600" s="84">
        <f t="shared" si="228"/>
        <v>0</v>
      </c>
      <c r="G600" s="172"/>
      <c r="H600" s="94"/>
      <c r="I600" s="25">
        <f t="shared" si="229"/>
        <v>0</v>
      </c>
    </row>
    <row r="601" spans="1:9">
      <c r="A601" s="21"/>
      <c r="B601" s="22">
        <v>323</v>
      </c>
      <c r="C601" s="23" t="s">
        <v>28</v>
      </c>
      <c r="D601" s="24"/>
      <c r="E601" s="47"/>
      <c r="F601" s="84">
        <f t="shared" si="228"/>
        <v>0</v>
      </c>
      <c r="G601" s="172"/>
      <c r="H601" s="94"/>
      <c r="I601" s="25">
        <f t="shared" si="229"/>
        <v>0</v>
      </c>
    </row>
    <row r="602" spans="1:9" ht="24.75">
      <c r="A602" s="21"/>
      <c r="B602" s="22">
        <v>324</v>
      </c>
      <c r="C602" s="23" t="s">
        <v>37</v>
      </c>
      <c r="D602" s="24"/>
      <c r="E602" s="47"/>
      <c r="F602" s="84">
        <f t="shared" si="228"/>
        <v>0</v>
      </c>
      <c r="G602" s="172"/>
      <c r="H602" s="94"/>
      <c r="I602" s="25">
        <f t="shared" si="229"/>
        <v>0</v>
      </c>
    </row>
    <row r="603" spans="1:9" s="26" customFormat="1" ht="12">
      <c r="A603" s="21"/>
      <c r="B603" s="22">
        <v>329</v>
      </c>
      <c r="C603" s="23" t="s">
        <v>38</v>
      </c>
      <c r="D603" s="24"/>
      <c r="E603" s="47"/>
      <c r="F603" s="84">
        <f t="shared" si="228"/>
        <v>0</v>
      </c>
      <c r="G603" s="172"/>
      <c r="H603" s="94"/>
      <c r="I603" s="25">
        <f t="shared" si="229"/>
        <v>0</v>
      </c>
    </row>
    <row r="604" spans="1:9">
      <c r="A604" s="21"/>
      <c r="B604" s="22">
        <v>343</v>
      </c>
      <c r="C604" s="23" t="s">
        <v>39</v>
      </c>
      <c r="D604" s="24"/>
      <c r="E604" s="47"/>
      <c r="F604" s="84">
        <f t="shared" si="228"/>
        <v>0</v>
      </c>
      <c r="G604" s="172"/>
      <c r="H604" s="94"/>
      <c r="I604" s="25">
        <f t="shared" si="229"/>
        <v>0</v>
      </c>
    </row>
    <row r="605" spans="1:9" ht="12.75" customHeight="1">
      <c r="A605" s="21"/>
      <c r="B605" s="22">
        <v>422</v>
      </c>
      <c r="C605" s="23" t="s">
        <v>29</v>
      </c>
      <c r="D605" s="24"/>
      <c r="E605" s="50"/>
      <c r="F605" s="84">
        <f t="shared" si="228"/>
        <v>0</v>
      </c>
      <c r="G605" s="172"/>
      <c r="H605" s="97"/>
      <c r="I605" s="25">
        <f t="shared" si="229"/>
        <v>0</v>
      </c>
    </row>
    <row r="606" spans="1:9" ht="24.75">
      <c r="A606" s="236" t="s">
        <v>11</v>
      </c>
      <c r="B606" s="237"/>
      <c r="C606" s="18" t="s">
        <v>115</v>
      </c>
      <c r="D606" s="19">
        <f>SUM(D607:D615)</f>
        <v>0</v>
      </c>
      <c r="E606" s="19">
        <f t="shared" ref="E606:I606" si="230">SUM(E607:E615)</f>
        <v>0</v>
      </c>
      <c r="F606" s="59">
        <f t="shared" si="230"/>
        <v>0</v>
      </c>
      <c r="G606" s="174">
        <f t="shared" si="230"/>
        <v>0</v>
      </c>
      <c r="H606" s="79">
        <f t="shared" si="230"/>
        <v>0</v>
      </c>
      <c r="I606" s="20">
        <f t="shared" si="230"/>
        <v>0</v>
      </c>
    </row>
    <row r="607" spans="1:9">
      <c r="A607" s="21"/>
      <c r="B607" s="22">
        <v>311</v>
      </c>
      <c r="C607" s="23" t="s">
        <v>35</v>
      </c>
      <c r="D607" s="24"/>
      <c r="E607" s="47"/>
      <c r="F607" s="84">
        <f t="shared" ref="F607:F615" si="231">SUM(D607:E607)</f>
        <v>0</v>
      </c>
      <c r="G607" s="172"/>
      <c r="H607" s="94"/>
      <c r="I607" s="25">
        <f t="shared" ref="I607:I615" si="232">SUM(F607:H607)</f>
        <v>0</v>
      </c>
    </row>
    <row r="608" spans="1:9">
      <c r="A608" s="21"/>
      <c r="B608" s="22">
        <v>313</v>
      </c>
      <c r="C608" s="23" t="s">
        <v>36</v>
      </c>
      <c r="D608" s="24"/>
      <c r="E608" s="47"/>
      <c r="F608" s="84">
        <f t="shared" si="231"/>
        <v>0</v>
      </c>
      <c r="G608" s="172"/>
      <c r="H608" s="94"/>
      <c r="I608" s="25">
        <f t="shared" si="232"/>
        <v>0</v>
      </c>
    </row>
    <row r="609" spans="1:9">
      <c r="A609" s="21"/>
      <c r="B609" s="22">
        <v>321</v>
      </c>
      <c r="C609" s="23" t="s">
        <v>33</v>
      </c>
      <c r="D609" s="24"/>
      <c r="E609" s="47"/>
      <c r="F609" s="84">
        <f t="shared" si="231"/>
        <v>0</v>
      </c>
      <c r="G609" s="172"/>
      <c r="H609" s="94"/>
      <c r="I609" s="25">
        <f t="shared" si="232"/>
        <v>0</v>
      </c>
    </row>
    <row r="610" spans="1:9">
      <c r="A610" s="21"/>
      <c r="B610" s="22">
        <v>322</v>
      </c>
      <c r="C610" s="23" t="s">
        <v>34</v>
      </c>
      <c r="D610" s="24"/>
      <c r="E610" s="47"/>
      <c r="F610" s="84">
        <f t="shared" si="231"/>
        <v>0</v>
      </c>
      <c r="G610" s="172"/>
      <c r="H610" s="94"/>
      <c r="I610" s="25">
        <f t="shared" si="232"/>
        <v>0</v>
      </c>
    </row>
    <row r="611" spans="1:9">
      <c r="A611" s="21"/>
      <c r="B611" s="22">
        <v>323</v>
      </c>
      <c r="C611" s="23" t="s">
        <v>28</v>
      </c>
      <c r="D611" s="24"/>
      <c r="E611" s="47"/>
      <c r="F611" s="84">
        <f t="shared" si="231"/>
        <v>0</v>
      </c>
      <c r="G611" s="172"/>
      <c r="H611" s="94"/>
      <c r="I611" s="25">
        <f t="shared" si="232"/>
        <v>0</v>
      </c>
    </row>
    <row r="612" spans="1:9" ht="24.75">
      <c r="A612" s="21"/>
      <c r="B612" s="22">
        <v>324</v>
      </c>
      <c r="C612" s="23" t="s">
        <v>37</v>
      </c>
      <c r="D612" s="24"/>
      <c r="E612" s="47"/>
      <c r="F612" s="84">
        <f t="shared" si="231"/>
        <v>0</v>
      </c>
      <c r="G612" s="172"/>
      <c r="H612" s="94"/>
      <c r="I612" s="25">
        <f t="shared" si="232"/>
        <v>0</v>
      </c>
    </row>
    <row r="613" spans="1:9">
      <c r="A613" s="21"/>
      <c r="B613" s="22">
        <v>329</v>
      </c>
      <c r="C613" s="23" t="s">
        <v>38</v>
      </c>
      <c r="D613" s="24"/>
      <c r="E613" s="47"/>
      <c r="F613" s="84">
        <f t="shared" si="231"/>
        <v>0</v>
      </c>
      <c r="G613" s="172"/>
      <c r="H613" s="94"/>
      <c r="I613" s="25">
        <f t="shared" si="232"/>
        <v>0</v>
      </c>
    </row>
    <row r="614" spans="1:9">
      <c r="A614" s="21"/>
      <c r="B614" s="22">
        <v>343</v>
      </c>
      <c r="C614" s="23" t="s">
        <v>39</v>
      </c>
      <c r="D614" s="24"/>
      <c r="E614" s="47"/>
      <c r="F614" s="84">
        <f t="shared" si="231"/>
        <v>0</v>
      </c>
      <c r="G614" s="172"/>
      <c r="H614" s="94"/>
      <c r="I614" s="25">
        <f t="shared" si="232"/>
        <v>0</v>
      </c>
    </row>
    <row r="615" spans="1:9" ht="12.75" customHeight="1">
      <c r="A615" s="21"/>
      <c r="B615" s="22">
        <v>422</v>
      </c>
      <c r="C615" s="23" t="s">
        <v>29</v>
      </c>
      <c r="D615" s="24"/>
      <c r="E615" s="50"/>
      <c r="F615" s="84">
        <f t="shared" si="231"/>
        <v>0</v>
      </c>
      <c r="G615" s="172"/>
      <c r="H615" s="97"/>
      <c r="I615" s="25">
        <f t="shared" si="232"/>
        <v>0</v>
      </c>
    </row>
    <row r="616" spans="1:9" ht="25.5" customHeight="1">
      <c r="A616" s="238" t="s">
        <v>158</v>
      </c>
      <c r="B616" s="239"/>
      <c r="C616" s="39" t="s">
        <v>136</v>
      </c>
      <c r="D616" s="40">
        <f>SUM(D617,D626)</f>
        <v>0</v>
      </c>
      <c r="E616" s="40">
        <f t="shared" ref="E616:I616" si="233">SUM(E617,E626)</f>
        <v>0</v>
      </c>
      <c r="F616" s="83">
        <f t="shared" si="233"/>
        <v>0</v>
      </c>
      <c r="G616" s="171">
        <f t="shared" si="233"/>
        <v>0</v>
      </c>
      <c r="H616" s="88">
        <f t="shared" si="233"/>
        <v>0</v>
      </c>
      <c r="I616" s="41">
        <f t="shared" si="233"/>
        <v>0</v>
      </c>
    </row>
    <row r="617" spans="1:9" ht="24.75">
      <c r="A617" s="236" t="s">
        <v>11</v>
      </c>
      <c r="B617" s="237"/>
      <c r="C617" s="18" t="s">
        <v>122</v>
      </c>
      <c r="D617" s="19">
        <f>SUM(D618:D625)</f>
        <v>0</v>
      </c>
      <c r="E617" s="19">
        <f t="shared" ref="E617:I617" si="234">SUM(E618:E625)</f>
        <v>0</v>
      </c>
      <c r="F617" s="59">
        <f t="shared" si="234"/>
        <v>0</v>
      </c>
      <c r="G617" s="174">
        <f t="shared" si="234"/>
        <v>0</v>
      </c>
      <c r="H617" s="79">
        <f t="shared" si="234"/>
        <v>0</v>
      </c>
      <c r="I617" s="20">
        <f t="shared" si="234"/>
        <v>0</v>
      </c>
    </row>
    <row r="618" spans="1:9">
      <c r="A618" s="21"/>
      <c r="B618" s="22">
        <v>311</v>
      </c>
      <c r="C618" s="23" t="s">
        <v>35</v>
      </c>
      <c r="D618" s="24"/>
      <c r="E618" s="47"/>
      <c r="F618" s="84">
        <f t="shared" ref="F618:F625" si="235">SUM(D618:E618)</f>
        <v>0</v>
      </c>
      <c r="G618" s="172"/>
      <c r="H618" s="94"/>
      <c r="I618" s="25">
        <f t="shared" ref="I618:I625" si="236">SUM(F618:H618)</f>
        <v>0</v>
      </c>
    </row>
    <row r="619" spans="1:9">
      <c r="A619" s="21"/>
      <c r="B619" s="22">
        <v>313</v>
      </c>
      <c r="C619" s="23" t="s">
        <v>36</v>
      </c>
      <c r="D619" s="24"/>
      <c r="E619" s="47"/>
      <c r="F619" s="84">
        <f t="shared" si="235"/>
        <v>0</v>
      </c>
      <c r="G619" s="172"/>
      <c r="H619" s="94"/>
      <c r="I619" s="25">
        <f t="shared" si="236"/>
        <v>0</v>
      </c>
    </row>
    <row r="620" spans="1:9" s="26" customFormat="1" ht="12">
      <c r="A620" s="21"/>
      <c r="B620" s="22">
        <v>321</v>
      </c>
      <c r="C620" s="23" t="s">
        <v>33</v>
      </c>
      <c r="D620" s="24"/>
      <c r="E620" s="47"/>
      <c r="F620" s="84">
        <f t="shared" si="235"/>
        <v>0</v>
      </c>
      <c r="G620" s="172"/>
      <c r="H620" s="94"/>
      <c r="I620" s="25">
        <f t="shared" si="236"/>
        <v>0</v>
      </c>
    </row>
    <row r="621" spans="1:9" s="26" customFormat="1" ht="12">
      <c r="A621" s="21"/>
      <c r="B621" s="22">
        <v>322</v>
      </c>
      <c r="C621" s="23" t="s">
        <v>34</v>
      </c>
      <c r="D621" s="24"/>
      <c r="E621" s="47"/>
      <c r="F621" s="84">
        <f t="shared" si="235"/>
        <v>0</v>
      </c>
      <c r="G621" s="172"/>
      <c r="H621" s="94"/>
      <c r="I621" s="25">
        <f t="shared" si="236"/>
        <v>0</v>
      </c>
    </row>
    <row r="622" spans="1:9">
      <c r="A622" s="21"/>
      <c r="B622" s="22">
        <v>323</v>
      </c>
      <c r="C622" s="23" t="s">
        <v>28</v>
      </c>
      <c r="D622" s="24"/>
      <c r="E622" s="47"/>
      <c r="F622" s="84">
        <f t="shared" si="235"/>
        <v>0</v>
      </c>
      <c r="G622" s="172"/>
      <c r="H622" s="94"/>
      <c r="I622" s="25">
        <f t="shared" si="236"/>
        <v>0</v>
      </c>
    </row>
    <row r="623" spans="1:9" ht="24.75">
      <c r="A623" s="21"/>
      <c r="B623" s="22">
        <v>324</v>
      </c>
      <c r="C623" s="23" t="s">
        <v>37</v>
      </c>
      <c r="D623" s="24"/>
      <c r="E623" s="47"/>
      <c r="F623" s="84">
        <f t="shared" si="235"/>
        <v>0</v>
      </c>
      <c r="G623" s="172"/>
      <c r="H623" s="94"/>
      <c r="I623" s="25">
        <f t="shared" si="236"/>
        <v>0</v>
      </c>
    </row>
    <row r="624" spans="1:9" s="26" customFormat="1" ht="12">
      <c r="A624" s="21"/>
      <c r="B624" s="22">
        <v>329</v>
      </c>
      <c r="C624" s="23" t="s">
        <v>38</v>
      </c>
      <c r="D624" s="24"/>
      <c r="E624" s="47"/>
      <c r="F624" s="84">
        <f t="shared" si="235"/>
        <v>0</v>
      </c>
      <c r="G624" s="172"/>
      <c r="H624" s="94"/>
      <c r="I624" s="25">
        <f t="shared" si="236"/>
        <v>0</v>
      </c>
    </row>
    <row r="625" spans="1:9">
      <c r="A625" s="21"/>
      <c r="B625" s="22">
        <v>343</v>
      </c>
      <c r="C625" s="23" t="s">
        <v>39</v>
      </c>
      <c r="D625" s="24"/>
      <c r="E625" s="47"/>
      <c r="F625" s="84">
        <f t="shared" si="235"/>
        <v>0</v>
      </c>
      <c r="G625" s="172"/>
      <c r="H625" s="94"/>
      <c r="I625" s="25">
        <f t="shared" si="236"/>
        <v>0</v>
      </c>
    </row>
    <row r="626" spans="1:9" ht="24.75">
      <c r="A626" s="236" t="s">
        <v>11</v>
      </c>
      <c r="B626" s="237"/>
      <c r="C626" s="18" t="s">
        <v>115</v>
      </c>
      <c r="D626" s="19">
        <f>SUM(D627:D635)</f>
        <v>0</v>
      </c>
      <c r="E626" s="19">
        <f t="shared" ref="E626:I626" si="237">SUM(E627:E635)</f>
        <v>0</v>
      </c>
      <c r="F626" s="59">
        <f t="shared" si="237"/>
        <v>0</v>
      </c>
      <c r="G626" s="174">
        <f t="shared" si="237"/>
        <v>0</v>
      </c>
      <c r="H626" s="79">
        <f t="shared" si="237"/>
        <v>0</v>
      </c>
      <c r="I626" s="20">
        <f t="shared" si="237"/>
        <v>0</v>
      </c>
    </row>
    <row r="627" spans="1:9">
      <c r="A627" s="21"/>
      <c r="B627" s="22">
        <v>311</v>
      </c>
      <c r="C627" s="23" t="s">
        <v>35</v>
      </c>
      <c r="D627" s="24"/>
      <c r="E627" s="47"/>
      <c r="F627" s="84">
        <f t="shared" ref="F627:F635" si="238">SUM(D627:E627)</f>
        <v>0</v>
      </c>
      <c r="G627" s="172"/>
      <c r="H627" s="94"/>
      <c r="I627" s="25">
        <f t="shared" ref="I627:I635" si="239">SUM(F627:H627)</f>
        <v>0</v>
      </c>
    </row>
    <row r="628" spans="1:9">
      <c r="A628" s="21"/>
      <c r="B628" s="22">
        <v>313</v>
      </c>
      <c r="C628" s="23" t="s">
        <v>36</v>
      </c>
      <c r="D628" s="24"/>
      <c r="E628" s="47"/>
      <c r="F628" s="84">
        <f t="shared" si="238"/>
        <v>0</v>
      </c>
      <c r="G628" s="172"/>
      <c r="H628" s="94"/>
      <c r="I628" s="25">
        <f t="shared" si="239"/>
        <v>0</v>
      </c>
    </row>
    <row r="629" spans="1:9">
      <c r="A629" s="21"/>
      <c r="B629" s="22">
        <v>321</v>
      </c>
      <c r="C629" s="23" t="s">
        <v>33</v>
      </c>
      <c r="D629" s="24"/>
      <c r="E629" s="47"/>
      <c r="F629" s="84">
        <f t="shared" si="238"/>
        <v>0</v>
      </c>
      <c r="G629" s="172"/>
      <c r="H629" s="94"/>
      <c r="I629" s="25">
        <f t="shared" si="239"/>
        <v>0</v>
      </c>
    </row>
    <row r="630" spans="1:9">
      <c r="A630" s="21"/>
      <c r="B630" s="22">
        <v>322</v>
      </c>
      <c r="C630" s="23" t="s">
        <v>34</v>
      </c>
      <c r="D630" s="24"/>
      <c r="E630" s="47"/>
      <c r="F630" s="84">
        <f t="shared" si="238"/>
        <v>0</v>
      </c>
      <c r="G630" s="172"/>
      <c r="H630" s="94"/>
      <c r="I630" s="25">
        <f t="shared" si="239"/>
        <v>0</v>
      </c>
    </row>
    <row r="631" spans="1:9">
      <c r="A631" s="21"/>
      <c r="B631" s="22">
        <v>323</v>
      </c>
      <c r="C631" s="23" t="s">
        <v>28</v>
      </c>
      <c r="D631" s="24"/>
      <c r="E631" s="47"/>
      <c r="F631" s="84">
        <f t="shared" si="238"/>
        <v>0</v>
      </c>
      <c r="G631" s="172"/>
      <c r="H631" s="94"/>
      <c r="I631" s="25">
        <f t="shared" si="239"/>
        <v>0</v>
      </c>
    </row>
    <row r="632" spans="1:9" ht="24.75">
      <c r="A632" s="21"/>
      <c r="B632" s="22">
        <v>324</v>
      </c>
      <c r="C632" s="23" t="s">
        <v>37</v>
      </c>
      <c r="D632" s="24"/>
      <c r="E632" s="47"/>
      <c r="F632" s="84">
        <f t="shared" si="238"/>
        <v>0</v>
      </c>
      <c r="G632" s="172"/>
      <c r="H632" s="94"/>
      <c r="I632" s="25">
        <f t="shared" si="239"/>
        <v>0</v>
      </c>
    </row>
    <row r="633" spans="1:9">
      <c r="A633" s="21"/>
      <c r="B633" s="22">
        <v>329</v>
      </c>
      <c r="C633" s="23" t="s">
        <v>38</v>
      </c>
      <c r="D633" s="24"/>
      <c r="E633" s="47"/>
      <c r="F633" s="84">
        <f t="shared" si="238"/>
        <v>0</v>
      </c>
      <c r="G633" s="172"/>
      <c r="H633" s="94"/>
      <c r="I633" s="25">
        <f t="shared" si="239"/>
        <v>0</v>
      </c>
    </row>
    <row r="634" spans="1:9">
      <c r="A634" s="21"/>
      <c r="B634" s="22">
        <v>343</v>
      </c>
      <c r="C634" s="23" t="s">
        <v>39</v>
      </c>
      <c r="D634" s="24"/>
      <c r="E634" s="47"/>
      <c r="F634" s="84">
        <f t="shared" si="238"/>
        <v>0</v>
      </c>
      <c r="G634" s="172"/>
      <c r="H634" s="94"/>
      <c r="I634" s="25">
        <f t="shared" si="239"/>
        <v>0</v>
      </c>
    </row>
    <row r="635" spans="1:9" ht="12.75" customHeight="1">
      <c r="A635" s="21"/>
      <c r="B635" s="22">
        <v>422</v>
      </c>
      <c r="C635" s="23" t="s">
        <v>29</v>
      </c>
      <c r="D635" s="24"/>
      <c r="E635" s="50"/>
      <c r="F635" s="84">
        <f t="shared" si="238"/>
        <v>0</v>
      </c>
      <c r="G635" s="172"/>
      <c r="H635" s="97"/>
      <c r="I635" s="25">
        <f t="shared" si="239"/>
        <v>0</v>
      </c>
    </row>
    <row r="636" spans="1:9" ht="25.5" customHeight="1">
      <c r="A636" s="238" t="s">
        <v>159</v>
      </c>
      <c r="B636" s="239"/>
      <c r="C636" s="39" t="s">
        <v>137</v>
      </c>
      <c r="D636" s="40">
        <f>SUM(D637,D646)</f>
        <v>0</v>
      </c>
      <c r="E636" s="40">
        <f t="shared" ref="E636:I636" si="240">SUM(E637,E646)</f>
        <v>0</v>
      </c>
      <c r="F636" s="83">
        <f t="shared" si="240"/>
        <v>0</v>
      </c>
      <c r="G636" s="171">
        <f t="shared" si="240"/>
        <v>0</v>
      </c>
      <c r="H636" s="88">
        <f t="shared" si="240"/>
        <v>0</v>
      </c>
      <c r="I636" s="41">
        <f t="shared" si="240"/>
        <v>0</v>
      </c>
    </row>
    <row r="637" spans="1:9" ht="24.75">
      <c r="A637" s="236" t="s">
        <v>11</v>
      </c>
      <c r="B637" s="237"/>
      <c r="C637" s="18" t="s">
        <v>122</v>
      </c>
      <c r="D637" s="19">
        <f>SUM(D638:D645)</f>
        <v>0</v>
      </c>
      <c r="E637" s="19">
        <f t="shared" ref="E637:I637" si="241">SUM(E638:E645)</f>
        <v>0</v>
      </c>
      <c r="F637" s="59">
        <f t="shared" si="241"/>
        <v>0</v>
      </c>
      <c r="G637" s="174">
        <f t="shared" si="241"/>
        <v>0</v>
      </c>
      <c r="H637" s="79">
        <f t="shared" si="241"/>
        <v>0</v>
      </c>
      <c r="I637" s="20">
        <f t="shared" si="241"/>
        <v>0</v>
      </c>
    </row>
    <row r="638" spans="1:9">
      <c r="A638" s="21"/>
      <c r="B638" s="22">
        <v>311</v>
      </c>
      <c r="C638" s="23" t="s">
        <v>35</v>
      </c>
      <c r="D638" s="24"/>
      <c r="E638" s="47"/>
      <c r="F638" s="84">
        <f t="shared" ref="F638:F645" si="242">SUM(D638:E638)</f>
        <v>0</v>
      </c>
      <c r="G638" s="172"/>
      <c r="H638" s="94"/>
      <c r="I638" s="25">
        <f t="shared" ref="I638:I645" si="243">SUM(F638:H638)</f>
        <v>0</v>
      </c>
    </row>
    <row r="639" spans="1:9">
      <c r="A639" s="21"/>
      <c r="B639" s="22">
        <v>313</v>
      </c>
      <c r="C639" s="23" t="s">
        <v>36</v>
      </c>
      <c r="D639" s="24"/>
      <c r="E639" s="47"/>
      <c r="F639" s="84">
        <f t="shared" si="242"/>
        <v>0</v>
      </c>
      <c r="G639" s="172"/>
      <c r="H639" s="94"/>
      <c r="I639" s="25">
        <f t="shared" si="243"/>
        <v>0</v>
      </c>
    </row>
    <row r="640" spans="1:9" s="26" customFormat="1" ht="12">
      <c r="A640" s="21"/>
      <c r="B640" s="22">
        <v>321</v>
      </c>
      <c r="C640" s="23" t="s">
        <v>33</v>
      </c>
      <c r="D640" s="24"/>
      <c r="E640" s="47"/>
      <c r="F640" s="84">
        <f t="shared" si="242"/>
        <v>0</v>
      </c>
      <c r="G640" s="172"/>
      <c r="H640" s="94"/>
      <c r="I640" s="25">
        <f t="shared" si="243"/>
        <v>0</v>
      </c>
    </row>
    <row r="641" spans="1:9" s="26" customFormat="1" ht="12">
      <c r="A641" s="21"/>
      <c r="B641" s="22">
        <v>322</v>
      </c>
      <c r="C641" s="23" t="s">
        <v>34</v>
      </c>
      <c r="D641" s="24"/>
      <c r="E641" s="47"/>
      <c r="F641" s="84">
        <f t="shared" si="242"/>
        <v>0</v>
      </c>
      <c r="G641" s="172"/>
      <c r="H641" s="94"/>
      <c r="I641" s="25">
        <f t="shared" si="243"/>
        <v>0</v>
      </c>
    </row>
    <row r="642" spans="1:9">
      <c r="A642" s="21"/>
      <c r="B642" s="22">
        <v>323</v>
      </c>
      <c r="C642" s="23" t="s">
        <v>28</v>
      </c>
      <c r="D642" s="24"/>
      <c r="E642" s="47"/>
      <c r="F642" s="84">
        <f t="shared" si="242"/>
        <v>0</v>
      </c>
      <c r="G642" s="172"/>
      <c r="H642" s="94"/>
      <c r="I642" s="25">
        <f t="shared" si="243"/>
        <v>0</v>
      </c>
    </row>
    <row r="643" spans="1:9" ht="24.75">
      <c r="A643" s="21"/>
      <c r="B643" s="22">
        <v>324</v>
      </c>
      <c r="C643" s="23" t="s">
        <v>37</v>
      </c>
      <c r="D643" s="24"/>
      <c r="E643" s="47"/>
      <c r="F643" s="84">
        <f t="shared" si="242"/>
        <v>0</v>
      </c>
      <c r="G643" s="172"/>
      <c r="H643" s="94"/>
      <c r="I643" s="25">
        <f t="shared" si="243"/>
        <v>0</v>
      </c>
    </row>
    <row r="644" spans="1:9" s="26" customFormat="1" ht="12">
      <c r="A644" s="21"/>
      <c r="B644" s="22">
        <v>329</v>
      </c>
      <c r="C644" s="23" t="s">
        <v>38</v>
      </c>
      <c r="D644" s="24"/>
      <c r="E644" s="47"/>
      <c r="F644" s="84">
        <f t="shared" si="242"/>
        <v>0</v>
      </c>
      <c r="G644" s="172"/>
      <c r="H644" s="94"/>
      <c r="I644" s="25">
        <f t="shared" si="243"/>
        <v>0</v>
      </c>
    </row>
    <row r="645" spans="1:9">
      <c r="A645" s="21"/>
      <c r="B645" s="22">
        <v>343</v>
      </c>
      <c r="C645" s="23" t="s">
        <v>39</v>
      </c>
      <c r="D645" s="24"/>
      <c r="E645" s="47"/>
      <c r="F645" s="84">
        <f t="shared" si="242"/>
        <v>0</v>
      </c>
      <c r="G645" s="172"/>
      <c r="H645" s="94"/>
      <c r="I645" s="25">
        <f t="shared" si="243"/>
        <v>0</v>
      </c>
    </row>
    <row r="646" spans="1:9" ht="24.75">
      <c r="A646" s="236" t="s">
        <v>11</v>
      </c>
      <c r="B646" s="237"/>
      <c r="C646" s="18" t="s">
        <v>115</v>
      </c>
      <c r="D646" s="19">
        <f>SUM(D647:D655)</f>
        <v>0</v>
      </c>
      <c r="E646" s="19">
        <f t="shared" ref="E646:I646" si="244">SUM(E647:E655)</f>
        <v>0</v>
      </c>
      <c r="F646" s="59">
        <f t="shared" si="244"/>
        <v>0</v>
      </c>
      <c r="G646" s="174">
        <f t="shared" si="244"/>
        <v>0</v>
      </c>
      <c r="H646" s="79">
        <f t="shared" si="244"/>
        <v>0</v>
      </c>
      <c r="I646" s="20">
        <f t="shared" si="244"/>
        <v>0</v>
      </c>
    </row>
    <row r="647" spans="1:9">
      <c r="A647" s="21"/>
      <c r="B647" s="22">
        <v>311</v>
      </c>
      <c r="C647" s="23" t="s">
        <v>35</v>
      </c>
      <c r="D647" s="24"/>
      <c r="E647" s="47"/>
      <c r="F647" s="84">
        <f t="shared" ref="F647:F655" si="245">SUM(D647:E647)</f>
        <v>0</v>
      </c>
      <c r="G647" s="172"/>
      <c r="H647" s="94"/>
      <c r="I647" s="25">
        <f t="shared" ref="I647:I655" si="246">SUM(F647:H647)</f>
        <v>0</v>
      </c>
    </row>
    <row r="648" spans="1:9">
      <c r="A648" s="21"/>
      <c r="B648" s="22">
        <v>313</v>
      </c>
      <c r="C648" s="23" t="s">
        <v>36</v>
      </c>
      <c r="D648" s="24"/>
      <c r="E648" s="47"/>
      <c r="F648" s="84">
        <f t="shared" si="245"/>
        <v>0</v>
      </c>
      <c r="G648" s="172"/>
      <c r="H648" s="94"/>
      <c r="I648" s="25">
        <f t="shared" si="246"/>
        <v>0</v>
      </c>
    </row>
    <row r="649" spans="1:9">
      <c r="A649" s="21"/>
      <c r="B649" s="22">
        <v>321</v>
      </c>
      <c r="C649" s="23" t="s">
        <v>33</v>
      </c>
      <c r="D649" s="24"/>
      <c r="E649" s="47"/>
      <c r="F649" s="84">
        <f t="shared" si="245"/>
        <v>0</v>
      </c>
      <c r="G649" s="172"/>
      <c r="H649" s="94"/>
      <c r="I649" s="25">
        <f t="shared" si="246"/>
        <v>0</v>
      </c>
    </row>
    <row r="650" spans="1:9">
      <c r="A650" s="21"/>
      <c r="B650" s="22">
        <v>322</v>
      </c>
      <c r="C650" s="23" t="s">
        <v>34</v>
      </c>
      <c r="D650" s="24"/>
      <c r="E650" s="47"/>
      <c r="F650" s="84">
        <f t="shared" si="245"/>
        <v>0</v>
      </c>
      <c r="G650" s="172"/>
      <c r="H650" s="94"/>
      <c r="I650" s="25">
        <f t="shared" si="246"/>
        <v>0</v>
      </c>
    </row>
    <row r="651" spans="1:9">
      <c r="A651" s="21"/>
      <c r="B651" s="22">
        <v>323</v>
      </c>
      <c r="C651" s="23" t="s">
        <v>28</v>
      </c>
      <c r="D651" s="24"/>
      <c r="E651" s="47"/>
      <c r="F651" s="84">
        <f t="shared" si="245"/>
        <v>0</v>
      </c>
      <c r="G651" s="172"/>
      <c r="H651" s="94"/>
      <c r="I651" s="25">
        <f t="shared" si="246"/>
        <v>0</v>
      </c>
    </row>
    <row r="652" spans="1:9" ht="24.75">
      <c r="A652" s="21"/>
      <c r="B652" s="22">
        <v>324</v>
      </c>
      <c r="C652" s="23" t="s">
        <v>37</v>
      </c>
      <c r="D652" s="24"/>
      <c r="E652" s="47"/>
      <c r="F652" s="84">
        <f t="shared" si="245"/>
        <v>0</v>
      </c>
      <c r="G652" s="172"/>
      <c r="H652" s="94"/>
      <c r="I652" s="25">
        <f t="shared" si="246"/>
        <v>0</v>
      </c>
    </row>
    <row r="653" spans="1:9">
      <c r="A653" s="21"/>
      <c r="B653" s="22">
        <v>329</v>
      </c>
      <c r="C653" s="23" t="s">
        <v>38</v>
      </c>
      <c r="D653" s="24"/>
      <c r="E653" s="47"/>
      <c r="F653" s="84">
        <f t="shared" si="245"/>
        <v>0</v>
      </c>
      <c r="G653" s="172"/>
      <c r="H653" s="94"/>
      <c r="I653" s="25">
        <f t="shared" si="246"/>
        <v>0</v>
      </c>
    </row>
    <row r="654" spans="1:9">
      <c r="A654" s="21"/>
      <c r="B654" s="22">
        <v>343</v>
      </c>
      <c r="C654" s="23" t="s">
        <v>39</v>
      </c>
      <c r="D654" s="24"/>
      <c r="E654" s="47"/>
      <c r="F654" s="84">
        <f t="shared" si="245"/>
        <v>0</v>
      </c>
      <c r="G654" s="172"/>
      <c r="H654" s="94"/>
      <c r="I654" s="25">
        <f t="shared" si="246"/>
        <v>0</v>
      </c>
    </row>
    <row r="655" spans="1:9" ht="12.75" customHeight="1">
      <c r="A655" s="21"/>
      <c r="B655" s="22">
        <v>422</v>
      </c>
      <c r="C655" s="23" t="s">
        <v>29</v>
      </c>
      <c r="D655" s="24"/>
      <c r="E655" s="50"/>
      <c r="F655" s="84">
        <f t="shared" si="245"/>
        <v>0</v>
      </c>
      <c r="G655" s="172"/>
      <c r="H655" s="97"/>
      <c r="I655" s="25">
        <f t="shared" si="246"/>
        <v>0</v>
      </c>
    </row>
    <row r="656" spans="1:9" ht="25.5" customHeight="1">
      <c r="A656" s="238" t="s">
        <v>160</v>
      </c>
      <c r="B656" s="239"/>
      <c r="C656" s="39" t="s">
        <v>135</v>
      </c>
      <c r="D656" s="40">
        <f>SUM(D657,D668)</f>
        <v>0</v>
      </c>
      <c r="E656" s="40">
        <f t="shared" ref="E656:I656" si="247">SUM(E657,E668)</f>
        <v>0</v>
      </c>
      <c r="F656" s="83">
        <f t="shared" si="247"/>
        <v>0</v>
      </c>
      <c r="G656" s="171">
        <f t="shared" si="247"/>
        <v>0</v>
      </c>
      <c r="H656" s="88">
        <f t="shared" si="247"/>
        <v>0</v>
      </c>
      <c r="I656" s="41">
        <f t="shared" si="247"/>
        <v>0</v>
      </c>
    </row>
    <row r="657" spans="1:9" ht="24.75">
      <c r="A657" s="236" t="s">
        <v>11</v>
      </c>
      <c r="B657" s="237"/>
      <c r="C657" s="18" t="s">
        <v>122</v>
      </c>
      <c r="D657" s="19">
        <f>SUM(D658:D667)</f>
        <v>0</v>
      </c>
      <c r="E657" s="19">
        <f t="shared" ref="E657:I657" si="248">SUM(E658:E667)</f>
        <v>0</v>
      </c>
      <c r="F657" s="59">
        <f t="shared" si="248"/>
        <v>0</v>
      </c>
      <c r="G657" s="174">
        <f t="shared" si="248"/>
        <v>0</v>
      </c>
      <c r="H657" s="79">
        <f t="shared" si="248"/>
        <v>0</v>
      </c>
      <c r="I657" s="20">
        <f t="shared" si="248"/>
        <v>0</v>
      </c>
    </row>
    <row r="658" spans="1:9">
      <c r="A658" s="21"/>
      <c r="B658" s="22">
        <v>311</v>
      </c>
      <c r="C658" s="23" t="s">
        <v>35</v>
      </c>
      <c r="D658" s="24"/>
      <c r="E658" s="47"/>
      <c r="F658" s="84">
        <f t="shared" ref="F658:F667" si="249">SUM(D658:E658)</f>
        <v>0</v>
      </c>
      <c r="G658" s="172"/>
      <c r="H658" s="94"/>
      <c r="I658" s="25">
        <f t="shared" ref="I658:I667" si="250">SUM(F658:H658)</f>
        <v>0</v>
      </c>
    </row>
    <row r="659" spans="1:9">
      <c r="A659" s="21"/>
      <c r="B659" s="22">
        <v>313</v>
      </c>
      <c r="C659" s="23" t="s">
        <v>36</v>
      </c>
      <c r="D659" s="24"/>
      <c r="E659" s="47"/>
      <c r="F659" s="84">
        <f t="shared" si="249"/>
        <v>0</v>
      </c>
      <c r="G659" s="172"/>
      <c r="H659" s="94"/>
      <c r="I659" s="25">
        <f t="shared" si="250"/>
        <v>0</v>
      </c>
    </row>
    <row r="660" spans="1:9" s="26" customFormat="1" ht="12">
      <c r="A660" s="21"/>
      <c r="B660" s="22">
        <v>321</v>
      </c>
      <c r="C660" s="23" t="s">
        <v>33</v>
      </c>
      <c r="D660" s="24"/>
      <c r="E660" s="47"/>
      <c r="F660" s="84">
        <f t="shared" si="249"/>
        <v>0</v>
      </c>
      <c r="G660" s="172"/>
      <c r="H660" s="94"/>
      <c r="I660" s="25">
        <f t="shared" si="250"/>
        <v>0</v>
      </c>
    </row>
    <row r="661" spans="1:9" s="26" customFormat="1" ht="12">
      <c r="A661" s="21"/>
      <c r="B661" s="22">
        <v>322</v>
      </c>
      <c r="C661" s="23" t="s">
        <v>34</v>
      </c>
      <c r="D661" s="24"/>
      <c r="E661" s="47"/>
      <c r="F661" s="84">
        <f t="shared" si="249"/>
        <v>0</v>
      </c>
      <c r="G661" s="172"/>
      <c r="H661" s="94"/>
      <c r="I661" s="25">
        <f t="shared" si="250"/>
        <v>0</v>
      </c>
    </row>
    <row r="662" spans="1:9">
      <c r="A662" s="21"/>
      <c r="B662" s="22">
        <v>323</v>
      </c>
      <c r="C662" s="23" t="s">
        <v>28</v>
      </c>
      <c r="D662" s="24"/>
      <c r="E662" s="47"/>
      <c r="F662" s="84">
        <f t="shared" si="249"/>
        <v>0</v>
      </c>
      <c r="G662" s="172"/>
      <c r="H662" s="94"/>
      <c r="I662" s="25">
        <f t="shared" si="250"/>
        <v>0</v>
      </c>
    </row>
    <row r="663" spans="1:9" ht="24.75">
      <c r="A663" s="21"/>
      <c r="B663" s="22">
        <v>324</v>
      </c>
      <c r="C663" s="23" t="s">
        <v>37</v>
      </c>
      <c r="D663" s="24"/>
      <c r="E663" s="47"/>
      <c r="F663" s="84">
        <f t="shared" si="249"/>
        <v>0</v>
      </c>
      <c r="G663" s="172"/>
      <c r="H663" s="94"/>
      <c r="I663" s="25">
        <f t="shared" si="250"/>
        <v>0</v>
      </c>
    </row>
    <row r="664" spans="1:9" s="26" customFormat="1" ht="12">
      <c r="A664" s="21"/>
      <c r="B664" s="22">
        <v>329</v>
      </c>
      <c r="C664" s="23" t="s">
        <v>38</v>
      </c>
      <c r="D664" s="24"/>
      <c r="E664" s="47"/>
      <c r="F664" s="84">
        <f t="shared" si="249"/>
        <v>0</v>
      </c>
      <c r="G664" s="172"/>
      <c r="H664" s="94"/>
      <c r="I664" s="25">
        <f t="shared" si="250"/>
        <v>0</v>
      </c>
    </row>
    <row r="665" spans="1:9">
      <c r="A665" s="21"/>
      <c r="B665" s="22">
        <v>343</v>
      </c>
      <c r="C665" s="23" t="s">
        <v>39</v>
      </c>
      <c r="D665" s="24"/>
      <c r="E665" s="47"/>
      <c r="F665" s="84">
        <f t="shared" si="249"/>
        <v>0</v>
      </c>
      <c r="G665" s="172"/>
      <c r="H665" s="94"/>
      <c r="I665" s="25">
        <f t="shared" si="250"/>
        <v>0</v>
      </c>
    </row>
    <row r="666" spans="1:9" ht="12.75" customHeight="1">
      <c r="A666" s="21"/>
      <c r="B666" s="22">
        <v>422</v>
      </c>
      <c r="C666" s="23" t="s">
        <v>29</v>
      </c>
      <c r="D666" s="24"/>
      <c r="E666" s="50"/>
      <c r="F666" s="84">
        <f t="shared" si="249"/>
        <v>0</v>
      </c>
      <c r="G666" s="172"/>
      <c r="H666" s="97"/>
      <c r="I666" s="25">
        <f t="shared" si="250"/>
        <v>0</v>
      </c>
    </row>
    <row r="667" spans="1:9" ht="12.75" customHeight="1">
      <c r="A667" s="21"/>
      <c r="B667" s="22">
        <v>451</v>
      </c>
      <c r="C667" s="23" t="s">
        <v>31</v>
      </c>
      <c r="D667" s="24"/>
      <c r="E667" s="50"/>
      <c r="F667" s="84">
        <f t="shared" si="249"/>
        <v>0</v>
      </c>
      <c r="G667" s="172"/>
      <c r="H667" s="97"/>
      <c r="I667" s="25">
        <f t="shared" si="250"/>
        <v>0</v>
      </c>
    </row>
    <row r="668" spans="1:9" ht="24.75">
      <c r="A668" s="236" t="s">
        <v>11</v>
      </c>
      <c r="B668" s="237"/>
      <c r="C668" s="18" t="s">
        <v>115</v>
      </c>
      <c r="D668" s="19">
        <f>SUM(D669:D678)</f>
        <v>0</v>
      </c>
      <c r="E668" s="19">
        <f t="shared" ref="E668:I668" si="251">SUM(E669:E678)</f>
        <v>0</v>
      </c>
      <c r="F668" s="59">
        <f t="shared" si="251"/>
        <v>0</v>
      </c>
      <c r="G668" s="174">
        <f t="shared" si="251"/>
        <v>0</v>
      </c>
      <c r="H668" s="79">
        <f t="shared" si="251"/>
        <v>0</v>
      </c>
      <c r="I668" s="20">
        <f t="shared" si="251"/>
        <v>0</v>
      </c>
    </row>
    <row r="669" spans="1:9">
      <c r="A669" s="21"/>
      <c r="B669" s="22">
        <v>311</v>
      </c>
      <c r="C669" s="23" t="s">
        <v>35</v>
      </c>
      <c r="D669" s="24"/>
      <c r="E669" s="47"/>
      <c r="F669" s="84">
        <f t="shared" ref="F669:F677" si="252">SUM(D669:E669)</f>
        <v>0</v>
      </c>
      <c r="G669" s="172"/>
      <c r="H669" s="94"/>
      <c r="I669" s="25">
        <f t="shared" ref="I669:I677" si="253">SUM(F669:H669)</f>
        <v>0</v>
      </c>
    </row>
    <row r="670" spans="1:9">
      <c r="A670" s="21"/>
      <c r="B670" s="22">
        <v>313</v>
      </c>
      <c r="C670" s="23" t="s">
        <v>36</v>
      </c>
      <c r="D670" s="24"/>
      <c r="E670" s="47"/>
      <c r="F670" s="84">
        <f t="shared" si="252"/>
        <v>0</v>
      </c>
      <c r="G670" s="172"/>
      <c r="H670" s="94"/>
      <c r="I670" s="25">
        <f t="shared" si="253"/>
        <v>0</v>
      </c>
    </row>
    <row r="671" spans="1:9">
      <c r="A671" s="21"/>
      <c r="B671" s="22">
        <v>321</v>
      </c>
      <c r="C671" s="23" t="s">
        <v>33</v>
      </c>
      <c r="D671" s="24"/>
      <c r="E671" s="47"/>
      <c r="F671" s="84">
        <f t="shared" si="252"/>
        <v>0</v>
      </c>
      <c r="G671" s="172"/>
      <c r="H671" s="94"/>
      <c r="I671" s="25">
        <f t="shared" si="253"/>
        <v>0</v>
      </c>
    </row>
    <row r="672" spans="1:9">
      <c r="A672" s="21"/>
      <c r="B672" s="22">
        <v>322</v>
      </c>
      <c r="C672" s="23" t="s">
        <v>34</v>
      </c>
      <c r="D672" s="24"/>
      <c r="E672" s="47"/>
      <c r="F672" s="84">
        <f t="shared" si="252"/>
        <v>0</v>
      </c>
      <c r="G672" s="172"/>
      <c r="H672" s="94"/>
      <c r="I672" s="25">
        <f t="shared" si="253"/>
        <v>0</v>
      </c>
    </row>
    <row r="673" spans="1:9">
      <c r="A673" s="21"/>
      <c r="B673" s="22">
        <v>323</v>
      </c>
      <c r="C673" s="23" t="s">
        <v>28</v>
      </c>
      <c r="D673" s="24"/>
      <c r="E673" s="47"/>
      <c r="F673" s="84">
        <f t="shared" si="252"/>
        <v>0</v>
      </c>
      <c r="G673" s="172"/>
      <c r="H673" s="94"/>
      <c r="I673" s="25">
        <f t="shared" si="253"/>
        <v>0</v>
      </c>
    </row>
    <row r="674" spans="1:9" ht="24.75">
      <c r="A674" s="21"/>
      <c r="B674" s="22">
        <v>324</v>
      </c>
      <c r="C674" s="23" t="s">
        <v>37</v>
      </c>
      <c r="D674" s="24"/>
      <c r="E674" s="47"/>
      <c r="F674" s="84">
        <f t="shared" si="252"/>
        <v>0</v>
      </c>
      <c r="G674" s="172"/>
      <c r="H674" s="94"/>
      <c r="I674" s="25">
        <f t="shared" si="253"/>
        <v>0</v>
      </c>
    </row>
    <row r="675" spans="1:9">
      <c r="A675" s="21"/>
      <c r="B675" s="22">
        <v>329</v>
      </c>
      <c r="C675" s="23" t="s">
        <v>38</v>
      </c>
      <c r="D675" s="24"/>
      <c r="E675" s="47"/>
      <c r="F675" s="84">
        <f t="shared" si="252"/>
        <v>0</v>
      </c>
      <c r="G675" s="172"/>
      <c r="H675" s="94"/>
      <c r="I675" s="25">
        <f t="shared" si="253"/>
        <v>0</v>
      </c>
    </row>
    <row r="676" spans="1:9">
      <c r="A676" s="21"/>
      <c r="B676" s="22">
        <v>343</v>
      </c>
      <c r="C676" s="23" t="s">
        <v>39</v>
      </c>
      <c r="D676" s="24"/>
      <c r="E676" s="47"/>
      <c r="F676" s="84">
        <f t="shared" si="252"/>
        <v>0</v>
      </c>
      <c r="G676" s="172"/>
      <c r="H676" s="94"/>
      <c r="I676" s="25">
        <f t="shared" si="253"/>
        <v>0</v>
      </c>
    </row>
    <row r="677" spans="1:9" ht="12.75" customHeight="1">
      <c r="A677" s="21"/>
      <c r="B677" s="22">
        <v>422</v>
      </c>
      <c r="C677" s="23" t="s">
        <v>29</v>
      </c>
      <c r="D677" s="24"/>
      <c r="E677" s="50"/>
      <c r="F677" s="84">
        <f t="shared" si="252"/>
        <v>0</v>
      </c>
      <c r="G677" s="172"/>
      <c r="H677" s="97"/>
      <c r="I677" s="25">
        <f t="shared" si="253"/>
        <v>0</v>
      </c>
    </row>
    <row r="678" spans="1:9" ht="12.75" customHeight="1">
      <c r="A678" s="21"/>
      <c r="B678" s="22">
        <v>451</v>
      </c>
      <c r="C678" s="23" t="s">
        <v>31</v>
      </c>
      <c r="D678" s="24"/>
      <c r="E678" s="50"/>
      <c r="F678" s="84">
        <f t="shared" ref="F678" si="254">SUM(D678:E678)</f>
        <v>0</v>
      </c>
      <c r="G678" s="172"/>
      <c r="H678" s="97"/>
      <c r="I678" s="25">
        <f t="shared" ref="I678" si="255">SUM(F678:H678)</f>
        <v>0</v>
      </c>
    </row>
    <row r="679" spans="1:9" ht="25.5" customHeight="1">
      <c r="A679" s="238" t="s">
        <v>145</v>
      </c>
      <c r="B679" s="239"/>
      <c r="C679" s="39" t="s">
        <v>144</v>
      </c>
      <c r="D679" s="40">
        <f>SUM(D680,D691)</f>
        <v>0</v>
      </c>
      <c r="E679" s="40">
        <f t="shared" ref="E679:I679" si="256">SUM(E680,E691)</f>
        <v>0</v>
      </c>
      <c r="F679" s="83">
        <f t="shared" si="256"/>
        <v>0</v>
      </c>
      <c r="G679" s="171">
        <f t="shared" si="256"/>
        <v>0</v>
      </c>
      <c r="H679" s="88">
        <f t="shared" si="256"/>
        <v>0</v>
      </c>
      <c r="I679" s="41">
        <f t="shared" si="256"/>
        <v>0</v>
      </c>
    </row>
    <row r="680" spans="1:9" ht="24.75">
      <c r="A680" s="236" t="s">
        <v>11</v>
      </c>
      <c r="B680" s="237"/>
      <c r="C680" s="18" t="s">
        <v>122</v>
      </c>
      <c r="D680" s="19">
        <f>SUM(D681:D690)</f>
        <v>0</v>
      </c>
      <c r="E680" s="19">
        <f t="shared" ref="E680:I680" si="257">SUM(E681:E690)</f>
        <v>0</v>
      </c>
      <c r="F680" s="59">
        <f t="shared" si="257"/>
        <v>0</v>
      </c>
      <c r="G680" s="174">
        <f t="shared" si="257"/>
        <v>0</v>
      </c>
      <c r="H680" s="79">
        <f t="shared" si="257"/>
        <v>0</v>
      </c>
      <c r="I680" s="20">
        <f t="shared" si="257"/>
        <v>0</v>
      </c>
    </row>
    <row r="681" spans="1:9">
      <c r="A681" s="21"/>
      <c r="B681" s="22">
        <v>311</v>
      </c>
      <c r="C681" s="23" t="s">
        <v>35</v>
      </c>
      <c r="D681" s="24"/>
      <c r="E681" s="47"/>
      <c r="F681" s="84">
        <f t="shared" ref="F681:F689" si="258">SUM(D681:E681)</f>
        <v>0</v>
      </c>
      <c r="G681" s="172"/>
      <c r="H681" s="94"/>
      <c r="I681" s="25">
        <f t="shared" ref="I681:I689" si="259">SUM(F681:H681)</f>
        <v>0</v>
      </c>
    </row>
    <row r="682" spans="1:9">
      <c r="A682" s="21"/>
      <c r="B682" s="22">
        <v>313</v>
      </c>
      <c r="C682" s="23" t="s">
        <v>36</v>
      </c>
      <c r="D682" s="24"/>
      <c r="E682" s="47"/>
      <c r="F682" s="84">
        <f t="shared" si="258"/>
        <v>0</v>
      </c>
      <c r="G682" s="172"/>
      <c r="H682" s="94"/>
      <c r="I682" s="25">
        <f t="shared" si="259"/>
        <v>0</v>
      </c>
    </row>
    <row r="683" spans="1:9" s="26" customFormat="1" ht="12">
      <c r="A683" s="21"/>
      <c r="B683" s="22">
        <v>321</v>
      </c>
      <c r="C683" s="23" t="s">
        <v>33</v>
      </c>
      <c r="D683" s="24"/>
      <c r="E683" s="47"/>
      <c r="F683" s="84">
        <f t="shared" si="258"/>
        <v>0</v>
      </c>
      <c r="G683" s="172"/>
      <c r="H683" s="94"/>
      <c r="I683" s="25">
        <f t="shared" si="259"/>
        <v>0</v>
      </c>
    </row>
    <row r="684" spans="1:9" s="26" customFormat="1" ht="12">
      <c r="A684" s="21"/>
      <c r="B684" s="22">
        <v>322</v>
      </c>
      <c r="C684" s="23" t="s">
        <v>34</v>
      </c>
      <c r="D684" s="24"/>
      <c r="E684" s="47"/>
      <c r="F684" s="84">
        <f t="shared" si="258"/>
        <v>0</v>
      </c>
      <c r="G684" s="172"/>
      <c r="H684" s="94"/>
      <c r="I684" s="25">
        <f t="shared" si="259"/>
        <v>0</v>
      </c>
    </row>
    <row r="685" spans="1:9">
      <c r="A685" s="21"/>
      <c r="B685" s="22">
        <v>323</v>
      </c>
      <c r="C685" s="23" t="s">
        <v>28</v>
      </c>
      <c r="D685" s="24"/>
      <c r="E685" s="47"/>
      <c r="F685" s="84">
        <f t="shared" si="258"/>
        <v>0</v>
      </c>
      <c r="G685" s="172"/>
      <c r="H685" s="94"/>
      <c r="I685" s="25">
        <f t="shared" si="259"/>
        <v>0</v>
      </c>
    </row>
    <row r="686" spans="1:9" ht="24.75">
      <c r="A686" s="21"/>
      <c r="B686" s="22">
        <v>324</v>
      </c>
      <c r="C686" s="23" t="s">
        <v>37</v>
      </c>
      <c r="D686" s="24"/>
      <c r="E686" s="47"/>
      <c r="F686" s="84">
        <f t="shared" si="258"/>
        <v>0</v>
      </c>
      <c r="G686" s="172"/>
      <c r="H686" s="94"/>
      <c r="I686" s="25">
        <f t="shared" si="259"/>
        <v>0</v>
      </c>
    </row>
    <row r="687" spans="1:9" s="26" customFormat="1" ht="12">
      <c r="A687" s="21"/>
      <c r="B687" s="22">
        <v>329</v>
      </c>
      <c r="C687" s="23" t="s">
        <v>38</v>
      </c>
      <c r="D687" s="24"/>
      <c r="E687" s="47"/>
      <c r="F687" s="84">
        <f t="shared" si="258"/>
        <v>0</v>
      </c>
      <c r="G687" s="172"/>
      <c r="H687" s="94"/>
      <c r="I687" s="25">
        <f t="shared" si="259"/>
        <v>0</v>
      </c>
    </row>
    <row r="688" spans="1:9">
      <c r="A688" s="21"/>
      <c r="B688" s="22">
        <v>343</v>
      </c>
      <c r="C688" s="23" t="s">
        <v>39</v>
      </c>
      <c r="D688" s="24"/>
      <c r="E688" s="47"/>
      <c r="F688" s="84">
        <f t="shared" si="258"/>
        <v>0</v>
      </c>
      <c r="G688" s="172"/>
      <c r="H688" s="94"/>
      <c r="I688" s="25">
        <f t="shared" si="259"/>
        <v>0</v>
      </c>
    </row>
    <row r="689" spans="1:9" ht="12.75" customHeight="1">
      <c r="A689" s="21"/>
      <c r="B689" s="22">
        <v>422</v>
      </c>
      <c r="C689" s="23" t="s">
        <v>29</v>
      </c>
      <c r="D689" s="24"/>
      <c r="E689" s="50"/>
      <c r="F689" s="84">
        <f t="shared" si="258"/>
        <v>0</v>
      </c>
      <c r="G689" s="172"/>
      <c r="H689" s="97"/>
      <c r="I689" s="25">
        <f t="shared" si="259"/>
        <v>0</v>
      </c>
    </row>
    <row r="690" spans="1:9" ht="12.75" customHeight="1">
      <c r="A690" s="21"/>
      <c r="B690" s="22">
        <v>451</v>
      </c>
      <c r="C690" s="23" t="s">
        <v>31</v>
      </c>
      <c r="D690" s="24"/>
      <c r="E690" s="50"/>
      <c r="F690" s="84">
        <f t="shared" ref="F690" si="260">SUM(D690:E690)</f>
        <v>0</v>
      </c>
      <c r="G690" s="172"/>
      <c r="H690" s="97"/>
      <c r="I690" s="25">
        <f t="shared" ref="I690" si="261">SUM(F690:H690)</f>
        <v>0</v>
      </c>
    </row>
    <row r="691" spans="1:9" ht="24.75">
      <c r="A691" s="236" t="s">
        <v>11</v>
      </c>
      <c r="B691" s="237"/>
      <c r="C691" s="18" t="s">
        <v>115</v>
      </c>
      <c r="D691" s="19">
        <f>SUM(D692:D701)</f>
        <v>0</v>
      </c>
      <c r="E691" s="19">
        <f t="shared" ref="E691:I691" si="262">SUM(E692:E701)</f>
        <v>0</v>
      </c>
      <c r="F691" s="59">
        <f t="shared" si="262"/>
        <v>0</v>
      </c>
      <c r="G691" s="174">
        <f t="shared" si="262"/>
        <v>0</v>
      </c>
      <c r="H691" s="79">
        <f t="shared" si="262"/>
        <v>0</v>
      </c>
      <c r="I691" s="20">
        <f t="shared" si="262"/>
        <v>0</v>
      </c>
    </row>
    <row r="692" spans="1:9">
      <c r="A692" s="21"/>
      <c r="B692" s="22">
        <v>311</v>
      </c>
      <c r="C692" s="23" t="s">
        <v>35</v>
      </c>
      <c r="D692" s="24"/>
      <c r="E692" s="47"/>
      <c r="F692" s="84">
        <f t="shared" ref="F692:F701" si="263">SUM(D692:E692)</f>
        <v>0</v>
      </c>
      <c r="G692" s="172"/>
      <c r="H692" s="94"/>
      <c r="I692" s="25">
        <f t="shared" ref="I692:I701" si="264">SUM(F692:H692)</f>
        <v>0</v>
      </c>
    </row>
    <row r="693" spans="1:9">
      <c r="A693" s="21"/>
      <c r="B693" s="22">
        <v>313</v>
      </c>
      <c r="C693" s="23" t="s">
        <v>36</v>
      </c>
      <c r="D693" s="24"/>
      <c r="E693" s="47"/>
      <c r="F693" s="84">
        <f t="shared" si="263"/>
        <v>0</v>
      </c>
      <c r="G693" s="172"/>
      <c r="H693" s="94"/>
      <c r="I693" s="25">
        <f t="shared" si="264"/>
        <v>0</v>
      </c>
    </row>
    <row r="694" spans="1:9">
      <c r="A694" s="21"/>
      <c r="B694" s="22">
        <v>321</v>
      </c>
      <c r="C694" s="23" t="s">
        <v>33</v>
      </c>
      <c r="D694" s="24"/>
      <c r="E694" s="47"/>
      <c r="F694" s="84">
        <f t="shared" si="263"/>
        <v>0</v>
      </c>
      <c r="G694" s="172"/>
      <c r="H694" s="94"/>
      <c r="I694" s="25">
        <f t="shared" si="264"/>
        <v>0</v>
      </c>
    </row>
    <row r="695" spans="1:9">
      <c r="A695" s="21"/>
      <c r="B695" s="22">
        <v>322</v>
      </c>
      <c r="C695" s="23" t="s">
        <v>34</v>
      </c>
      <c r="D695" s="24"/>
      <c r="E695" s="47"/>
      <c r="F695" s="84">
        <f t="shared" si="263"/>
        <v>0</v>
      </c>
      <c r="G695" s="172"/>
      <c r="H695" s="94"/>
      <c r="I695" s="25">
        <f t="shared" si="264"/>
        <v>0</v>
      </c>
    </row>
    <row r="696" spans="1:9">
      <c r="A696" s="21"/>
      <c r="B696" s="22">
        <v>323</v>
      </c>
      <c r="C696" s="23" t="s">
        <v>28</v>
      </c>
      <c r="D696" s="24"/>
      <c r="E696" s="47"/>
      <c r="F696" s="84">
        <f t="shared" si="263"/>
        <v>0</v>
      </c>
      <c r="G696" s="172"/>
      <c r="H696" s="94"/>
      <c r="I696" s="25">
        <f t="shared" si="264"/>
        <v>0</v>
      </c>
    </row>
    <row r="697" spans="1:9" ht="24.75">
      <c r="A697" s="21"/>
      <c r="B697" s="22">
        <v>324</v>
      </c>
      <c r="C697" s="23" t="s">
        <v>37</v>
      </c>
      <c r="D697" s="24"/>
      <c r="E697" s="47"/>
      <c r="F697" s="84">
        <f t="shared" si="263"/>
        <v>0</v>
      </c>
      <c r="G697" s="172"/>
      <c r="H697" s="94"/>
      <c r="I697" s="25">
        <f t="shared" si="264"/>
        <v>0</v>
      </c>
    </row>
    <row r="698" spans="1:9">
      <c r="A698" s="21"/>
      <c r="B698" s="22">
        <v>329</v>
      </c>
      <c r="C698" s="23" t="s">
        <v>38</v>
      </c>
      <c r="D698" s="24"/>
      <c r="E698" s="47"/>
      <c r="F698" s="84">
        <f t="shared" si="263"/>
        <v>0</v>
      </c>
      <c r="G698" s="172"/>
      <c r="H698" s="94"/>
      <c r="I698" s="25">
        <f t="shared" si="264"/>
        <v>0</v>
      </c>
    </row>
    <row r="699" spans="1:9">
      <c r="A699" s="21"/>
      <c r="B699" s="22">
        <v>343</v>
      </c>
      <c r="C699" s="23" t="s">
        <v>39</v>
      </c>
      <c r="D699" s="24"/>
      <c r="E699" s="47"/>
      <c r="F699" s="84">
        <f t="shared" si="263"/>
        <v>0</v>
      </c>
      <c r="G699" s="172"/>
      <c r="H699" s="94"/>
      <c r="I699" s="25">
        <f t="shared" si="264"/>
        <v>0</v>
      </c>
    </row>
    <row r="700" spans="1:9" ht="12.75" customHeight="1">
      <c r="A700" s="21"/>
      <c r="B700" s="22">
        <v>422</v>
      </c>
      <c r="C700" s="23" t="s">
        <v>29</v>
      </c>
      <c r="D700" s="24"/>
      <c r="E700" s="50"/>
      <c r="F700" s="84">
        <f t="shared" si="263"/>
        <v>0</v>
      </c>
      <c r="G700" s="172"/>
      <c r="H700" s="97"/>
      <c r="I700" s="25">
        <f t="shared" si="264"/>
        <v>0</v>
      </c>
    </row>
    <row r="701" spans="1:9" ht="12.75" customHeight="1">
      <c r="A701" s="21"/>
      <c r="B701" s="22">
        <v>451</v>
      </c>
      <c r="C701" s="23" t="s">
        <v>31</v>
      </c>
      <c r="D701" s="24"/>
      <c r="E701" s="50"/>
      <c r="F701" s="84">
        <f t="shared" si="263"/>
        <v>0</v>
      </c>
      <c r="G701" s="172"/>
      <c r="H701" s="97"/>
      <c r="I701" s="25">
        <f t="shared" si="264"/>
        <v>0</v>
      </c>
    </row>
    <row r="702" spans="1:9" ht="25.5" customHeight="1">
      <c r="A702" s="238" t="s">
        <v>147</v>
      </c>
      <c r="B702" s="239"/>
      <c r="C702" s="39" t="s">
        <v>146</v>
      </c>
      <c r="D702" s="40">
        <f>SUM(D703,D714)</f>
        <v>0</v>
      </c>
      <c r="E702" s="40">
        <f t="shared" ref="E702:I702" si="265">SUM(E703,E714)</f>
        <v>0</v>
      </c>
      <c r="F702" s="83">
        <f t="shared" si="265"/>
        <v>0</v>
      </c>
      <c r="G702" s="171">
        <f t="shared" si="265"/>
        <v>0</v>
      </c>
      <c r="H702" s="88">
        <f t="shared" si="265"/>
        <v>0</v>
      </c>
      <c r="I702" s="41">
        <f t="shared" si="265"/>
        <v>0</v>
      </c>
    </row>
    <row r="703" spans="1:9" ht="24.75">
      <c r="A703" s="236" t="s">
        <v>11</v>
      </c>
      <c r="B703" s="237"/>
      <c r="C703" s="18" t="s">
        <v>122</v>
      </c>
      <c r="D703" s="19">
        <f>SUM(D704:D713)</f>
        <v>0</v>
      </c>
      <c r="E703" s="19">
        <f t="shared" ref="E703:I703" si="266">SUM(E704:E713)</f>
        <v>0</v>
      </c>
      <c r="F703" s="59">
        <f t="shared" si="266"/>
        <v>0</v>
      </c>
      <c r="G703" s="174">
        <f t="shared" si="266"/>
        <v>0</v>
      </c>
      <c r="H703" s="79">
        <f t="shared" si="266"/>
        <v>0</v>
      </c>
      <c r="I703" s="20">
        <f t="shared" si="266"/>
        <v>0</v>
      </c>
    </row>
    <row r="704" spans="1:9">
      <c r="A704" s="21"/>
      <c r="B704" s="22">
        <v>311</v>
      </c>
      <c r="C704" s="23" t="s">
        <v>35</v>
      </c>
      <c r="D704" s="24"/>
      <c r="E704" s="47"/>
      <c r="F704" s="84">
        <f t="shared" ref="F704:F713" si="267">SUM(D704:E704)</f>
        <v>0</v>
      </c>
      <c r="G704" s="172"/>
      <c r="H704" s="94"/>
      <c r="I704" s="25">
        <f t="shared" ref="I704:I713" si="268">SUM(F704:H704)</f>
        <v>0</v>
      </c>
    </row>
    <row r="705" spans="1:9">
      <c r="A705" s="21"/>
      <c r="B705" s="22">
        <v>312</v>
      </c>
      <c r="C705" s="23" t="s">
        <v>44</v>
      </c>
      <c r="D705" s="24"/>
      <c r="E705" s="47"/>
      <c r="F705" s="84">
        <f t="shared" si="267"/>
        <v>0</v>
      </c>
      <c r="G705" s="172"/>
      <c r="H705" s="94"/>
      <c r="I705" s="25">
        <f t="shared" si="268"/>
        <v>0</v>
      </c>
    </row>
    <row r="706" spans="1:9">
      <c r="A706" s="21"/>
      <c r="B706" s="22">
        <v>313</v>
      </c>
      <c r="C706" s="23" t="s">
        <v>36</v>
      </c>
      <c r="D706" s="24"/>
      <c r="E706" s="47"/>
      <c r="F706" s="84">
        <f t="shared" si="267"/>
        <v>0</v>
      </c>
      <c r="G706" s="172"/>
      <c r="H706" s="94"/>
      <c r="I706" s="25">
        <f t="shared" si="268"/>
        <v>0</v>
      </c>
    </row>
    <row r="707" spans="1:9" s="26" customFormat="1" ht="12">
      <c r="A707" s="21"/>
      <c r="B707" s="22">
        <v>321</v>
      </c>
      <c r="C707" s="23" t="s">
        <v>33</v>
      </c>
      <c r="D707" s="24"/>
      <c r="E707" s="47"/>
      <c r="F707" s="84">
        <f t="shared" si="267"/>
        <v>0</v>
      </c>
      <c r="G707" s="172"/>
      <c r="H707" s="94"/>
      <c r="I707" s="25">
        <f t="shared" si="268"/>
        <v>0</v>
      </c>
    </row>
    <row r="708" spans="1:9" s="26" customFormat="1" ht="12">
      <c r="A708" s="21"/>
      <c r="B708" s="22">
        <v>322</v>
      </c>
      <c r="C708" s="23" t="s">
        <v>34</v>
      </c>
      <c r="D708" s="24"/>
      <c r="E708" s="47"/>
      <c r="F708" s="84">
        <f t="shared" si="267"/>
        <v>0</v>
      </c>
      <c r="G708" s="172"/>
      <c r="H708" s="94"/>
      <c r="I708" s="25">
        <f t="shared" si="268"/>
        <v>0</v>
      </c>
    </row>
    <row r="709" spans="1:9">
      <c r="A709" s="21"/>
      <c r="B709" s="22">
        <v>323</v>
      </c>
      <c r="C709" s="23" t="s">
        <v>28</v>
      </c>
      <c r="D709" s="24"/>
      <c r="E709" s="47"/>
      <c r="F709" s="84">
        <f t="shared" si="267"/>
        <v>0</v>
      </c>
      <c r="G709" s="172"/>
      <c r="H709" s="94"/>
      <c r="I709" s="25">
        <f t="shared" si="268"/>
        <v>0</v>
      </c>
    </row>
    <row r="710" spans="1:9" ht="24.75">
      <c r="A710" s="21"/>
      <c r="B710" s="22">
        <v>324</v>
      </c>
      <c r="C710" s="23" t="s">
        <v>37</v>
      </c>
      <c r="D710" s="24"/>
      <c r="E710" s="47"/>
      <c r="F710" s="84">
        <f t="shared" si="267"/>
        <v>0</v>
      </c>
      <c r="G710" s="172"/>
      <c r="H710" s="94"/>
      <c r="I710" s="25">
        <f t="shared" si="268"/>
        <v>0</v>
      </c>
    </row>
    <row r="711" spans="1:9" s="26" customFormat="1" ht="12">
      <c r="A711" s="21"/>
      <c r="B711" s="22">
        <v>329</v>
      </c>
      <c r="C711" s="23" t="s">
        <v>38</v>
      </c>
      <c r="D711" s="24"/>
      <c r="E711" s="47"/>
      <c r="F711" s="84">
        <f t="shared" si="267"/>
        <v>0</v>
      </c>
      <c r="G711" s="172"/>
      <c r="H711" s="94"/>
      <c r="I711" s="25">
        <f t="shared" si="268"/>
        <v>0</v>
      </c>
    </row>
    <row r="712" spans="1:9">
      <c r="A712" s="21"/>
      <c r="B712" s="22">
        <v>343</v>
      </c>
      <c r="C712" s="23" t="s">
        <v>39</v>
      </c>
      <c r="D712" s="24"/>
      <c r="E712" s="47"/>
      <c r="F712" s="84">
        <f t="shared" si="267"/>
        <v>0</v>
      </c>
      <c r="G712" s="172"/>
      <c r="H712" s="94"/>
      <c r="I712" s="25">
        <f t="shared" si="268"/>
        <v>0</v>
      </c>
    </row>
    <row r="713" spans="1:9" ht="12.75" customHeight="1">
      <c r="A713" s="21"/>
      <c r="B713" s="22">
        <v>422</v>
      </c>
      <c r="C713" s="23" t="s">
        <v>29</v>
      </c>
      <c r="D713" s="24"/>
      <c r="E713" s="50"/>
      <c r="F713" s="84">
        <f t="shared" si="267"/>
        <v>0</v>
      </c>
      <c r="G713" s="172"/>
      <c r="H713" s="97"/>
      <c r="I713" s="25">
        <f t="shared" si="268"/>
        <v>0</v>
      </c>
    </row>
    <row r="714" spans="1:9" ht="24.75">
      <c r="A714" s="236" t="s">
        <v>11</v>
      </c>
      <c r="B714" s="237"/>
      <c r="C714" s="18" t="s">
        <v>115</v>
      </c>
      <c r="D714" s="19">
        <f>SUM(D715:D723)</f>
        <v>0</v>
      </c>
      <c r="E714" s="19">
        <f t="shared" ref="E714:I714" si="269">SUM(E715:E723)</f>
        <v>0</v>
      </c>
      <c r="F714" s="59">
        <f t="shared" si="269"/>
        <v>0</v>
      </c>
      <c r="G714" s="174">
        <f t="shared" si="269"/>
        <v>0</v>
      </c>
      <c r="H714" s="79">
        <f t="shared" si="269"/>
        <v>0</v>
      </c>
      <c r="I714" s="20">
        <f t="shared" si="269"/>
        <v>0</v>
      </c>
    </row>
    <row r="715" spans="1:9">
      <c r="A715" s="21"/>
      <c r="B715" s="22">
        <v>311</v>
      </c>
      <c r="C715" s="23" t="s">
        <v>35</v>
      </c>
      <c r="D715" s="24"/>
      <c r="E715" s="47"/>
      <c r="F715" s="84">
        <f t="shared" ref="F715:F723" si="270">SUM(D715:E715)</f>
        <v>0</v>
      </c>
      <c r="G715" s="172"/>
      <c r="H715" s="94"/>
      <c r="I715" s="25">
        <f t="shared" ref="I715:I723" si="271">SUM(F715:H715)</f>
        <v>0</v>
      </c>
    </row>
    <row r="716" spans="1:9">
      <c r="A716" s="21"/>
      <c r="B716" s="22">
        <v>313</v>
      </c>
      <c r="C716" s="23" t="s">
        <v>36</v>
      </c>
      <c r="D716" s="24"/>
      <c r="E716" s="47"/>
      <c r="F716" s="84">
        <f t="shared" si="270"/>
        <v>0</v>
      </c>
      <c r="G716" s="172"/>
      <c r="H716" s="94"/>
      <c r="I716" s="25">
        <f t="shared" si="271"/>
        <v>0</v>
      </c>
    </row>
    <row r="717" spans="1:9">
      <c r="A717" s="21"/>
      <c r="B717" s="22">
        <v>321</v>
      </c>
      <c r="C717" s="23" t="s">
        <v>33</v>
      </c>
      <c r="D717" s="24"/>
      <c r="E717" s="47"/>
      <c r="F717" s="84">
        <f t="shared" si="270"/>
        <v>0</v>
      </c>
      <c r="G717" s="172"/>
      <c r="H717" s="94"/>
      <c r="I717" s="25">
        <f t="shared" si="271"/>
        <v>0</v>
      </c>
    </row>
    <row r="718" spans="1:9">
      <c r="A718" s="21"/>
      <c r="B718" s="22">
        <v>322</v>
      </c>
      <c r="C718" s="23" t="s">
        <v>34</v>
      </c>
      <c r="D718" s="24"/>
      <c r="E718" s="47"/>
      <c r="F718" s="84">
        <f t="shared" si="270"/>
        <v>0</v>
      </c>
      <c r="G718" s="172"/>
      <c r="H718" s="94"/>
      <c r="I718" s="25">
        <f t="shared" si="271"/>
        <v>0</v>
      </c>
    </row>
    <row r="719" spans="1:9">
      <c r="A719" s="21"/>
      <c r="B719" s="22">
        <v>323</v>
      </c>
      <c r="C719" s="23" t="s">
        <v>28</v>
      </c>
      <c r="D719" s="24"/>
      <c r="E719" s="47"/>
      <c r="F719" s="84">
        <f t="shared" si="270"/>
        <v>0</v>
      </c>
      <c r="G719" s="172"/>
      <c r="H719" s="94"/>
      <c r="I719" s="25">
        <f t="shared" si="271"/>
        <v>0</v>
      </c>
    </row>
    <row r="720" spans="1:9" ht="24.75">
      <c r="A720" s="21"/>
      <c r="B720" s="22">
        <v>324</v>
      </c>
      <c r="C720" s="23" t="s">
        <v>37</v>
      </c>
      <c r="D720" s="24"/>
      <c r="E720" s="47"/>
      <c r="F720" s="84">
        <f t="shared" si="270"/>
        <v>0</v>
      </c>
      <c r="G720" s="172"/>
      <c r="H720" s="94"/>
      <c r="I720" s="25">
        <f t="shared" si="271"/>
        <v>0</v>
      </c>
    </row>
    <row r="721" spans="1:9">
      <c r="A721" s="21"/>
      <c r="B721" s="22">
        <v>329</v>
      </c>
      <c r="C721" s="23" t="s">
        <v>38</v>
      </c>
      <c r="D721" s="24"/>
      <c r="E721" s="47"/>
      <c r="F721" s="84">
        <f t="shared" si="270"/>
        <v>0</v>
      </c>
      <c r="G721" s="172"/>
      <c r="H721" s="94"/>
      <c r="I721" s="25">
        <f t="shared" si="271"/>
        <v>0</v>
      </c>
    </row>
    <row r="722" spans="1:9">
      <c r="A722" s="21"/>
      <c r="B722" s="22">
        <v>343</v>
      </c>
      <c r="C722" s="23" t="s">
        <v>39</v>
      </c>
      <c r="D722" s="24"/>
      <c r="E722" s="47"/>
      <c r="F722" s="84">
        <f t="shared" si="270"/>
        <v>0</v>
      </c>
      <c r="G722" s="172"/>
      <c r="H722" s="94"/>
      <c r="I722" s="25">
        <f t="shared" si="271"/>
        <v>0</v>
      </c>
    </row>
    <row r="723" spans="1:9" ht="12.75" customHeight="1">
      <c r="A723" s="21"/>
      <c r="B723" s="22">
        <v>422</v>
      </c>
      <c r="C723" s="23" t="s">
        <v>29</v>
      </c>
      <c r="D723" s="24"/>
      <c r="E723" s="50"/>
      <c r="F723" s="84">
        <f t="shared" si="270"/>
        <v>0</v>
      </c>
      <c r="G723" s="172"/>
      <c r="H723" s="97"/>
      <c r="I723" s="25">
        <f t="shared" si="271"/>
        <v>0</v>
      </c>
    </row>
    <row r="724" spans="1:9" s="139" customFormat="1" ht="25.5" customHeight="1">
      <c r="A724" s="244" t="s">
        <v>161</v>
      </c>
      <c r="B724" s="245"/>
      <c r="C724" s="132" t="s">
        <v>162</v>
      </c>
      <c r="D724" s="135">
        <f>SUM(D725,D734)</f>
        <v>0</v>
      </c>
      <c r="E724" s="135">
        <f t="shared" ref="E724:I724" si="272">SUM(E725,E734)</f>
        <v>0</v>
      </c>
      <c r="F724" s="136">
        <f t="shared" si="272"/>
        <v>0</v>
      </c>
      <c r="G724" s="176">
        <f t="shared" si="272"/>
        <v>0</v>
      </c>
      <c r="H724" s="137">
        <f t="shared" si="272"/>
        <v>0</v>
      </c>
      <c r="I724" s="138">
        <f t="shared" si="272"/>
        <v>0</v>
      </c>
    </row>
    <row r="725" spans="1:9" ht="24.75">
      <c r="A725" s="236" t="s">
        <v>11</v>
      </c>
      <c r="B725" s="237"/>
      <c r="C725" s="18" t="s">
        <v>122</v>
      </c>
      <c r="D725" s="19">
        <f>SUM(D726:D733)</f>
        <v>0</v>
      </c>
      <c r="E725" s="19">
        <f t="shared" ref="E725:I725" si="273">SUM(E726:E733)</f>
        <v>0</v>
      </c>
      <c r="F725" s="59">
        <f t="shared" si="273"/>
        <v>0</v>
      </c>
      <c r="G725" s="174">
        <f t="shared" si="273"/>
        <v>0</v>
      </c>
      <c r="H725" s="79">
        <f t="shared" si="273"/>
        <v>0</v>
      </c>
      <c r="I725" s="20">
        <f t="shared" si="273"/>
        <v>0</v>
      </c>
    </row>
    <row r="726" spans="1:9">
      <c r="A726" s="21"/>
      <c r="B726" s="22">
        <v>311</v>
      </c>
      <c r="C726" s="23" t="s">
        <v>35</v>
      </c>
      <c r="D726" s="24"/>
      <c r="E726" s="47"/>
      <c r="F726" s="84">
        <f t="shared" ref="F726:F733" si="274">SUM(D726:E726)</f>
        <v>0</v>
      </c>
      <c r="G726" s="172"/>
      <c r="H726" s="94"/>
      <c r="I726" s="25">
        <f t="shared" ref="I726:I733" si="275">SUM(F726:H726)</f>
        <v>0</v>
      </c>
    </row>
    <row r="727" spans="1:9">
      <c r="A727" s="21"/>
      <c r="B727" s="22">
        <v>313</v>
      </c>
      <c r="C727" s="23" t="s">
        <v>36</v>
      </c>
      <c r="D727" s="24"/>
      <c r="E727" s="47"/>
      <c r="F727" s="84">
        <f t="shared" si="274"/>
        <v>0</v>
      </c>
      <c r="G727" s="172"/>
      <c r="H727" s="94"/>
      <c r="I727" s="25">
        <f t="shared" si="275"/>
        <v>0</v>
      </c>
    </row>
    <row r="728" spans="1:9" s="26" customFormat="1" ht="12">
      <c r="A728" s="21"/>
      <c r="B728" s="22">
        <v>321</v>
      </c>
      <c r="C728" s="23" t="s">
        <v>33</v>
      </c>
      <c r="D728" s="24"/>
      <c r="E728" s="47"/>
      <c r="F728" s="84">
        <f t="shared" si="274"/>
        <v>0</v>
      </c>
      <c r="G728" s="172"/>
      <c r="H728" s="94"/>
      <c r="I728" s="25">
        <f t="shared" si="275"/>
        <v>0</v>
      </c>
    </row>
    <row r="729" spans="1:9" s="26" customFormat="1" ht="12">
      <c r="A729" s="21"/>
      <c r="B729" s="22">
        <v>322</v>
      </c>
      <c r="C729" s="23" t="s">
        <v>34</v>
      </c>
      <c r="D729" s="24"/>
      <c r="E729" s="47"/>
      <c r="F729" s="84">
        <f t="shared" si="274"/>
        <v>0</v>
      </c>
      <c r="G729" s="172"/>
      <c r="H729" s="94"/>
      <c r="I729" s="25">
        <f t="shared" si="275"/>
        <v>0</v>
      </c>
    </row>
    <row r="730" spans="1:9">
      <c r="A730" s="21"/>
      <c r="B730" s="22">
        <v>323</v>
      </c>
      <c r="C730" s="23" t="s">
        <v>28</v>
      </c>
      <c r="D730" s="24"/>
      <c r="E730" s="47"/>
      <c r="F730" s="84">
        <f t="shared" si="274"/>
        <v>0</v>
      </c>
      <c r="G730" s="172"/>
      <c r="H730" s="94"/>
      <c r="I730" s="25">
        <f t="shared" si="275"/>
        <v>0</v>
      </c>
    </row>
    <row r="731" spans="1:9" ht="24.75">
      <c r="A731" s="21"/>
      <c r="B731" s="22">
        <v>324</v>
      </c>
      <c r="C731" s="23" t="s">
        <v>37</v>
      </c>
      <c r="D731" s="24"/>
      <c r="E731" s="47"/>
      <c r="F731" s="84">
        <f t="shared" si="274"/>
        <v>0</v>
      </c>
      <c r="G731" s="172"/>
      <c r="H731" s="94"/>
      <c r="I731" s="25">
        <f t="shared" si="275"/>
        <v>0</v>
      </c>
    </row>
    <row r="732" spans="1:9" s="26" customFormat="1" ht="12">
      <c r="A732" s="21"/>
      <c r="B732" s="22">
        <v>329</v>
      </c>
      <c r="C732" s="23" t="s">
        <v>38</v>
      </c>
      <c r="D732" s="24"/>
      <c r="E732" s="47"/>
      <c r="F732" s="84">
        <f t="shared" si="274"/>
        <v>0</v>
      </c>
      <c r="G732" s="172"/>
      <c r="H732" s="94"/>
      <c r="I732" s="25">
        <f t="shared" si="275"/>
        <v>0</v>
      </c>
    </row>
    <row r="733" spans="1:9">
      <c r="A733" s="21"/>
      <c r="B733" s="22">
        <v>343</v>
      </c>
      <c r="C733" s="23" t="s">
        <v>39</v>
      </c>
      <c r="D733" s="24"/>
      <c r="E733" s="47"/>
      <c r="F733" s="84">
        <f t="shared" si="274"/>
        <v>0</v>
      </c>
      <c r="G733" s="172"/>
      <c r="H733" s="94"/>
      <c r="I733" s="25">
        <f t="shared" si="275"/>
        <v>0</v>
      </c>
    </row>
    <row r="734" spans="1:9" ht="24.75">
      <c r="A734" s="236" t="s">
        <v>11</v>
      </c>
      <c r="B734" s="237"/>
      <c r="C734" s="18" t="s">
        <v>115</v>
      </c>
      <c r="D734" s="19">
        <f>SUM(D735:D743)</f>
        <v>0</v>
      </c>
      <c r="E734" s="19">
        <f t="shared" ref="E734:I734" si="276">SUM(E735:E743)</f>
        <v>0</v>
      </c>
      <c r="F734" s="59">
        <f t="shared" si="276"/>
        <v>0</v>
      </c>
      <c r="G734" s="174">
        <f t="shared" si="276"/>
        <v>0</v>
      </c>
      <c r="H734" s="79">
        <f t="shared" si="276"/>
        <v>0</v>
      </c>
      <c r="I734" s="20">
        <f t="shared" si="276"/>
        <v>0</v>
      </c>
    </row>
    <row r="735" spans="1:9">
      <c r="A735" s="21"/>
      <c r="B735" s="22">
        <v>311</v>
      </c>
      <c r="C735" s="23" t="s">
        <v>35</v>
      </c>
      <c r="D735" s="24"/>
      <c r="E735" s="47"/>
      <c r="F735" s="84">
        <f t="shared" ref="F735:F743" si="277">SUM(D735:E735)</f>
        <v>0</v>
      </c>
      <c r="G735" s="172"/>
      <c r="H735" s="94"/>
      <c r="I735" s="25">
        <f t="shared" ref="I735:I743" si="278">SUM(F735:H735)</f>
        <v>0</v>
      </c>
    </row>
    <row r="736" spans="1:9">
      <c r="A736" s="21"/>
      <c r="B736" s="22">
        <v>313</v>
      </c>
      <c r="C736" s="23" t="s">
        <v>36</v>
      </c>
      <c r="D736" s="24"/>
      <c r="E736" s="47"/>
      <c r="F736" s="84">
        <f t="shared" si="277"/>
        <v>0</v>
      </c>
      <c r="G736" s="172"/>
      <c r="H736" s="94"/>
      <c r="I736" s="25">
        <f t="shared" si="278"/>
        <v>0</v>
      </c>
    </row>
    <row r="737" spans="1:9">
      <c r="A737" s="21"/>
      <c r="B737" s="22">
        <v>321</v>
      </c>
      <c r="C737" s="23" t="s">
        <v>33</v>
      </c>
      <c r="D737" s="24"/>
      <c r="E737" s="47"/>
      <c r="F737" s="84">
        <f t="shared" si="277"/>
        <v>0</v>
      </c>
      <c r="G737" s="172"/>
      <c r="H737" s="94"/>
      <c r="I737" s="25">
        <f t="shared" si="278"/>
        <v>0</v>
      </c>
    </row>
    <row r="738" spans="1:9">
      <c r="A738" s="21"/>
      <c r="B738" s="22">
        <v>322</v>
      </c>
      <c r="C738" s="23" t="s">
        <v>34</v>
      </c>
      <c r="D738" s="24"/>
      <c r="E738" s="47"/>
      <c r="F738" s="84">
        <f t="shared" si="277"/>
        <v>0</v>
      </c>
      <c r="G738" s="172"/>
      <c r="H738" s="94"/>
      <c r="I738" s="25">
        <f t="shared" si="278"/>
        <v>0</v>
      </c>
    </row>
    <row r="739" spans="1:9">
      <c r="A739" s="21"/>
      <c r="B739" s="22">
        <v>323</v>
      </c>
      <c r="C739" s="23" t="s">
        <v>28</v>
      </c>
      <c r="D739" s="24"/>
      <c r="E739" s="47"/>
      <c r="F739" s="84">
        <f t="shared" si="277"/>
        <v>0</v>
      </c>
      <c r="G739" s="172"/>
      <c r="H739" s="94"/>
      <c r="I739" s="25">
        <f t="shared" si="278"/>
        <v>0</v>
      </c>
    </row>
    <row r="740" spans="1:9" ht="24.75">
      <c r="A740" s="21"/>
      <c r="B740" s="22">
        <v>324</v>
      </c>
      <c r="C740" s="23" t="s">
        <v>37</v>
      </c>
      <c r="D740" s="24"/>
      <c r="E740" s="47"/>
      <c r="F740" s="84">
        <f t="shared" si="277"/>
        <v>0</v>
      </c>
      <c r="G740" s="172"/>
      <c r="H740" s="94"/>
      <c r="I740" s="25">
        <f t="shared" si="278"/>
        <v>0</v>
      </c>
    </row>
    <row r="741" spans="1:9">
      <c r="A741" s="21"/>
      <c r="B741" s="22">
        <v>329</v>
      </c>
      <c r="C741" s="23" t="s">
        <v>38</v>
      </c>
      <c r="D741" s="24"/>
      <c r="E741" s="47"/>
      <c r="F741" s="84">
        <f t="shared" si="277"/>
        <v>0</v>
      </c>
      <c r="G741" s="172"/>
      <c r="H741" s="94"/>
      <c r="I741" s="25">
        <f t="shared" si="278"/>
        <v>0</v>
      </c>
    </row>
    <row r="742" spans="1:9">
      <c r="A742" s="21"/>
      <c r="B742" s="22">
        <v>343</v>
      </c>
      <c r="C742" s="23" t="s">
        <v>39</v>
      </c>
      <c r="D742" s="24"/>
      <c r="E742" s="47"/>
      <c r="F742" s="84">
        <f t="shared" si="277"/>
        <v>0</v>
      </c>
      <c r="G742" s="172"/>
      <c r="H742" s="94"/>
      <c r="I742" s="25">
        <f t="shared" si="278"/>
        <v>0</v>
      </c>
    </row>
    <row r="743" spans="1:9" ht="12.75" customHeight="1">
      <c r="A743" s="21"/>
      <c r="B743" s="22">
        <v>422</v>
      </c>
      <c r="C743" s="23" t="s">
        <v>29</v>
      </c>
      <c r="D743" s="24"/>
      <c r="E743" s="50"/>
      <c r="F743" s="84">
        <f t="shared" si="277"/>
        <v>0</v>
      </c>
      <c r="G743" s="172"/>
      <c r="H743" s="97"/>
      <c r="I743" s="25">
        <f t="shared" si="278"/>
        <v>0</v>
      </c>
    </row>
    <row r="744" spans="1:9" s="139" customFormat="1" ht="25.5" customHeight="1">
      <c r="A744" s="244" t="s">
        <v>163</v>
      </c>
      <c r="B744" s="245"/>
      <c r="C744" s="132" t="s">
        <v>164</v>
      </c>
      <c r="D744" s="135">
        <f>SUM(D745,D754)</f>
        <v>0</v>
      </c>
      <c r="E744" s="135">
        <f t="shared" ref="E744:I744" si="279">SUM(E745,E754)</f>
        <v>0</v>
      </c>
      <c r="F744" s="136">
        <f t="shared" si="279"/>
        <v>0</v>
      </c>
      <c r="G744" s="176">
        <f t="shared" si="279"/>
        <v>832.68000000000006</v>
      </c>
      <c r="H744" s="137">
        <f t="shared" si="279"/>
        <v>0</v>
      </c>
      <c r="I744" s="138">
        <f t="shared" si="279"/>
        <v>832.68000000000006</v>
      </c>
    </row>
    <row r="745" spans="1:9" ht="24.75">
      <c r="A745" s="236" t="s">
        <v>11</v>
      </c>
      <c r="B745" s="237"/>
      <c r="C745" s="18" t="s">
        <v>122</v>
      </c>
      <c r="D745" s="19">
        <f>SUM(D746:D753)</f>
        <v>0</v>
      </c>
      <c r="E745" s="19">
        <f t="shared" ref="E745:I745" si="280">SUM(E746:E753)</f>
        <v>0</v>
      </c>
      <c r="F745" s="59">
        <f t="shared" si="280"/>
        <v>0</v>
      </c>
      <c r="G745" s="174">
        <f t="shared" si="280"/>
        <v>0</v>
      </c>
      <c r="H745" s="79">
        <f t="shared" si="280"/>
        <v>0</v>
      </c>
      <c r="I745" s="20">
        <f t="shared" si="280"/>
        <v>0</v>
      </c>
    </row>
    <row r="746" spans="1:9">
      <c r="A746" s="21"/>
      <c r="B746" s="22">
        <v>311</v>
      </c>
      <c r="C746" s="23" t="s">
        <v>35</v>
      </c>
      <c r="D746" s="24"/>
      <c r="E746" s="47"/>
      <c r="F746" s="84">
        <f t="shared" ref="F746:F753" si="281">SUM(D746:E746)</f>
        <v>0</v>
      </c>
      <c r="G746" s="172"/>
      <c r="H746" s="94"/>
      <c r="I746" s="25">
        <f t="shared" ref="I746:I753" si="282">SUM(F746:H746)</f>
        <v>0</v>
      </c>
    </row>
    <row r="747" spans="1:9">
      <c r="A747" s="21"/>
      <c r="B747" s="22">
        <v>313</v>
      </c>
      <c r="C747" s="23" t="s">
        <v>36</v>
      </c>
      <c r="D747" s="24"/>
      <c r="E747" s="47"/>
      <c r="F747" s="84">
        <f t="shared" si="281"/>
        <v>0</v>
      </c>
      <c r="G747" s="172"/>
      <c r="H747" s="94"/>
      <c r="I747" s="25">
        <f t="shared" si="282"/>
        <v>0</v>
      </c>
    </row>
    <row r="748" spans="1:9" s="26" customFormat="1" ht="12">
      <c r="A748" s="21"/>
      <c r="B748" s="22">
        <v>321</v>
      </c>
      <c r="C748" s="23" t="s">
        <v>33</v>
      </c>
      <c r="D748" s="24"/>
      <c r="E748" s="47"/>
      <c r="F748" s="84">
        <f t="shared" si="281"/>
        <v>0</v>
      </c>
      <c r="G748" s="172"/>
      <c r="H748" s="94"/>
      <c r="I748" s="25">
        <f t="shared" si="282"/>
        <v>0</v>
      </c>
    </row>
    <row r="749" spans="1:9" s="26" customFormat="1" ht="12">
      <c r="A749" s="21"/>
      <c r="B749" s="22">
        <v>322</v>
      </c>
      <c r="C749" s="23" t="s">
        <v>34</v>
      </c>
      <c r="D749" s="24"/>
      <c r="E749" s="47"/>
      <c r="F749" s="84">
        <f t="shared" si="281"/>
        <v>0</v>
      </c>
      <c r="G749" s="172"/>
      <c r="H749" s="94"/>
      <c r="I749" s="25">
        <f t="shared" si="282"/>
        <v>0</v>
      </c>
    </row>
    <row r="750" spans="1:9">
      <c r="A750" s="21"/>
      <c r="B750" s="22">
        <v>323</v>
      </c>
      <c r="C750" s="23" t="s">
        <v>28</v>
      </c>
      <c r="D750" s="24"/>
      <c r="E750" s="47"/>
      <c r="F750" s="84">
        <f t="shared" si="281"/>
        <v>0</v>
      </c>
      <c r="G750" s="172"/>
      <c r="H750" s="94"/>
      <c r="I750" s="25">
        <f t="shared" si="282"/>
        <v>0</v>
      </c>
    </row>
    <row r="751" spans="1:9" ht="24.75">
      <c r="A751" s="21"/>
      <c r="B751" s="22">
        <v>324</v>
      </c>
      <c r="C751" s="23" t="s">
        <v>37</v>
      </c>
      <c r="D751" s="24"/>
      <c r="E751" s="47"/>
      <c r="F751" s="84">
        <f t="shared" si="281"/>
        <v>0</v>
      </c>
      <c r="G751" s="172"/>
      <c r="H751" s="94"/>
      <c r="I751" s="25">
        <f t="shared" si="282"/>
        <v>0</v>
      </c>
    </row>
    <row r="752" spans="1:9" s="26" customFormat="1" ht="12">
      <c r="A752" s="21"/>
      <c r="B752" s="22">
        <v>329</v>
      </c>
      <c r="C752" s="23" t="s">
        <v>38</v>
      </c>
      <c r="D752" s="24"/>
      <c r="E752" s="47"/>
      <c r="F752" s="84">
        <f t="shared" si="281"/>
        <v>0</v>
      </c>
      <c r="G752" s="172"/>
      <c r="H752" s="94"/>
      <c r="I752" s="25">
        <f t="shared" si="282"/>
        <v>0</v>
      </c>
    </row>
    <row r="753" spans="1:9">
      <c r="A753" s="21"/>
      <c r="B753" s="22">
        <v>343</v>
      </c>
      <c r="C753" s="23" t="s">
        <v>39</v>
      </c>
      <c r="D753" s="24"/>
      <c r="E753" s="47"/>
      <c r="F753" s="84">
        <f t="shared" si="281"/>
        <v>0</v>
      </c>
      <c r="G753" s="172"/>
      <c r="H753" s="94"/>
      <c r="I753" s="25">
        <f t="shared" si="282"/>
        <v>0</v>
      </c>
    </row>
    <row r="754" spans="1:9" ht="24.75">
      <c r="A754" s="236" t="s">
        <v>11</v>
      </c>
      <c r="B754" s="237"/>
      <c r="C754" s="18" t="s">
        <v>115</v>
      </c>
      <c r="D754" s="19">
        <f>SUM(D755:D763)</f>
        <v>0</v>
      </c>
      <c r="E754" s="19">
        <f t="shared" ref="E754:I754" si="283">SUM(E755:E763)</f>
        <v>0</v>
      </c>
      <c r="F754" s="59">
        <f t="shared" si="283"/>
        <v>0</v>
      </c>
      <c r="G754" s="174">
        <f t="shared" si="283"/>
        <v>832.68000000000006</v>
      </c>
      <c r="H754" s="79">
        <f t="shared" si="283"/>
        <v>0</v>
      </c>
      <c r="I754" s="20">
        <f t="shared" si="283"/>
        <v>832.68000000000006</v>
      </c>
    </row>
    <row r="755" spans="1:9">
      <c r="A755" s="21" t="s">
        <v>1637</v>
      </c>
      <c r="B755" s="22">
        <v>311</v>
      </c>
      <c r="C755" s="23" t="s">
        <v>35</v>
      </c>
      <c r="D755" s="24"/>
      <c r="E755" s="47"/>
      <c r="F755" s="84">
        <f t="shared" ref="F755:F763" si="284">SUM(D755:E755)</f>
        <v>0</v>
      </c>
      <c r="G755" s="172">
        <v>714.75</v>
      </c>
      <c r="H755" s="94"/>
      <c r="I755" s="25">
        <f t="shared" ref="I755:I763" si="285">SUM(F755:H755)</f>
        <v>714.75</v>
      </c>
    </row>
    <row r="756" spans="1:9">
      <c r="A756" s="21" t="s">
        <v>1638</v>
      </c>
      <c r="B756" s="22">
        <v>313</v>
      </c>
      <c r="C756" s="23" t="s">
        <v>36</v>
      </c>
      <c r="D756" s="24"/>
      <c r="E756" s="47"/>
      <c r="F756" s="84">
        <f t="shared" si="284"/>
        <v>0</v>
      </c>
      <c r="G756" s="172">
        <v>117.93</v>
      </c>
      <c r="H756" s="94"/>
      <c r="I756" s="25">
        <f t="shared" si="285"/>
        <v>117.93</v>
      </c>
    </row>
    <row r="757" spans="1:9">
      <c r="A757" s="21"/>
      <c r="B757" s="22">
        <v>321</v>
      </c>
      <c r="C757" s="23" t="s">
        <v>33</v>
      </c>
      <c r="D757" s="24"/>
      <c r="E757" s="149"/>
      <c r="F757" s="84">
        <f t="shared" si="284"/>
        <v>0</v>
      </c>
      <c r="G757" s="172"/>
      <c r="H757" s="94"/>
      <c r="I757" s="25">
        <f t="shared" si="285"/>
        <v>0</v>
      </c>
    </row>
    <row r="758" spans="1:9">
      <c r="A758" s="21"/>
      <c r="B758" s="22">
        <v>322</v>
      </c>
      <c r="C758" s="23" t="s">
        <v>34</v>
      </c>
      <c r="D758" s="24"/>
      <c r="E758" s="47"/>
      <c r="F758" s="84">
        <f t="shared" si="284"/>
        <v>0</v>
      </c>
      <c r="G758" s="172"/>
      <c r="H758" s="94"/>
      <c r="I758" s="25">
        <f t="shared" si="285"/>
        <v>0</v>
      </c>
    </row>
    <row r="759" spans="1:9">
      <c r="A759" s="21"/>
      <c r="B759" s="22">
        <v>323</v>
      </c>
      <c r="C759" s="23" t="s">
        <v>28</v>
      </c>
      <c r="D759" s="24"/>
      <c r="E759" s="47"/>
      <c r="F759" s="84">
        <f>SUM(D759:E759)</f>
        <v>0</v>
      </c>
      <c r="G759" s="172"/>
      <c r="H759" s="94"/>
      <c r="I759" s="25">
        <f t="shared" si="285"/>
        <v>0</v>
      </c>
    </row>
    <row r="760" spans="1:9" ht="24.75">
      <c r="A760" s="21"/>
      <c r="B760" s="22">
        <v>324</v>
      </c>
      <c r="C760" s="23" t="s">
        <v>37</v>
      </c>
      <c r="D760" s="24"/>
      <c r="E760" s="47"/>
      <c r="F760" s="84">
        <f t="shared" si="284"/>
        <v>0</v>
      </c>
      <c r="G760" s="172"/>
      <c r="H760" s="94"/>
      <c r="I760" s="25">
        <f t="shared" si="285"/>
        <v>0</v>
      </c>
    </row>
    <row r="761" spans="1:9">
      <c r="A761" s="21"/>
      <c r="B761" s="22">
        <v>329</v>
      </c>
      <c r="C761" s="23" t="s">
        <v>38</v>
      </c>
      <c r="D761" s="24"/>
      <c r="E761" s="47"/>
      <c r="F761" s="84">
        <f t="shared" si="284"/>
        <v>0</v>
      </c>
      <c r="G761" s="172"/>
      <c r="H761" s="94"/>
      <c r="I761" s="25">
        <f t="shared" si="285"/>
        <v>0</v>
      </c>
    </row>
    <row r="762" spans="1:9">
      <c r="A762" s="21"/>
      <c r="B762" s="22">
        <v>343</v>
      </c>
      <c r="C762" s="23" t="s">
        <v>39</v>
      </c>
      <c r="D762" s="24"/>
      <c r="E762" s="47"/>
      <c r="F762" s="84">
        <f t="shared" si="284"/>
        <v>0</v>
      </c>
      <c r="G762" s="172"/>
      <c r="H762" s="94"/>
      <c r="I762" s="25">
        <f t="shared" si="285"/>
        <v>0</v>
      </c>
    </row>
    <row r="763" spans="1:9" ht="12.75" customHeight="1">
      <c r="A763" s="21"/>
      <c r="B763" s="22">
        <v>422</v>
      </c>
      <c r="C763" s="23" t="s">
        <v>29</v>
      </c>
      <c r="D763" s="24"/>
      <c r="E763" s="50"/>
      <c r="F763" s="84">
        <f t="shared" si="284"/>
        <v>0</v>
      </c>
      <c r="G763" s="172"/>
      <c r="H763" s="97"/>
      <c r="I763" s="25">
        <f t="shared" si="285"/>
        <v>0</v>
      </c>
    </row>
    <row r="764" spans="1:9" s="139" customFormat="1" ht="25.5" customHeight="1">
      <c r="A764" s="244" t="s">
        <v>165</v>
      </c>
      <c r="B764" s="245"/>
      <c r="C764" s="132" t="s">
        <v>166</v>
      </c>
      <c r="D764" s="135">
        <f>SUM(D765,D777)</f>
        <v>0</v>
      </c>
      <c r="E764" s="135">
        <f t="shared" ref="E764:I764" si="286">SUM(E765,E777)</f>
        <v>0</v>
      </c>
      <c r="F764" s="136">
        <f t="shared" si="286"/>
        <v>0</v>
      </c>
      <c r="G764" s="176">
        <f t="shared" si="286"/>
        <v>0</v>
      </c>
      <c r="H764" s="137">
        <f t="shared" si="286"/>
        <v>0</v>
      </c>
      <c r="I764" s="138">
        <f t="shared" si="286"/>
        <v>0</v>
      </c>
    </row>
    <row r="765" spans="1:9" ht="24.75">
      <c r="A765" s="236" t="s">
        <v>11</v>
      </c>
      <c r="B765" s="237"/>
      <c r="C765" s="18" t="s">
        <v>122</v>
      </c>
      <c r="D765" s="19">
        <f>SUM(D766:D776)</f>
        <v>0</v>
      </c>
      <c r="E765" s="19">
        <f t="shared" ref="E765:I765" si="287">SUM(E766:E776)</f>
        <v>0</v>
      </c>
      <c r="F765" s="59">
        <f t="shared" si="287"/>
        <v>0</v>
      </c>
      <c r="G765" s="174">
        <f t="shared" si="287"/>
        <v>0</v>
      </c>
      <c r="H765" s="79">
        <f t="shared" si="287"/>
        <v>0</v>
      </c>
      <c r="I765" s="20">
        <f t="shared" si="287"/>
        <v>0</v>
      </c>
    </row>
    <row r="766" spans="1:9">
      <c r="A766" s="21"/>
      <c r="B766" s="22">
        <v>311</v>
      </c>
      <c r="C766" s="23" t="s">
        <v>35</v>
      </c>
      <c r="D766" s="24"/>
      <c r="E766" s="47"/>
      <c r="F766" s="84">
        <f t="shared" ref="F766:F776" si="288">SUM(D766:E766)</f>
        <v>0</v>
      </c>
      <c r="G766" s="172"/>
      <c r="H766" s="94"/>
      <c r="I766" s="25">
        <f t="shared" ref="I766:I776" si="289">SUM(F766:H766)</f>
        <v>0</v>
      </c>
    </row>
    <row r="767" spans="1:9">
      <c r="A767" s="21"/>
      <c r="B767" s="22">
        <v>313</v>
      </c>
      <c r="C767" s="23" t="s">
        <v>36</v>
      </c>
      <c r="D767" s="24"/>
      <c r="E767" s="47"/>
      <c r="F767" s="84">
        <f t="shared" si="288"/>
        <v>0</v>
      </c>
      <c r="G767" s="172"/>
      <c r="H767" s="94"/>
      <c r="I767" s="25">
        <f t="shared" si="289"/>
        <v>0</v>
      </c>
    </row>
    <row r="768" spans="1:9" s="26" customFormat="1" ht="12">
      <c r="A768" s="21"/>
      <c r="B768" s="22">
        <v>321</v>
      </c>
      <c r="C768" s="23" t="s">
        <v>33</v>
      </c>
      <c r="D768" s="24"/>
      <c r="E768" s="47"/>
      <c r="F768" s="84">
        <f t="shared" si="288"/>
        <v>0</v>
      </c>
      <c r="G768" s="172"/>
      <c r="H768" s="94"/>
      <c r="I768" s="25">
        <f t="shared" si="289"/>
        <v>0</v>
      </c>
    </row>
    <row r="769" spans="1:9" s="26" customFormat="1" ht="12">
      <c r="A769" s="21"/>
      <c r="B769" s="22">
        <v>322</v>
      </c>
      <c r="C769" s="23" t="s">
        <v>34</v>
      </c>
      <c r="D769" s="24"/>
      <c r="E769" s="47"/>
      <c r="F769" s="84">
        <f t="shared" si="288"/>
        <v>0</v>
      </c>
      <c r="G769" s="172"/>
      <c r="H769" s="94"/>
      <c r="I769" s="25">
        <f t="shared" si="289"/>
        <v>0</v>
      </c>
    </row>
    <row r="770" spans="1:9">
      <c r="A770" s="21"/>
      <c r="B770" s="22">
        <v>323</v>
      </c>
      <c r="C770" s="23" t="s">
        <v>28</v>
      </c>
      <c r="D770" s="24"/>
      <c r="E770" s="47"/>
      <c r="F770" s="84">
        <f t="shared" si="288"/>
        <v>0</v>
      </c>
      <c r="G770" s="172"/>
      <c r="H770" s="94"/>
      <c r="I770" s="25">
        <f t="shared" si="289"/>
        <v>0</v>
      </c>
    </row>
    <row r="771" spans="1:9" ht="24.75">
      <c r="A771" s="21"/>
      <c r="B771" s="22">
        <v>324</v>
      </c>
      <c r="C771" s="23" t="s">
        <v>37</v>
      </c>
      <c r="D771" s="24"/>
      <c r="E771" s="47"/>
      <c r="F771" s="84">
        <f t="shared" si="288"/>
        <v>0</v>
      </c>
      <c r="G771" s="172"/>
      <c r="H771" s="94"/>
      <c r="I771" s="25">
        <f t="shared" si="289"/>
        <v>0</v>
      </c>
    </row>
    <row r="772" spans="1:9" s="26" customFormat="1" ht="12">
      <c r="A772" s="21"/>
      <c r="B772" s="22">
        <v>329</v>
      </c>
      <c r="C772" s="23" t="s">
        <v>38</v>
      </c>
      <c r="D772" s="24"/>
      <c r="E772" s="47"/>
      <c r="F772" s="84">
        <f t="shared" si="288"/>
        <v>0</v>
      </c>
      <c r="G772" s="172"/>
      <c r="H772" s="94"/>
      <c r="I772" s="25">
        <f t="shared" si="289"/>
        <v>0</v>
      </c>
    </row>
    <row r="773" spans="1:9">
      <c r="A773" s="21"/>
      <c r="B773" s="22">
        <v>343</v>
      </c>
      <c r="C773" s="23" t="s">
        <v>39</v>
      </c>
      <c r="D773" s="24"/>
      <c r="E773" s="47"/>
      <c r="F773" s="84">
        <f t="shared" si="288"/>
        <v>0</v>
      </c>
      <c r="G773" s="172"/>
      <c r="H773" s="94"/>
      <c r="I773" s="25">
        <f t="shared" si="289"/>
        <v>0</v>
      </c>
    </row>
    <row r="774" spans="1:9" ht="24.75">
      <c r="A774" s="21"/>
      <c r="B774" s="22">
        <v>369</v>
      </c>
      <c r="C774" s="23" t="s">
        <v>133</v>
      </c>
      <c r="D774" s="24"/>
      <c r="E774" s="47"/>
      <c r="F774" s="84">
        <f t="shared" ref="F774" si="290">SUM(D774:E774)</f>
        <v>0</v>
      </c>
      <c r="G774" s="172"/>
      <c r="H774" s="94"/>
      <c r="I774" s="25">
        <f t="shared" ref="I774" si="291">SUM(F774:H774)</f>
        <v>0</v>
      </c>
    </row>
    <row r="775" spans="1:9">
      <c r="A775" s="21"/>
      <c r="B775" s="22">
        <v>381</v>
      </c>
      <c r="C775" s="23" t="s">
        <v>58</v>
      </c>
      <c r="D775" s="24"/>
      <c r="E775" s="47"/>
      <c r="F775" s="84">
        <f t="shared" si="288"/>
        <v>0</v>
      </c>
      <c r="G775" s="172"/>
      <c r="H775" s="94"/>
      <c r="I775" s="25">
        <f t="shared" si="289"/>
        <v>0</v>
      </c>
    </row>
    <row r="776" spans="1:9" ht="12.75" customHeight="1">
      <c r="A776" s="21"/>
      <c r="B776" s="22">
        <v>422</v>
      </c>
      <c r="C776" s="23" t="s">
        <v>29</v>
      </c>
      <c r="D776" s="24"/>
      <c r="E776" s="50"/>
      <c r="F776" s="84">
        <f t="shared" si="288"/>
        <v>0</v>
      </c>
      <c r="G776" s="172"/>
      <c r="H776" s="97"/>
      <c r="I776" s="25">
        <f t="shared" si="289"/>
        <v>0</v>
      </c>
    </row>
    <row r="777" spans="1:9" ht="24.75">
      <c r="A777" s="236" t="s">
        <v>11</v>
      </c>
      <c r="B777" s="237"/>
      <c r="C777" s="18" t="s">
        <v>115</v>
      </c>
      <c r="D777" s="19">
        <f>SUM(D778:D788)</f>
        <v>0</v>
      </c>
      <c r="E777" s="19">
        <f t="shared" ref="E777:I777" si="292">SUM(E778:E788)</f>
        <v>0</v>
      </c>
      <c r="F777" s="59">
        <f t="shared" si="292"/>
        <v>0</v>
      </c>
      <c r="G777" s="174">
        <f t="shared" si="292"/>
        <v>0</v>
      </c>
      <c r="H777" s="79">
        <f t="shared" si="292"/>
        <v>0</v>
      </c>
      <c r="I777" s="20">
        <f t="shared" si="292"/>
        <v>0</v>
      </c>
    </row>
    <row r="778" spans="1:9">
      <c r="A778" s="21"/>
      <c r="B778" s="22">
        <v>311</v>
      </c>
      <c r="C778" s="23" t="s">
        <v>35</v>
      </c>
      <c r="D778" s="24"/>
      <c r="E778" s="47"/>
      <c r="F778" s="84">
        <f t="shared" ref="F778:F788" si="293">SUM(D778:E778)</f>
        <v>0</v>
      </c>
      <c r="G778" s="172"/>
      <c r="H778" s="94"/>
      <c r="I778" s="25">
        <f t="shared" ref="I778:I788" si="294">SUM(F778:H778)</f>
        <v>0</v>
      </c>
    </row>
    <row r="779" spans="1:9">
      <c r="A779" s="21"/>
      <c r="B779" s="22">
        <v>313</v>
      </c>
      <c r="C779" s="23" t="s">
        <v>36</v>
      </c>
      <c r="D779" s="24"/>
      <c r="E779" s="47"/>
      <c r="F779" s="84">
        <f t="shared" si="293"/>
        <v>0</v>
      </c>
      <c r="G779" s="172"/>
      <c r="H779" s="94"/>
      <c r="I779" s="25">
        <f t="shared" si="294"/>
        <v>0</v>
      </c>
    </row>
    <row r="780" spans="1:9">
      <c r="A780" s="21"/>
      <c r="B780" s="22">
        <v>321</v>
      </c>
      <c r="C780" s="23" t="s">
        <v>33</v>
      </c>
      <c r="D780" s="24"/>
      <c r="E780" s="47"/>
      <c r="F780" s="84">
        <f t="shared" si="293"/>
        <v>0</v>
      </c>
      <c r="G780" s="172"/>
      <c r="H780" s="94"/>
      <c r="I780" s="25">
        <f t="shared" si="294"/>
        <v>0</v>
      </c>
    </row>
    <row r="781" spans="1:9">
      <c r="A781" s="21"/>
      <c r="B781" s="22">
        <v>322</v>
      </c>
      <c r="C781" s="23" t="s">
        <v>34</v>
      </c>
      <c r="D781" s="24"/>
      <c r="E781" s="47"/>
      <c r="F781" s="84">
        <f t="shared" si="293"/>
        <v>0</v>
      </c>
      <c r="G781" s="172"/>
      <c r="H781" s="94"/>
      <c r="I781" s="25">
        <f t="shared" si="294"/>
        <v>0</v>
      </c>
    </row>
    <row r="782" spans="1:9">
      <c r="A782" s="21"/>
      <c r="B782" s="22">
        <v>323</v>
      </c>
      <c r="C782" s="23" t="s">
        <v>28</v>
      </c>
      <c r="D782" s="24"/>
      <c r="E782" s="47"/>
      <c r="F782" s="84">
        <f t="shared" si="293"/>
        <v>0</v>
      </c>
      <c r="G782" s="172"/>
      <c r="H782" s="94"/>
      <c r="I782" s="25">
        <f t="shared" si="294"/>
        <v>0</v>
      </c>
    </row>
    <row r="783" spans="1:9" ht="24.75">
      <c r="A783" s="21"/>
      <c r="B783" s="22">
        <v>324</v>
      </c>
      <c r="C783" s="23" t="s">
        <v>37</v>
      </c>
      <c r="D783" s="24"/>
      <c r="E783" s="47"/>
      <c r="F783" s="84">
        <f t="shared" si="293"/>
        <v>0</v>
      </c>
      <c r="G783" s="172"/>
      <c r="H783" s="94"/>
      <c r="I783" s="25">
        <f t="shared" si="294"/>
        <v>0</v>
      </c>
    </row>
    <row r="784" spans="1:9">
      <c r="A784" s="21"/>
      <c r="B784" s="22">
        <v>329</v>
      </c>
      <c r="C784" s="23" t="s">
        <v>38</v>
      </c>
      <c r="D784" s="24"/>
      <c r="E784" s="47"/>
      <c r="F784" s="84">
        <f t="shared" si="293"/>
        <v>0</v>
      </c>
      <c r="G784" s="172"/>
      <c r="H784" s="94"/>
      <c r="I784" s="25">
        <f t="shared" si="294"/>
        <v>0</v>
      </c>
    </row>
    <row r="785" spans="1:9">
      <c r="A785" s="21"/>
      <c r="B785" s="22">
        <v>343</v>
      </c>
      <c r="C785" s="23" t="s">
        <v>39</v>
      </c>
      <c r="D785" s="24"/>
      <c r="E785" s="47"/>
      <c r="F785" s="84">
        <f t="shared" si="293"/>
        <v>0</v>
      </c>
      <c r="G785" s="172"/>
      <c r="H785" s="94"/>
      <c r="I785" s="25">
        <f t="shared" si="294"/>
        <v>0</v>
      </c>
    </row>
    <row r="786" spans="1:9" ht="24.75">
      <c r="A786" s="21"/>
      <c r="B786" s="22">
        <v>369</v>
      </c>
      <c r="C786" s="23" t="s">
        <v>133</v>
      </c>
      <c r="D786" s="24"/>
      <c r="E786" s="47"/>
      <c r="F786" s="84">
        <f t="shared" si="293"/>
        <v>0</v>
      </c>
      <c r="G786" s="172"/>
      <c r="H786" s="94"/>
      <c r="I786" s="25">
        <f t="shared" si="294"/>
        <v>0</v>
      </c>
    </row>
    <row r="787" spans="1:9">
      <c r="A787" s="21"/>
      <c r="B787" s="22">
        <v>381</v>
      </c>
      <c r="C787" s="23" t="s">
        <v>58</v>
      </c>
      <c r="D787" s="24"/>
      <c r="E787" s="47"/>
      <c r="F787" s="84">
        <f t="shared" ref="F787" si="295">SUM(D787:E787)</f>
        <v>0</v>
      </c>
      <c r="G787" s="172"/>
      <c r="H787" s="94"/>
      <c r="I787" s="25">
        <f t="shared" ref="I787" si="296">SUM(F787:H787)</f>
        <v>0</v>
      </c>
    </row>
    <row r="788" spans="1:9" ht="12.75" customHeight="1">
      <c r="A788" s="21"/>
      <c r="B788" s="22">
        <v>422</v>
      </c>
      <c r="C788" s="23" t="s">
        <v>29</v>
      </c>
      <c r="D788" s="24"/>
      <c r="E788" s="50"/>
      <c r="F788" s="84">
        <f t="shared" si="293"/>
        <v>0</v>
      </c>
      <c r="G788" s="172"/>
      <c r="H788" s="97"/>
      <c r="I788" s="25">
        <f t="shared" si="294"/>
        <v>0</v>
      </c>
    </row>
    <row r="789" spans="1:9" s="139" customFormat="1" ht="25.5" customHeight="1">
      <c r="A789" s="244" t="s">
        <v>167</v>
      </c>
      <c r="B789" s="245"/>
      <c r="C789" s="132" t="s">
        <v>168</v>
      </c>
      <c r="D789" s="135">
        <f>SUM(D790,D800)</f>
        <v>0</v>
      </c>
      <c r="E789" s="135">
        <f t="shared" ref="E789:I789" si="297">SUM(E790,E800)</f>
        <v>0</v>
      </c>
      <c r="F789" s="136">
        <f t="shared" si="297"/>
        <v>0</v>
      </c>
      <c r="G789" s="176">
        <f t="shared" si="297"/>
        <v>0</v>
      </c>
      <c r="H789" s="137">
        <f t="shared" si="297"/>
        <v>0</v>
      </c>
      <c r="I789" s="138">
        <f t="shared" si="297"/>
        <v>0</v>
      </c>
    </row>
    <row r="790" spans="1:9" ht="24.75">
      <c r="A790" s="236" t="s">
        <v>11</v>
      </c>
      <c r="B790" s="237"/>
      <c r="C790" s="18" t="s">
        <v>122</v>
      </c>
      <c r="D790" s="19">
        <f>SUM(D791:D799)</f>
        <v>0</v>
      </c>
      <c r="E790" s="19">
        <f t="shared" ref="E790:I790" si="298">SUM(E791:E799)</f>
        <v>0</v>
      </c>
      <c r="F790" s="59">
        <f t="shared" si="298"/>
        <v>0</v>
      </c>
      <c r="G790" s="174">
        <f t="shared" si="298"/>
        <v>0</v>
      </c>
      <c r="H790" s="79">
        <f t="shared" si="298"/>
        <v>0</v>
      </c>
      <c r="I790" s="20">
        <f t="shared" si="298"/>
        <v>0</v>
      </c>
    </row>
    <row r="791" spans="1:9">
      <c r="A791" s="21"/>
      <c r="B791" s="22">
        <v>311</v>
      </c>
      <c r="C791" s="23" t="s">
        <v>35</v>
      </c>
      <c r="D791" s="24"/>
      <c r="E791" s="47"/>
      <c r="F791" s="84">
        <f t="shared" ref="F791:F799" si="299">SUM(D791:E791)</f>
        <v>0</v>
      </c>
      <c r="G791" s="172"/>
      <c r="H791" s="94"/>
      <c r="I791" s="25">
        <f t="shared" ref="I791:I799" si="300">SUM(F791:H791)</f>
        <v>0</v>
      </c>
    </row>
    <row r="792" spans="1:9">
      <c r="A792" s="21"/>
      <c r="B792" s="22">
        <v>313</v>
      </c>
      <c r="C792" s="23" t="s">
        <v>36</v>
      </c>
      <c r="D792" s="24"/>
      <c r="E792" s="47"/>
      <c r="F792" s="84">
        <f t="shared" si="299"/>
        <v>0</v>
      </c>
      <c r="G792" s="172"/>
      <c r="H792" s="94"/>
      <c r="I792" s="25">
        <f t="shared" si="300"/>
        <v>0</v>
      </c>
    </row>
    <row r="793" spans="1:9" s="26" customFormat="1" ht="12">
      <c r="A793" s="21"/>
      <c r="B793" s="22">
        <v>321</v>
      </c>
      <c r="C793" s="23" t="s">
        <v>33</v>
      </c>
      <c r="D793" s="24"/>
      <c r="E793" s="47"/>
      <c r="F793" s="84">
        <f t="shared" si="299"/>
        <v>0</v>
      </c>
      <c r="G793" s="172"/>
      <c r="H793" s="94"/>
      <c r="I793" s="25">
        <f t="shared" si="300"/>
        <v>0</v>
      </c>
    </row>
    <row r="794" spans="1:9" s="26" customFormat="1" ht="12">
      <c r="A794" s="21"/>
      <c r="B794" s="22">
        <v>322</v>
      </c>
      <c r="C794" s="23" t="s">
        <v>34</v>
      </c>
      <c r="D794" s="24"/>
      <c r="E794" s="47"/>
      <c r="F794" s="84">
        <f t="shared" si="299"/>
        <v>0</v>
      </c>
      <c r="G794" s="172"/>
      <c r="H794" s="94"/>
      <c r="I794" s="25">
        <f t="shared" si="300"/>
        <v>0</v>
      </c>
    </row>
    <row r="795" spans="1:9">
      <c r="A795" s="21"/>
      <c r="B795" s="22">
        <v>323</v>
      </c>
      <c r="C795" s="23" t="s">
        <v>28</v>
      </c>
      <c r="D795" s="24"/>
      <c r="E795" s="47"/>
      <c r="F795" s="84">
        <f t="shared" si="299"/>
        <v>0</v>
      </c>
      <c r="G795" s="172"/>
      <c r="H795" s="94"/>
      <c r="I795" s="25">
        <f t="shared" si="300"/>
        <v>0</v>
      </c>
    </row>
    <row r="796" spans="1:9" ht="24.75">
      <c r="A796" s="21"/>
      <c r="B796" s="22">
        <v>324</v>
      </c>
      <c r="C796" s="23" t="s">
        <v>37</v>
      </c>
      <c r="D796" s="24"/>
      <c r="E796" s="47"/>
      <c r="F796" s="84">
        <f t="shared" si="299"/>
        <v>0</v>
      </c>
      <c r="G796" s="172"/>
      <c r="H796" s="94"/>
      <c r="I796" s="25">
        <f t="shared" si="300"/>
        <v>0</v>
      </c>
    </row>
    <row r="797" spans="1:9" s="26" customFormat="1" ht="12">
      <c r="A797" s="21"/>
      <c r="B797" s="22">
        <v>329</v>
      </c>
      <c r="C797" s="23" t="s">
        <v>38</v>
      </c>
      <c r="D797" s="24"/>
      <c r="E797" s="47"/>
      <c r="F797" s="84">
        <f t="shared" si="299"/>
        <v>0</v>
      </c>
      <c r="G797" s="172"/>
      <c r="H797" s="94"/>
      <c r="I797" s="25">
        <f t="shared" si="300"/>
        <v>0</v>
      </c>
    </row>
    <row r="798" spans="1:9">
      <c r="A798" s="21"/>
      <c r="B798" s="22">
        <v>343</v>
      </c>
      <c r="C798" s="23" t="s">
        <v>39</v>
      </c>
      <c r="D798" s="24"/>
      <c r="E798" s="47"/>
      <c r="F798" s="84">
        <f t="shared" si="299"/>
        <v>0</v>
      </c>
      <c r="G798" s="172"/>
      <c r="H798" s="94"/>
      <c r="I798" s="25">
        <f t="shared" si="300"/>
        <v>0</v>
      </c>
    </row>
    <row r="799" spans="1:9" ht="12.75" customHeight="1">
      <c r="A799" s="21"/>
      <c r="B799" s="22">
        <v>422</v>
      </c>
      <c r="C799" s="23" t="s">
        <v>29</v>
      </c>
      <c r="D799" s="24"/>
      <c r="E799" s="50"/>
      <c r="F799" s="84">
        <f t="shared" si="299"/>
        <v>0</v>
      </c>
      <c r="G799" s="172"/>
      <c r="H799" s="97"/>
      <c r="I799" s="25">
        <f t="shared" si="300"/>
        <v>0</v>
      </c>
    </row>
    <row r="800" spans="1:9" ht="24.75">
      <c r="A800" s="236" t="s">
        <v>11</v>
      </c>
      <c r="B800" s="237"/>
      <c r="C800" s="18" t="s">
        <v>115</v>
      </c>
      <c r="D800" s="19">
        <f>SUM(D801:D810)</f>
        <v>0</v>
      </c>
      <c r="E800" s="19">
        <f t="shared" ref="E800:I800" si="301">SUM(E801:E810)</f>
        <v>0</v>
      </c>
      <c r="F800" s="59">
        <f t="shared" si="301"/>
        <v>0</v>
      </c>
      <c r="G800" s="174">
        <f t="shared" si="301"/>
        <v>0</v>
      </c>
      <c r="H800" s="79">
        <f t="shared" si="301"/>
        <v>0</v>
      </c>
      <c r="I800" s="20">
        <f t="shared" si="301"/>
        <v>0</v>
      </c>
    </row>
    <row r="801" spans="1:9">
      <c r="A801" s="21"/>
      <c r="B801" s="22">
        <v>311</v>
      </c>
      <c r="C801" s="23" t="s">
        <v>35</v>
      </c>
      <c r="D801" s="24"/>
      <c r="E801" s="47"/>
      <c r="F801" s="84">
        <f t="shared" ref="F801:F808" si="302">SUM(D801:E801)</f>
        <v>0</v>
      </c>
      <c r="G801" s="172"/>
      <c r="H801" s="94"/>
      <c r="I801" s="25">
        <f t="shared" ref="I801:I808" si="303">SUM(F801:H801)</f>
        <v>0</v>
      </c>
    </row>
    <row r="802" spans="1:9">
      <c r="A802" s="21"/>
      <c r="B802" s="22">
        <v>313</v>
      </c>
      <c r="C802" s="23" t="s">
        <v>36</v>
      </c>
      <c r="D802" s="24"/>
      <c r="E802" s="47"/>
      <c r="F802" s="84">
        <f t="shared" si="302"/>
        <v>0</v>
      </c>
      <c r="G802" s="172"/>
      <c r="H802" s="94"/>
      <c r="I802" s="25">
        <f t="shared" si="303"/>
        <v>0</v>
      </c>
    </row>
    <row r="803" spans="1:9">
      <c r="A803" s="21"/>
      <c r="B803" s="22">
        <v>321</v>
      </c>
      <c r="C803" s="23" t="s">
        <v>33</v>
      </c>
      <c r="D803" s="24"/>
      <c r="E803" s="47"/>
      <c r="F803" s="84">
        <f t="shared" si="302"/>
        <v>0</v>
      </c>
      <c r="G803" s="172"/>
      <c r="H803" s="94"/>
      <c r="I803" s="25">
        <f t="shared" si="303"/>
        <v>0</v>
      </c>
    </row>
    <row r="804" spans="1:9">
      <c r="A804" s="21"/>
      <c r="B804" s="22">
        <v>322</v>
      </c>
      <c r="C804" s="23" t="s">
        <v>34</v>
      </c>
      <c r="D804" s="24"/>
      <c r="E804" s="47"/>
      <c r="F804" s="84">
        <f t="shared" si="302"/>
        <v>0</v>
      </c>
      <c r="G804" s="172"/>
      <c r="H804" s="94"/>
      <c r="I804" s="25">
        <f t="shared" si="303"/>
        <v>0</v>
      </c>
    </row>
    <row r="805" spans="1:9">
      <c r="A805" s="21"/>
      <c r="B805" s="22">
        <v>323</v>
      </c>
      <c r="C805" s="23" t="s">
        <v>28</v>
      </c>
      <c r="D805" s="24"/>
      <c r="E805" s="47"/>
      <c r="F805" s="84">
        <f t="shared" si="302"/>
        <v>0</v>
      </c>
      <c r="G805" s="172"/>
      <c r="H805" s="94"/>
      <c r="I805" s="25">
        <f t="shared" si="303"/>
        <v>0</v>
      </c>
    </row>
    <row r="806" spans="1:9" ht="24.75">
      <c r="A806" s="21"/>
      <c r="B806" s="22">
        <v>324</v>
      </c>
      <c r="C806" s="23" t="s">
        <v>37</v>
      </c>
      <c r="D806" s="24"/>
      <c r="E806" s="47"/>
      <c r="F806" s="84">
        <f t="shared" si="302"/>
        <v>0</v>
      </c>
      <c r="G806" s="172"/>
      <c r="H806" s="94"/>
      <c r="I806" s="25">
        <f t="shared" si="303"/>
        <v>0</v>
      </c>
    </row>
    <row r="807" spans="1:9">
      <c r="A807" s="21"/>
      <c r="B807" s="22">
        <v>329</v>
      </c>
      <c r="C807" s="23" t="s">
        <v>38</v>
      </c>
      <c r="D807" s="24"/>
      <c r="E807" s="47"/>
      <c r="F807" s="84">
        <f t="shared" si="302"/>
        <v>0</v>
      </c>
      <c r="G807" s="172"/>
      <c r="H807" s="94"/>
      <c r="I807" s="25">
        <f t="shared" si="303"/>
        <v>0</v>
      </c>
    </row>
    <row r="808" spans="1:9">
      <c r="A808" s="21"/>
      <c r="B808" s="22">
        <v>343</v>
      </c>
      <c r="C808" s="23" t="s">
        <v>39</v>
      </c>
      <c r="D808" s="24"/>
      <c r="E808" s="47"/>
      <c r="F808" s="84">
        <f t="shared" si="302"/>
        <v>0</v>
      </c>
      <c r="G808" s="172"/>
      <c r="H808" s="94"/>
      <c r="I808" s="25">
        <f t="shared" si="303"/>
        <v>0</v>
      </c>
    </row>
    <row r="809" spans="1:9">
      <c r="A809" s="21"/>
      <c r="B809" s="22">
        <v>381</v>
      </c>
      <c r="C809" s="23" t="s">
        <v>58</v>
      </c>
      <c r="D809" s="24"/>
      <c r="E809" s="47"/>
      <c r="F809" s="84"/>
      <c r="G809" s="172"/>
      <c r="H809" s="94"/>
      <c r="I809" s="25"/>
    </row>
    <row r="810" spans="1:9" ht="12.75" customHeight="1">
      <c r="A810" s="21"/>
      <c r="B810" s="22">
        <v>422</v>
      </c>
      <c r="C810" s="23" t="s">
        <v>29</v>
      </c>
      <c r="D810" s="24"/>
      <c r="E810" s="50"/>
      <c r="F810" s="84">
        <f t="shared" ref="F810" si="304">SUM(D810:E810)</f>
        <v>0</v>
      </c>
      <c r="G810" s="172"/>
      <c r="H810" s="97"/>
      <c r="I810" s="25">
        <f t="shared" ref="I810" si="305">SUM(F810:H810)</f>
        <v>0</v>
      </c>
    </row>
    <row r="811" spans="1:9" s="133" customFormat="1" ht="25.5" customHeight="1">
      <c r="A811" s="244" t="s">
        <v>169</v>
      </c>
      <c r="B811" s="245"/>
      <c r="C811" s="132" t="s">
        <v>170</v>
      </c>
      <c r="D811" s="135">
        <f>SUM(D812,D819)</f>
        <v>0</v>
      </c>
      <c r="E811" s="135">
        <f t="shared" ref="E811:I811" si="306">SUM(E812,E819)</f>
        <v>0</v>
      </c>
      <c r="F811" s="136">
        <f t="shared" si="306"/>
        <v>0</v>
      </c>
      <c r="G811" s="176">
        <f t="shared" si="306"/>
        <v>0</v>
      </c>
      <c r="H811" s="137">
        <f t="shared" si="306"/>
        <v>0</v>
      </c>
      <c r="I811" s="138">
        <f t="shared" si="306"/>
        <v>0</v>
      </c>
    </row>
    <row r="812" spans="1:9" ht="24.75">
      <c r="A812" s="236" t="s">
        <v>11</v>
      </c>
      <c r="B812" s="237"/>
      <c r="C812" s="18" t="s">
        <v>122</v>
      </c>
      <c r="D812" s="19">
        <f>SUM(D813:D818)</f>
        <v>0</v>
      </c>
      <c r="E812" s="19">
        <f t="shared" ref="E812:I812" si="307">SUM(E813:E818)</f>
        <v>0</v>
      </c>
      <c r="F812" s="59">
        <f t="shared" si="307"/>
        <v>0</v>
      </c>
      <c r="G812" s="174">
        <f t="shared" si="307"/>
        <v>0</v>
      </c>
      <c r="H812" s="79">
        <f t="shared" si="307"/>
        <v>0</v>
      </c>
      <c r="I812" s="20">
        <f t="shared" si="307"/>
        <v>0</v>
      </c>
    </row>
    <row r="813" spans="1:9">
      <c r="A813" s="21"/>
      <c r="B813" s="22">
        <v>311</v>
      </c>
      <c r="C813" s="23" t="s">
        <v>35</v>
      </c>
      <c r="D813" s="24"/>
      <c r="E813" s="47"/>
      <c r="F813" s="84">
        <f>SUM(D813:E813)</f>
        <v>0</v>
      </c>
      <c r="G813" s="172"/>
      <c r="H813" s="94"/>
      <c r="I813" s="25">
        <f>SUM(F813:H813)</f>
        <v>0</v>
      </c>
    </row>
    <row r="814" spans="1:9">
      <c r="A814" s="21"/>
      <c r="B814" s="22">
        <v>313</v>
      </c>
      <c r="C814" s="23" t="s">
        <v>36</v>
      </c>
      <c r="D814" s="24"/>
      <c r="E814" s="47"/>
      <c r="F814" s="84">
        <f>SUM(D814:E814)</f>
        <v>0</v>
      </c>
      <c r="G814" s="172"/>
      <c r="H814" s="94"/>
      <c r="I814" s="25">
        <f>SUM(F814:H814)</f>
        <v>0</v>
      </c>
    </row>
    <row r="815" spans="1:9" s="26" customFormat="1" ht="12">
      <c r="A815" s="21"/>
      <c r="B815" s="22">
        <v>321</v>
      </c>
      <c r="C815" s="23" t="s">
        <v>33</v>
      </c>
      <c r="D815" s="24"/>
      <c r="E815" s="47"/>
      <c r="F815" s="84">
        <f>SUM(D815:E815)</f>
        <v>0</v>
      </c>
      <c r="G815" s="172"/>
      <c r="H815" s="94"/>
      <c r="I815" s="25">
        <f>SUM(F815:H815)</f>
        <v>0</v>
      </c>
    </row>
    <row r="816" spans="1:9">
      <c r="A816" s="21"/>
      <c r="B816" s="22">
        <v>322</v>
      </c>
      <c r="C816" s="23" t="s">
        <v>34</v>
      </c>
      <c r="D816" s="24"/>
      <c r="E816" s="47"/>
      <c r="F816" s="84">
        <f t="shared" ref="F816:F818" si="308">SUM(D816:E816)</f>
        <v>0</v>
      </c>
      <c r="G816" s="172"/>
      <c r="H816" s="94"/>
      <c r="I816" s="25">
        <f t="shared" ref="I816:I818" si="309">SUM(F816:H816)</f>
        <v>0</v>
      </c>
    </row>
    <row r="817" spans="1:9">
      <c r="A817" s="21"/>
      <c r="B817" s="22">
        <v>323</v>
      </c>
      <c r="C817" s="23" t="s">
        <v>28</v>
      </c>
      <c r="D817" s="24"/>
      <c r="E817" s="47"/>
      <c r="F817" s="84">
        <f t="shared" si="308"/>
        <v>0</v>
      </c>
      <c r="G817" s="172"/>
      <c r="H817" s="94"/>
      <c r="I817" s="25">
        <f t="shared" si="309"/>
        <v>0</v>
      </c>
    </row>
    <row r="818" spans="1:9">
      <c r="A818" s="21"/>
      <c r="B818" s="22">
        <v>329</v>
      </c>
      <c r="C818" s="23" t="s">
        <v>38</v>
      </c>
      <c r="D818" s="24"/>
      <c r="E818" s="47"/>
      <c r="F818" s="84">
        <f t="shared" si="308"/>
        <v>0</v>
      </c>
      <c r="G818" s="172"/>
      <c r="H818" s="94"/>
      <c r="I818" s="25">
        <f t="shared" si="309"/>
        <v>0</v>
      </c>
    </row>
    <row r="819" spans="1:9" ht="24.75">
      <c r="A819" s="236" t="s">
        <v>11</v>
      </c>
      <c r="B819" s="237"/>
      <c r="C819" s="18" t="s">
        <v>115</v>
      </c>
      <c r="D819" s="19">
        <f>SUM(D820:D825)</f>
        <v>0</v>
      </c>
      <c r="E819" s="19">
        <f t="shared" ref="E819:I819" si="310">SUM(E820:E825)</f>
        <v>0</v>
      </c>
      <c r="F819" s="59">
        <f t="shared" si="310"/>
        <v>0</v>
      </c>
      <c r="G819" s="174">
        <f t="shared" si="310"/>
        <v>0</v>
      </c>
      <c r="H819" s="79">
        <f t="shared" si="310"/>
        <v>0</v>
      </c>
      <c r="I819" s="20">
        <f t="shared" si="310"/>
        <v>0</v>
      </c>
    </row>
    <row r="820" spans="1:9">
      <c r="A820" s="21"/>
      <c r="B820" s="22">
        <v>311</v>
      </c>
      <c r="C820" s="23" t="s">
        <v>35</v>
      </c>
      <c r="D820" s="24"/>
      <c r="E820" s="47"/>
      <c r="F820" s="84">
        <f>SUM(D820:E820)</f>
        <v>0</v>
      </c>
      <c r="G820" s="172"/>
      <c r="H820" s="94"/>
      <c r="I820" s="25">
        <f>SUM(F820:H820)</f>
        <v>0</v>
      </c>
    </row>
    <row r="821" spans="1:9">
      <c r="A821" s="21"/>
      <c r="B821" s="22">
        <v>313</v>
      </c>
      <c r="C821" s="23" t="s">
        <v>36</v>
      </c>
      <c r="D821" s="24"/>
      <c r="E821" s="47"/>
      <c r="F821" s="84">
        <f>SUM(D821:E821)</f>
        <v>0</v>
      </c>
      <c r="G821" s="172"/>
      <c r="H821" s="94"/>
      <c r="I821" s="25">
        <f>SUM(F821:H821)</f>
        <v>0</v>
      </c>
    </row>
    <row r="822" spans="1:9">
      <c r="A822" s="21"/>
      <c r="B822" s="22">
        <v>321</v>
      </c>
      <c r="C822" s="23" t="s">
        <v>33</v>
      </c>
      <c r="D822" s="24"/>
      <c r="E822" s="47"/>
      <c r="F822" s="84">
        <f>SUM(D822:E822)</f>
        <v>0</v>
      </c>
      <c r="G822" s="172"/>
      <c r="H822" s="94"/>
      <c r="I822" s="25">
        <f>SUM(F822:H822)</f>
        <v>0</v>
      </c>
    </row>
    <row r="823" spans="1:9">
      <c r="A823" s="21"/>
      <c r="B823" s="22">
        <v>322</v>
      </c>
      <c r="C823" s="23" t="s">
        <v>34</v>
      </c>
      <c r="D823" s="24"/>
      <c r="E823" s="47"/>
      <c r="F823" s="84">
        <f t="shared" ref="F823:F825" si="311">SUM(D823:E823)</f>
        <v>0</v>
      </c>
      <c r="G823" s="172"/>
      <c r="H823" s="94"/>
      <c r="I823" s="25">
        <f t="shared" ref="I823:I825" si="312">SUM(F823:H823)</f>
        <v>0</v>
      </c>
    </row>
    <row r="824" spans="1:9">
      <c r="A824" s="21"/>
      <c r="B824" s="22">
        <v>323</v>
      </c>
      <c r="C824" s="23" t="s">
        <v>28</v>
      </c>
      <c r="D824" s="24"/>
      <c r="E824" s="47"/>
      <c r="F824" s="84">
        <f t="shared" si="311"/>
        <v>0</v>
      </c>
      <c r="G824" s="172"/>
      <c r="H824" s="94"/>
      <c r="I824" s="25">
        <f t="shared" si="312"/>
        <v>0</v>
      </c>
    </row>
    <row r="825" spans="1:9">
      <c r="A825" s="21"/>
      <c r="B825" s="22">
        <v>329</v>
      </c>
      <c r="C825" s="23" t="s">
        <v>38</v>
      </c>
      <c r="D825" s="24"/>
      <c r="E825" s="47"/>
      <c r="F825" s="84">
        <f t="shared" si="311"/>
        <v>0</v>
      </c>
      <c r="G825" s="172"/>
      <c r="H825" s="94"/>
      <c r="I825" s="25">
        <f t="shared" si="312"/>
        <v>0</v>
      </c>
    </row>
    <row r="826" spans="1:9" s="139" customFormat="1" ht="25.5" customHeight="1">
      <c r="A826" s="244" t="s">
        <v>189</v>
      </c>
      <c r="B826" s="245"/>
      <c r="C826" s="132" t="s">
        <v>188</v>
      </c>
      <c r="D826" s="135">
        <f>SUM(D827,D837)</f>
        <v>0</v>
      </c>
      <c r="E826" s="135">
        <f t="shared" ref="E826:I826" si="313">SUM(E827,E837)</f>
        <v>0</v>
      </c>
      <c r="F826" s="136">
        <f t="shared" si="313"/>
        <v>0</v>
      </c>
      <c r="G826" s="176">
        <f t="shared" si="313"/>
        <v>0</v>
      </c>
      <c r="H826" s="137">
        <f t="shared" si="313"/>
        <v>0</v>
      </c>
      <c r="I826" s="138">
        <f t="shared" si="313"/>
        <v>0</v>
      </c>
    </row>
    <row r="827" spans="1:9" ht="24.75">
      <c r="A827" s="236" t="s">
        <v>11</v>
      </c>
      <c r="B827" s="237"/>
      <c r="C827" s="18" t="s">
        <v>122</v>
      </c>
      <c r="D827" s="19">
        <f>SUM(D828:D836)</f>
        <v>0</v>
      </c>
      <c r="E827" s="19">
        <f t="shared" ref="E827:I827" si="314">SUM(E828:E836)</f>
        <v>0</v>
      </c>
      <c r="F827" s="59">
        <f t="shared" si="314"/>
        <v>0</v>
      </c>
      <c r="G827" s="174">
        <f t="shared" si="314"/>
        <v>0</v>
      </c>
      <c r="H827" s="79">
        <f t="shared" si="314"/>
        <v>0</v>
      </c>
      <c r="I827" s="20">
        <f t="shared" si="314"/>
        <v>0</v>
      </c>
    </row>
    <row r="828" spans="1:9">
      <c r="A828" s="21"/>
      <c r="B828" s="22">
        <v>311</v>
      </c>
      <c r="C828" s="23" t="s">
        <v>35</v>
      </c>
      <c r="D828" s="24"/>
      <c r="E828" s="47"/>
      <c r="F828" s="84">
        <f t="shared" ref="F828:F836" si="315">SUM(D828:E828)</f>
        <v>0</v>
      </c>
      <c r="G828" s="172"/>
      <c r="H828" s="94"/>
      <c r="I828" s="25">
        <f t="shared" ref="I828:I836" si="316">SUM(F828:H828)</f>
        <v>0</v>
      </c>
    </row>
    <row r="829" spans="1:9">
      <c r="A829" s="21"/>
      <c r="B829" s="22">
        <v>313</v>
      </c>
      <c r="C829" s="23" t="s">
        <v>36</v>
      </c>
      <c r="D829" s="24"/>
      <c r="E829" s="47"/>
      <c r="F829" s="84">
        <f t="shared" si="315"/>
        <v>0</v>
      </c>
      <c r="G829" s="172"/>
      <c r="H829" s="94"/>
      <c r="I829" s="25">
        <f t="shared" si="316"/>
        <v>0</v>
      </c>
    </row>
    <row r="830" spans="1:9" s="26" customFormat="1" ht="12">
      <c r="A830" s="21"/>
      <c r="B830" s="22">
        <v>321</v>
      </c>
      <c r="C830" s="23" t="s">
        <v>33</v>
      </c>
      <c r="D830" s="24"/>
      <c r="E830" s="47"/>
      <c r="F830" s="84">
        <f t="shared" si="315"/>
        <v>0</v>
      </c>
      <c r="G830" s="172"/>
      <c r="H830" s="94"/>
      <c r="I830" s="25">
        <f t="shared" si="316"/>
        <v>0</v>
      </c>
    </row>
    <row r="831" spans="1:9" s="26" customFormat="1" ht="12">
      <c r="A831" s="21"/>
      <c r="B831" s="22">
        <v>322</v>
      </c>
      <c r="C831" s="23" t="s">
        <v>34</v>
      </c>
      <c r="D831" s="24"/>
      <c r="E831" s="47"/>
      <c r="F831" s="84">
        <f t="shared" si="315"/>
        <v>0</v>
      </c>
      <c r="G831" s="172"/>
      <c r="H831" s="94"/>
      <c r="I831" s="25">
        <f t="shared" si="316"/>
        <v>0</v>
      </c>
    </row>
    <row r="832" spans="1:9">
      <c r="A832" s="21"/>
      <c r="B832" s="22">
        <v>323</v>
      </c>
      <c r="C832" s="23" t="s">
        <v>28</v>
      </c>
      <c r="D832" s="24"/>
      <c r="E832" s="47"/>
      <c r="F832" s="84">
        <f t="shared" si="315"/>
        <v>0</v>
      </c>
      <c r="G832" s="172"/>
      <c r="H832" s="94"/>
      <c r="I832" s="25">
        <f t="shared" si="316"/>
        <v>0</v>
      </c>
    </row>
    <row r="833" spans="1:9" ht="24.75">
      <c r="A833" s="21"/>
      <c r="B833" s="22">
        <v>324</v>
      </c>
      <c r="C833" s="23" t="s">
        <v>37</v>
      </c>
      <c r="D833" s="24"/>
      <c r="E833" s="47"/>
      <c r="F833" s="84">
        <f t="shared" si="315"/>
        <v>0</v>
      </c>
      <c r="G833" s="172"/>
      <c r="H833" s="94"/>
      <c r="I833" s="25">
        <f t="shared" si="316"/>
        <v>0</v>
      </c>
    </row>
    <row r="834" spans="1:9" s="26" customFormat="1" ht="12">
      <c r="A834" s="21"/>
      <c r="B834" s="22">
        <v>329</v>
      </c>
      <c r="C834" s="23" t="s">
        <v>38</v>
      </c>
      <c r="D834" s="24"/>
      <c r="E834" s="47"/>
      <c r="F834" s="84">
        <f t="shared" si="315"/>
        <v>0</v>
      </c>
      <c r="G834" s="172"/>
      <c r="H834" s="94"/>
      <c r="I834" s="25">
        <f t="shared" si="316"/>
        <v>0</v>
      </c>
    </row>
    <row r="835" spans="1:9">
      <c r="A835" s="21"/>
      <c r="B835" s="22">
        <v>343</v>
      </c>
      <c r="C835" s="23" t="s">
        <v>39</v>
      </c>
      <c r="D835" s="24"/>
      <c r="E835" s="47"/>
      <c r="F835" s="84">
        <f t="shared" si="315"/>
        <v>0</v>
      </c>
      <c r="G835" s="172"/>
      <c r="H835" s="94"/>
      <c r="I835" s="25">
        <f t="shared" si="316"/>
        <v>0</v>
      </c>
    </row>
    <row r="836" spans="1:9" ht="12.75" customHeight="1">
      <c r="A836" s="21"/>
      <c r="B836" s="22">
        <v>422</v>
      </c>
      <c r="C836" s="23" t="s">
        <v>29</v>
      </c>
      <c r="D836" s="24"/>
      <c r="E836" s="50"/>
      <c r="F836" s="84">
        <f t="shared" si="315"/>
        <v>0</v>
      </c>
      <c r="G836" s="172"/>
      <c r="H836" s="97"/>
      <c r="I836" s="25">
        <f t="shared" si="316"/>
        <v>0</v>
      </c>
    </row>
    <row r="837" spans="1:9" ht="24.75">
      <c r="A837" s="236" t="s">
        <v>11</v>
      </c>
      <c r="B837" s="237"/>
      <c r="C837" s="18" t="s">
        <v>115</v>
      </c>
      <c r="D837" s="19">
        <f>SUM(D838:D847)</f>
        <v>0</v>
      </c>
      <c r="E837" s="19">
        <f t="shared" ref="E837:I837" si="317">SUM(E838:E847)</f>
        <v>0</v>
      </c>
      <c r="F837" s="59">
        <f t="shared" si="317"/>
        <v>0</v>
      </c>
      <c r="G837" s="174">
        <f t="shared" si="317"/>
        <v>0</v>
      </c>
      <c r="H837" s="79">
        <f t="shared" si="317"/>
        <v>0</v>
      </c>
      <c r="I837" s="20">
        <f t="shared" si="317"/>
        <v>0</v>
      </c>
    </row>
    <row r="838" spans="1:9">
      <c r="A838" s="21"/>
      <c r="B838" s="22">
        <v>311</v>
      </c>
      <c r="C838" s="23" t="s">
        <v>35</v>
      </c>
      <c r="D838" s="24"/>
      <c r="E838" s="47"/>
      <c r="F838" s="84">
        <f t="shared" ref="F838:F845" si="318">SUM(D838:E838)</f>
        <v>0</v>
      </c>
      <c r="G838" s="172"/>
      <c r="H838" s="94"/>
      <c r="I838" s="25">
        <f t="shared" ref="I838:I845" si="319">SUM(F838:H838)</f>
        <v>0</v>
      </c>
    </row>
    <row r="839" spans="1:9">
      <c r="A839" s="21"/>
      <c r="B839" s="22">
        <v>313</v>
      </c>
      <c r="C839" s="23" t="s">
        <v>36</v>
      </c>
      <c r="D839" s="24"/>
      <c r="E839" s="47"/>
      <c r="F839" s="84">
        <f t="shared" si="318"/>
        <v>0</v>
      </c>
      <c r="G839" s="172"/>
      <c r="H839" s="94"/>
      <c r="I839" s="25">
        <f t="shared" si="319"/>
        <v>0</v>
      </c>
    </row>
    <row r="840" spans="1:9">
      <c r="A840" s="21"/>
      <c r="B840" s="22">
        <v>321</v>
      </c>
      <c r="C840" s="23" t="s">
        <v>33</v>
      </c>
      <c r="D840" s="24"/>
      <c r="E840" s="47"/>
      <c r="F840" s="84">
        <f t="shared" si="318"/>
        <v>0</v>
      </c>
      <c r="G840" s="172"/>
      <c r="H840" s="94"/>
      <c r="I840" s="25">
        <f t="shared" si="319"/>
        <v>0</v>
      </c>
    </row>
    <row r="841" spans="1:9">
      <c r="A841" s="21"/>
      <c r="B841" s="22">
        <v>322</v>
      </c>
      <c r="C841" s="23" t="s">
        <v>34</v>
      </c>
      <c r="D841" s="24"/>
      <c r="E841" s="47"/>
      <c r="F841" s="84">
        <f t="shared" si="318"/>
        <v>0</v>
      </c>
      <c r="G841" s="172"/>
      <c r="H841" s="94"/>
      <c r="I841" s="25">
        <f t="shared" si="319"/>
        <v>0</v>
      </c>
    </row>
    <row r="842" spans="1:9">
      <c r="A842" s="21"/>
      <c r="B842" s="22">
        <v>323</v>
      </c>
      <c r="C842" s="23" t="s">
        <v>28</v>
      </c>
      <c r="D842" s="24"/>
      <c r="E842" s="47"/>
      <c r="F842" s="84">
        <f t="shared" si="318"/>
        <v>0</v>
      </c>
      <c r="G842" s="172"/>
      <c r="H842" s="94"/>
      <c r="I842" s="25">
        <f t="shared" si="319"/>
        <v>0</v>
      </c>
    </row>
    <row r="843" spans="1:9" ht="24.75">
      <c r="A843" s="21"/>
      <c r="B843" s="22">
        <v>324</v>
      </c>
      <c r="C843" s="23" t="s">
        <v>37</v>
      </c>
      <c r="D843" s="24"/>
      <c r="E843" s="47"/>
      <c r="F843" s="84">
        <f t="shared" si="318"/>
        <v>0</v>
      </c>
      <c r="G843" s="172"/>
      <c r="H843" s="94"/>
      <c r="I843" s="25">
        <f t="shared" si="319"/>
        <v>0</v>
      </c>
    </row>
    <row r="844" spans="1:9">
      <c r="A844" s="21"/>
      <c r="B844" s="22">
        <v>329</v>
      </c>
      <c r="C844" s="23" t="s">
        <v>38</v>
      </c>
      <c r="D844" s="24"/>
      <c r="E844" s="47"/>
      <c r="F844" s="84">
        <f t="shared" si="318"/>
        <v>0</v>
      </c>
      <c r="G844" s="172"/>
      <c r="H844" s="94"/>
      <c r="I844" s="25">
        <f t="shared" si="319"/>
        <v>0</v>
      </c>
    </row>
    <row r="845" spans="1:9">
      <c r="A845" s="21"/>
      <c r="B845" s="22">
        <v>343</v>
      </c>
      <c r="C845" s="23" t="s">
        <v>39</v>
      </c>
      <c r="D845" s="24"/>
      <c r="E845" s="47"/>
      <c r="F845" s="84">
        <f t="shared" si="318"/>
        <v>0</v>
      </c>
      <c r="G845" s="172"/>
      <c r="H845" s="94"/>
      <c r="I845" s="25">
        <f t="shared" si="319"/>
        <v>0</v>
      </c>
    </row>
    <row r="846" spans="1:9">
      <c r="A846" s="21"/>
      <c r="B846" s="22">
        <v>381</v>
      </c>
      <c r="C846" s="23" t="s">
        <v>58</v>
      </c>
      <c r="D846" s="24"/>
      <c r="E846" s="47"/>
      <c r="F846" s="84"/>
      <c r="G846" s="172"/>
      <c r="H846" s="94"/>
      <c r="I846" s="25"/>
    </row>
    <row r="847" spans="1:9" ht="12.75" customHeight="1">
      <c r="A847" s="21"/>
      <c r="B847" s="22">
        <v>422</v>
      </c>
      <c r="C847" s="23" t="s">
        <v>29</v>
      </c>
      <c r="D847" s="24"/>
      <c r="E847" s="50"/>
      <c r="F847" s="84">
        <f t="shared" ref="F847" si="320">SUM(D847:E847)</f>
        <v>0</v>
      </c>
      <c r="G847" s="172"/>
      <c r="H847" s="97"/>
      <c r="I847" s="25">
        <f t="shared" ref="I847" si="321">SUM(F847:H847)</f>
        <v>0</v>
      </c>
    </row>
    <row r="848" spans="1:9" s="139" customFormat="1" ht="25.5" customHeight="1">
      <c r="A848" s="244" t="s">
        <v>138</v>
      </c>
      <c r="B848" s="245"/>
      <c r="C848" s="132" t="s">
        <v>190</v>
      </c>
      <c r="D848" s="135">
        <f>SUM(D849,D853,D857)</f>
        <v>0</v>
      </c>
      <c r="E848" s="135">
        <f t="shared" ref="E848:I848" si="322">SUM(E849,E853,E857)</f>
        <v>0</v>
      </c>
      <c r="F848" s="136">
        <f t="shared" si="322"/>
        <v>0</v>
      </c>
      <c r="G848" s="176">
        <f t="shared" si="322"/>
        <v>59063.76</v>
      </c>
      <c r="H848" s="137">
        <f t="shared" si="322"/>
        <v>0</v>
      </c>
      <c r="I848" s="138">
        <f t="shared" si="322"/>
        <v>59063.76</v>
      </c>
    </row>
    <row r="849" spans="1:9" ht="24.75">
      <c r="A849" s="236" t="s">
        <v>11</v>
      </c>
      <c r="B849" s="237"/>
      <c r="C849" s="18" t="s">
        <v>122</v>
      </c>
      <c r="D849" s="19">
        <f>SUM(D850:D852)</f>
        <v>0</v>
      </c>
      <c r="E849" s="19">
        <f t="shared" ref="E849:I849" si="323">SUM(E850:E852)</f>
        <v>0</v>
      </c>
      <c r="F849" s="59">
        <f t="shared" si="323"/>
        <v>0</v>
      </c>
      <c r="G849" s="174">
        <f t="shared" si="323"/>
        <v>8859.5400000000009</v>
      </c>
      <c r="H849" s="79">
        <f t="shared" si="323"/>
        <v>0</v>
      </c>
      <c r="I849" s="20">
        <f t="shared" si="323"/>
        <v>8859.5400000000009</v>
      </c>
    </row>
    <row r="850" spans="1:9">
      <c r="A850" s="21" t="s">
        <v>1639</v>
      </c>
      <c r="B850" s="22">
        <v>311</v>
      </c>
      <c r="C850" s="23" t="s">
        <v>35</v>
      </c>
      <c r="D850" s="24"/>
      <c r="E850" s="47"/>
      <c r="F850" s="84">
        <f t="shared" ref="F850:F852" si="324">SUM(D850:E850)</f>
        <v>0</v>
      </c>
      <c r="G850" s="172">
        <v>7380.72</v>
      </c>
      <c r="H850" s="94"/>
      <c r="I850" s="25">
        <f t="shared" ref="I850:I852" si="325">SUM(F850:H850)</f>
        <v>7380.72</v>
      </c>
    </row>
    <row r="851" spans="1:9">
      <c r="A851" s="21" t="s">
        <v>1640</v>
      </c>
      <c r="B851" s="22">
        <v>313</v>
      </c>
      <c r="C851" s="23" t="s">
        <v>36</v>
      </c>
      <c r="D851" s="24"/>
      <c r="E851" s="47"/>
      <c r="F851" s="84">
        <f t="shared" si="324"/>
        <v>0</v>
      </c>
      <c r="G851" s="172">
        <v>1217.82</v>
      </c>
      <c r="H851" s="94"/>
      <c r="I851" s="25">
        <f t="shared" si="325"/>
        <v>1217.82</v>
      </c>
    </row>
    <row r="852" spans="1:9" s="26" customFormat="1" ht="12">
      <c r="A852" s="21" t="s">
        <v>1641</v>
      </c>
      <c r="B852" s="22">
        <v>321</v>
      </c>
      <c r="C852" s="23" t="s">
        <v>33</v>
      </c>
      <c r="D852" s="24"/>
      <c r="E852" s="47"/>
      <c r="F852" s="84">
        <f t="shared" si="324"/>
        <v>0</v>
      </c>
      <c r="G852" s="172">
        <v>261</v>
      </c>
      <c r="H852" s="94"/>
      <c r="I852" s="25">
        <f t="shared" si="325"/>
        <v>261</v>
      </c>
    </row>
    <row r="853" spans="1:9">
      <c r="A853" s="236" t="s">
        <v>11</v>
      </c>
      <c r="B853" s="237"/>
      <c r="C853" s="18" t="s">
        <v>114</v>
      </c>
      <c r="D853" s="19">
        <f>SUM(D854:D856)</f>
        <v>0</v>
      </c>
      <c r="E853" s="19">
        <f t="shared" ref="E853:I853" si="326">SUM(E854:E856)</f>
        <v>0</v>
      </c>
      <c r="F853" s="59">
        <f t="shared" si="326"/>
        <v>0</v>
      </c>
      <c r="G853" s="174">
        <f t="shared" si="326"/>
        <v>0</v>
      </c>
      <c r="H853" s="79">
        <f t="shared" si="326"/>
        <v>0</v>
      </c>
      <c r="I853" s="20">
        <f t="shared" si="326"/>
        <v>0</v>
      </c>
    </row>
    <row r="854" spans="1:9">
      <c r="B854" s="22">
        <v>311</v>
      </c>
      <c r="C854" s="23" t="s">
        <v>35</v>
      </c>
      <c r="D854" s="24"/>
      <c r="E854" s="47"/>
      <c r="F854" s="84">
        <f t="shared" ref="F854:F856" si="327">SUM(D854:E854)</f>
        <v>0</v>
      </c>
      <c r="G854" s="172"/>
      <c r="H854" s="94"/>
      <c r="I854" s="25">
        <f t="shared" ref="I854:I856" si="328">SUM(F854:H854)</f>
        <v>0</v>
      </c>
    </row>
    <row r="855" spans="1:9">
      <c r="B855" s="22">
        <v>313</v>
      </c>
      <c r="C855" s="23" t="s">
        <v>36</v>
      </c>
      <c r="D855" s="24"/>
      <c r="E855" s="47"/>
      <c r="F855" s="84">
        <f t="shared" si="327"/>
        <v>0</v>
      </c>
      <c r="G855" s="172"/>
      <c r="H855" s="94"/>
      <c r="I855" s="25">
        <f t="shared" si="328"/>
        <v>0</v>
      </c>
    </row>
    <row r="856" spans="1:9">
      <c r="B856" s="22">
        <v>321</v>
      </c>
      <c r="C856" s="23" t="s">
        <v>33</v>
      </c>
      <c r="D856" s="24"/>
      <c r="E856" s="47"/>
      <c r="F856" s="84">
        <f t="shared" si="327"/>
        <v>0</v>
      </c>
      <c r="G856" s="172"/>
      <c r="H856" s="94"/>
      <c r="I856" s="25">
        <f t="shared" si="328"/>
        <v>0</v>
      </c>
    </row>
    <row r="857" spans="1:9" ht="24.75">
      <c r="A857" s="236" t="s">
        <v>11</v>
      </c>
      <c r="B857" s="237"/>
      <c r="C857" s="18" t="s">
        <v>115</v>
      </c>
      <c r="D857" s="19">
        <f>SUM(D858:D860)</f>
        <v>0</v>
      </c>
      <c r="E857" s="19">
        <f t="shared" ref="E857:I857" si="329">SUM(E858:E860)</f>
        <v>0</v>
      </c>
      <c r="F857" s="59">
        <f t="shared" si="329"/>
        <v>0</v>
      </c>
      <c r="G857" s="174">
        <f t="shared" si="329"/>
        <v>50204.22</v>
      </c>
      <c r="H857" s="79">
        <f t="shared" si="329"/>
        <v>0</v>
      </c>
      <c r="I857" s="20">
        <f t="shared" si="329"/>
        <v>50204.22</v>
      </c>
    </row>
    <row r="858" spans="1:9">
      <c r="A858" s="21" t="s">
        <v>1642</v>
      </c>
      <c r="B858" s="22">
        <v>311</v>
      </c>
      <c r="C858" s="23" t="s">
        <v>35</v>
      </c>
      <c r="D858" s="24"/>
      <c r="E858" s="47"/>
      <c r="F858" s="84">
        <f t="shared" ref="F858:F860" si="330">SUM(D858:E858)</f>
        <v>0</v>
      </c>
      <c r="G858" s="172">
        <v>41824.199999999997</v>
      </c>
      <c r="H858" s="94"/>
      <c r="I858" s="25">
        <f t="shared" ref="I858:I860" si="331">SUM(F858:H858)</f>
        <v>41824.199999999997</v>
      </c>
    </row>
    <row r="859" spans="1:9">
      <c r="A859" s="21" t="s">
        <v>1643</v>
      </c>
      <c r="B859" s="22">
        <v>313</v>
      </c>
      <c r="C859" s="23" t="s">
        <v>36</v>
      </c>
      <c r="D859" s="24"/>
      <c r="E859" s="47"/>
      <c r="F859" s="84">
        <f t="shared" si="330"/>
        <v>0</v>
      </c>
      <c r="G859" s="172">
        <v>6901.02</v>
      </c>
      <c r="H859" s="94"/>
      <c r="I859" s="25">
        <f t="shared" si="331"/>
        <v>6901.02</v>
      </c>
    </row>
    <row r="860" spans="1:9">
      <c r="A860" s="21" t="s">
        <v>1644</v>
      </c>
      <c r="B860" s="22">
        <v>321</v>
      </c>
      <c r="C860" s="23" t="s">
        <v>33</v>
      </c>
      <c r="D860" s="24"/>
      <c r="E860" s="47"/>
      <c r="F860" s="84">
        <f t="shared" si="330"/>
        <v>0</v>
      </c>
      <c r="G860" s="172">
        <v>1479</v>
      </c>
      <c r="H860" s="94"/>
      <c r="I860" s="25">
        <f t="shared" si="331"/>
        <v>1479</v>
      </c>
    </row>
    <row r="861" spans="1:9" s="139" customFormat="1" ht="25.5" customHeight="1">
      <c r="A861" s="244" t="s">
        <v>138</v>
      </c>
      <c r="B861" s="245"/>
      <c r="C861" s="132" t="s">
        <v>191</v>
      </c>
      <c r="D861" s="135">
        <f>SUM(D862,D872)</f>
        <v>0</v>
      </c>
      <c r="E861" s="135">
        <f t="shared" ref="E861:I861" si="332">SUM(E862,E872)</f>
        <v>0</v>
      </c>
      <c r="F861" s="136">
        <f t="shared" si="332"/>
        <v>0</v>
      </c>
      <c r="G861" s="176">
        <f t="shared" si="332"/>
        <v>0</v>
      </c>
      <c r="H861" s="137">
        <f t="shared" si="332"/>
        <v>0</v>
      </c>
      <c r="I861" s="138">
        <f t="shared" si="332"/>
        <v>0</v>
      </c>
    </row>
    <row r="862" spans="1:9" ht="24.75">
      <c r="A862" s="236" t="s">
        <v>11</v>
      </c>
      <c r="B862" s="237"/>
      <c r="C862" s="18" t="s">
        <v>122</v>
      </c>
      <c r="D862" s="19">
        <f>SUM(D863:D871)</f>
        <v>0</v>
      </c>
      <c r="E862" s="19">
        <f t="shared" ref="E862:I862" si="333">SUM(E863:E871)</f>
        <v>0</v>
      </c>
      <c r="F862" s="59">
        <f t="shared" si="333"/>
        <v>0</v>
      </c>
      <c r="G862" s="174">
        <f t="shared" si="333"/>
        <v>0</v>
      </c>
      <c r="H862" s="79">
        <f t="shared" si="333"/>
        <v>0</v>
      </c>
      <c r="I862" s="20">
        <f t="shared" si="333"/>
        <v>0</v>
      </c>
    </row>
    <row r="863" spans="1:9">
      <c r="A863" s="21"/>
      <c r="B863" s="22">
        <v>311</v>
      </c>
      <c r="C863" s="23" t="s">
        <v>35</v>
      </c>
      <c r="D863" s="24"/>
      <c r="E863" s="47"/>
      <c r="F863" s="84">
        <f t="shared" ref="F863:F871" si="334">SUM(D863:E863)</f>
        <v>0</v>
      </c>
      <c r="G863" s="172"/>
      <c r="H863" s="94"/>
      <c r="I863" s="25">
        <f t="shared" ref="I863:I871" si="335">SUM(F863:H863)</f>
        <v>0</v>
      </c>
    </row>
    <row r="864" spans="1:9">
      <c r="A864" s="21"/>
      <c r="B864" s="22">
        <v>313</v>
      </c>
      <c r="C864" s="23" t="s">
        <v>36</v>
      </c>
      <c r="D864" s="24"/>
      <c r="E864" s="47"/>
      <c r="F864" s="84">
        <f t="shared" si="334"/>
        <v>0</v>
      </c>
      <c r="G864" s="172"/>
      <c r="H864" s="94"/>
      <c r="I864" s="25">
        <f t="shared" si="335"/>
        <v>0</v>
      </c>
    </row>
    <row r="865" spans="1:9" s="26" customFormat="1" ht="12">
      <c r="A865" s="21"/>
      <c r="B865" s="22">
        <v>321</v>
      </c>
      <c r="C865" s="23" t="s">
        <v>33</v>
      </c>
      <c r="D865" s="24"/>
      <c r="E865" s="47"/>
      <c r="F865" s="84">
        <f t="shared" si="334"/>
        <v>0</v>
      </c>
      <c r="G865" s="172"/>
      <c r="H865" s="94"/>
      <c r="I865" s="25">
        <f t="shared" si="335"/>
        <v>0</v>
      </c>
    </row>
    <row r="866" spans="1:9" s="26" customFormat="1" ht="12">
      <c r="A866" s="21"/>
      <c r="B866" s="22">
        <v>322</v>
      </c>
      <c r="C866" s="23" t="s">
        <v>34</v>
      </c>
      <c r="D866" s="24"/>
      <c r="E866" s="47"/>
      <c r="F866" s="84">
        <f t="shared" si="334"/>
        <v>0</v>
      </c>
      <c r="G866" s="172"/>
      <c r="H866" s="94"/>
      <c r="I866" s="25">
        <f t="shared" si="335"/>
        <v>0</v>
      </c>
    </row>
    <row r="867" spans="1:9">
      <c r="A867" s="21"/>
      <c r="B867" s="22">
        <v>323</v>
      </c>
      <c r="C867" s="23" t="s">
        <v>28</v>
      </c>
      <c r="D867" s="24"/>
      <c r="E867" s="47"/>
      <c r="F867" s="84">
        <f t="shared" si="334"/>
        <v>0</v>
      </c>
      <c r="G867" s="172"/>
      <c r="H867" s="94"/>
      <c r="I867" s="25">
        <f t="shared" si="335"/>
        <v>0</v>
      </c>
    </row>
    <row r="868" spans="1:9" ht="24.75">
      <c r="A868" s="21"/>
      <c r="B868" s="22">
        <v>324</v>
      </c>
      <c r="C868" s="23" t="s">
        <v>37</v>
      </c>
      <c r="D868" s="24"/>
      <c r="E868" s="47"/>
      <c r="F868" s="84">
        <f t="shared" si="334"/>
        <v>0</v>
      </c>
      <c r="G868" s="172"/>
      <c r="H868" s="94"/>
      <c r="I868" s="25">
        <f t="shared" si="335"/>
        <v>0</v>
      </c>
    </row>
    <row r="869" spans="1:9" s="26" customFormat="1" ht="12">
      <c r="A869" s="21"/>
      <c r="B869" s="22">
        <v>329</v>
      </c>
      <c r="C869" s="23" t="s">
        <v>38</v>
      </c>
      <c r="D869" s="24"/>
      <c r="E869" s="47"/>
      <c r="F869" s="84">
        <f t="shared" si="334"/>
        <v>0</v>
      </c>
      <c r="G869" s="172"/>
      <c r="H869" s="94"/>
      <c r="I869" s="25">
        <f t="shared" si="335"/>
        <v>0</v>
      </c>
    </row>
    <row r="870" spans="1:9">
      <c r="A870" s="21"/>
      <c r="B870" s="22">
        <v>343</v>
      </c>
      <c r="C870" s="23" t="s">
        <v>39</v>
      </c>
      <c r="D870" s="24"/>
      <c r="E870" s="47"/>
      <c r="F870" s="84">
        <f t="shared" si="334"/>
        <v>0</v>
      </c>
      <c r="G870" s="172"/>
      <c r="H870" s="94"/>
      <c r="I870" s="25">
        <f t="shared" si="335"/>
        <v>0</v>
      </c>
    </row>
    <row r="871" spans="1:9" ht="12.75" customHeight="1">
      <c r="A871" s="21"/>
      <c r="B871" s="22">
        <v>422</v>
      </c>
      <c r="C871" s="23" t="s">
        <v>29</v>
      </c>
      <c r="D871" s="24"/>
      <c r="E871" s="50"/>
      <c r="F871" s="84">
        <f t="shared" si="334"/>
        <v>0</v>
      </c>
      <c r="G871" s="172"/>
      <c r="H871" s="97"/>
      <c r="I871" s="25">
        <f t="shared" si="335"/>
        <v>0</v>
      </c>
    </row>
    <row r="872" spans="1:9" ht="24.75">
      <c r="A872" s="236" t="s">
        <v>11</v>
      </c>
      <c r="B872" s="237"/>
      <c r="C872" s="18" t="s">
        <v>115</v>
      </c>
      <c r="D872" s="19">
        <f>SUM(D873:D882)</f>
        <v>0</v>
      </c>
      <c r="E872" s="19">
        <f t="shared" ref="E872:I872" si="336">SUM(E873:E882)</f>
        <v>0</v>
      </c>
      <c r="F872" s="59">
        <f t="shared" si="336"/>
        <v>0</v>
      </c>
      <c r="G872" s="174">
        <f t="shared" si="336"/>
        <v>0</v>
      </c>
      <c r="H872" s="79">
        <f t="shared" si="336"/>
        <v>0</v>
      </c>
      <c r="I872" s="20">
        <f t="shared" si="336"/>
        <v>0</v>
      </c>
    </row>
    <row r="873" spans="1:9">
      <c r="A873" s="21"/>
      <c r="B873" s="22">
        <v>311</v>
      </c>
      <c r="C873" s="23" t="s">
        <v>35</v>
      </c>
      <c r="D873" s="24"/>
      <c r="E873" s="47"/>
      <c r="F873" s="84">
        <f t="shared" ref="F873:F880" si="337">SUM(D873:E873)</f>
        <v>0</v>
      </c>
      <c r="G873" s="172"/>
      <c r="H873" s="94"/>
      <c r="I873" s="25">
        <f t="shared" ref="I873:I880" si="338">SUM(F873:H873)</f>
        <v>0</v>
      </c>
    </row>
    <row r="874" spans="1:9">
      <c r="A874" s="21"/>
      <c r="B874" s="22">
        <v>313</v>
      </c>
      <c r="C874" s="23" t="s">
        <v>36</v>
      </c>
      <c r="D874" s="24"/>
      <c r="E874" s="47"/>
      <c r="F874" s="84">
        <f t="shared" si="337"/>
        <v>0</v>
      </c>
      <c r="G874" s="172"/>
      <c r="H874" s="94"/>
      <c r="I874" s="25">
        <f t="shared" si="338"/>
        <v>0</v>
      </c>
    </row>
    <row r="875" spans="1:9">
      <c r="A875" s="21"/>
      <c r="B875" s="22">
        <v>321</v>
      </c>
      <c r="C875" s="23" t="s">
        <v>33</v>
      </c>
      <c r="D875" s="24"/>
      <c r="E875" s="47"/>
      <c r="F875" s="84">
        <f t="shared" si="337"/>
        <v>0</v>
      </c>
      <c r="G875" s="172"/>
      <c r="H875" s="94"/>
      <c r="I875" s="25">
        <f t="shared" si="338"/>
        <v>0</v>
      </c>
    </row>
    <row r="876" spans="1:9">
      <c r="A876" s="21"/>
      <c r="B876" s="22">
        <v>322</v>
      </c>
      <c r="C876" s="23" t="s">
        <v>34</v>
      </c>
      <c r="D876" s="24"/>
      <c r="E876" s="47"/>
      <c r="F876" s="84">
        <f t="shared" si="337"/>
        <v>0</v>
      </c>
      <c r="G876" s="172"/>
      <c r="H876" s="94"/>
      <c r="I876" s="25">
        <f t="shared" si="338"/>
        <v>0</v>
      </c>
    </row>
    <row r="877" spans="1:9">
      <c r="A877" s="21"/>
      <c r="B877" s="22">
        <v>323</v>
      </c>
      <c r="C877" s="23" t="s">
        <v>28</v>
      </c>
      <c r="D877" s="24"/>
      <c r="E877" s="47"/>
      <c r="F877" s="84">
        <f t="shared" si="337"/>
        <v>0</v>
      </c>
      <c r="G877" s="172"/>
      <c r="H877" s="94"/>
      <c r="I877" s="25">
        <f t="shared" si="338"/>
        <v>0</v>
      </c>
    </row>
    <row r="878" spans="1:9" ht="24.75">
      <c r="A878" s="21"/>
      <c r="B878" s="22">
        <v>324</v>
      </c>
      <c r="C878" s="23" t="s">
        <v>37</v>
      </c>
      <c r="D878" s="24"/>
      <c r="E878" s="47"/>
      <c r="F878" s="84">
        <f t="shared" si="337"/>
        <v>0</v>
      </c>
      <c r="G878" s="172"/>
      <c r="H878" s="94"/>
      <c r="I878" s="25">
        <f t="shared" si="338"/>
        <v>0</v>
      </c>
    </row>
    <row r="879" spans="1:9">
      <c r="A879" s="21"/>
      <c r="B879" s="22">
        <v>329</v>
      </c>
      <c r="C879" s="23" t="s">
        <v>38</v>
      </c>
      <c r="D879" s="24"/>
      <c r="E879" s="47"/>
      <c r="F879" s="84">
        <f t="shared" si="337"/>
        <v>0</v>
      </c>
      <c r="G879" s="172"/>
      <c r="H879" s="94"/>
      <c r="I879" s="25">
        <f t="shared" si="338"/>
        <v>0</v>
      </c>
    </row>
    <row r="880" spans="1:9">
      <c r="A880" s="21"/>
      <c r="B880" s="22">
        <v>343</v>
      </c>
      <c r="C880" s="23" t="s">
        <v>39</v>
      </c>
      <c r="D880" s="24"/>
      <c r="E880" s="47"/>
      <c r="F880" s="84">
        <f t="shared" si="337"/>
        <v>0</v>
      </c>
      <c r="G880" s="172"/>
      <c r="H880" s="94"/>
      <c r="I880" s="25">
        <f t="shared" si="338"/>
        <v>0</v>
      </c>
    </row>
    <row r="881" spans="1:9">
      <c r="A881" s="21"/>
      <c r="B881" s="22">
        <v>381</v>
      </c>
      <c r="C881" s="23" t="s">
        <v>58</v>
      </c>
      <c r="D881" s="24"/>
      <c r="E881" s="47"/>
      <c r="F881" s="84"/>
      <c r="G881" s="172"/>
      <c r="H881" s="94"/>
      <c r="I881" s="25"/>
    </row>
    <row r="882" spans="1:9" ht="12.75" customHeight="1">
      <c r="A882" s="21"/>
      <c r="B882" s="22">
        <v>422</v>
      </c>
      <c r="C882" s="23" t="s">
        <v>29</v>
      </c>
      <c r="D882" s="24"/>
      <c r="E882" s="50"/>
      <c r="F882" s="84">
        <f t="shared" ref="F882" si="339">SUM(D882:E882)</f>
        <v>0</v>
      </c>
      <c r="G882" s="172"/>
      <c r="H882" s="97"/>
      <c r="I882" s="25">
        <f t="shared" ref="I882" si="340">SUM(F882:H882)</f>
        <v>0</v>
      </c>
    </row>
    <row r="883" spans="1:9" ht="25.5" customHeight="1">
      <c r="A883" s="238" t="s">
        <v>1645</v>
      </c>
      <c r="B883" s="239"/>
      <c r="C883" s="39" t="s">
        <v>1646</v>
      </c>
      <c r="D883" s="40">
        <f>SUM(D884,D894,D899)</f>
        <v>0</v>
      </c>
      <c r="E883" s="40">
        <f t="shared" ref="E883:I883" si="341">SUM(E884,E894,E899)</f>
        <v>0</v>
      </c>
      <c r="F883" s="83">
        <f t="shared" si="341"/>
        <v>0</v>
      </c>
      <c r="G883" s="171">
        <f t="shared" si="341"/>
        <v>4795</v>
      </c>
      <c r="H883" s="88">
        <f t="shared" si="341"/>
        <v>0</v>
      </c>
      <c r="I883" s="41">
        <f t="shared" si="341"/>
        <v>0</v>
      </c>
    </row>
    <row r="884" spans="1:9" ht="24.75">
      <c r="A884" s="236" t="s">
        <v>11</v>
      </c>
      <c r="B884" s="237"/>
      <c r="C884" s="18" t="s">
        <v>122</v>
      </c>
      <c r="D884" s="19">
        <f>SUM(D885:D893)</f>
        <v>0</v>
      </c>
      <c r="E884" s="19">
        <f t="shared" ref="E884:I884" si="342">SUM(E885:E893)</f>
        <v>0</v>
      </c>
      <c r="F884" s="59">
        <f t="shared" si="342"/>
        <v>0</v>
      </c>
      <c r="G884" s="174">
        <f t="shared" si="342"/>
        <v>0</v>
      </c>
      <c r="H884" s="79">
        <f t="shared" si="342"/>
        <v>0</v>
      </c>
      <c r="I884" s="20">
        <f t="shared" si="342"/>
        <v>0</v>
      </c>
    </row>
    <row r="885" spans="1:9">
      <c r="A885" s="21"/>
      <c r="B885" s="22">
        <v>311</v>
      </c>
      <c r="C885" s="23" t="s">
        <v>35</v>
      </c>
      <c r="D885" s="24"/>
      <c r="E885" s="51"/>
      <c r="F885" s="84">
        <f t="shared" ref="F885:F893" si="343">SUM(D885:E885)</f>
        <v>0</v>
      </c>
      <c r="G885" s="172"/>
      <c r="H885" s="94"/>
      <c r="I885" s="25">
        <f t="shared" ref="I885:I893" si="344">SUM(F885:H885)</f>
        <v>0</v>
      </c>
    </row>
    <row r="886" spans="1:9">
      <c r="A886" s="21"/>
      <c r="B886" s="22">
        <v>313</v>
      </c>
      <c r="C886" s="23" t="s">
        <v>36</v>
      </c>
      <c r="D886" s="24"/>
      <c r="E886" s="51"/>
      <c r="F886" s="84">
        <f t="shared" si="343"/>
        <v>0</v>
      </c>
      <c r="G886" s="172"/>
      <c r="H886" s="94"/>
      <c r="I886" s="25">
        <f t="shared" si="344"/>
        <v>0</v>
      </c>
    </row>
    <row r="887" spans="1:9" s="26" customFormat="1" ht="12">
      <c r="A887" s="21"/>
      <c r="B887" s="22">
        <v>321</v>
      </c>
      <c r="C887" s="23" t="s">
        <v>33</v>
      </c>
      <c r="D887" s="24"/>
      <c r="E887" s="47"/>
      <c r="F887" s="84">
        <f t="shared" si="343"/>
        <v>0</v>
      </c>
      <c r="G887" s="172"/>
      <c r="H887" s="94"/>
      <c r="I887" s="25">
        <f t="shared" si="344"/>
        <v>0</v>
      </c>
    </row>
    <row r="888" spans="1:9" s="26" customFormat="1" ht="12">
      <c r="A888" s="21"/>
      <c r="B888" s="22">
        <v>322</v>
      </c>
      <c r="C888" s="23" t="s">
        <v>34</v>
      </c>
      <c r="D888" s="24"/>
      <c r="E888" s="47"/>
      <c r="F888" s="84">
        <f t="shared" si="343"/>
        <v>0</v>
      </c>
      <c r="G888" s="172"/>
      <c r="H888" s="94"/>
      <c r="I888" s="25">
        <f t="shared" si="344"/>
        <v>0</v>
      </c>
    </row>
    <row r="889" spans="1:9">
      <c r="A889" s="21"/>
      <c r="B889" s="22">
        <v>323</v>
      </c>
      <c r="C889" s="23" t="s">
        <v>28</v>
      </c>
      <c r="D889" s="24"/>
      <c r="E889" s="47"/>
      <c r="F889" s="84">
        <f t="shared" si="343"/>
        <v>0</v>
      </c>
      <c r="G889" s="172"/>
      <c r="H889" s="94"/>
      <c r="I889" s="25">
        <f t="shared" si="344"/>
        <v>0</v>
      </c>
    </row>
    <row r="890" spans="1:9" ht="24.75">
      <c r="A890" s="21"/>
      <c r="B890" s="22">
        <v>324</v>
      </c>
      <c r="C890" s="23" t="s">
        <v>37</v>
      </c>
      <c r="D890" s="24"/>
      <c r="E890" s="47"/>
      <c r="F890" s="84">
        <f t="shared" si="343"/>
        <v>0</v>
      </c>
      <c r="G890" s="172"/>
      <c r="H890" s="94"/>
      <c r="I890" s="25">
        <f t="shared" si="344"/>
        <v>0</v>
      </c>
    </row>
    <row r="891" spans="1:9" s="26" customFormat="1" ht="12">
      <c r="A891" s="21"/>
      <c r="B891" s="22">
        <v>329</v>
      </c>
      <c r="C891" s="23" t="s">
        <v>38</v>
      </c>
      <c r="D891" s="24"/>
      <c r="E891" s="47"/>
      <c r="F891" s="84">
        <f t="shared" si="343"/>
        <v>0</v>
      </c>
      <c r="G891" s="172"/>
      <c r="H891" s="94"/>
      <c r="I891" s="25">
        <f t="shared" si="344"/>
        <v>0</v>
      </c>
    </row>
    <row r="892" spans="1:9">
      <c r="A892" s="21"/>
      <c r="B892" s="22">
        <v>343</v>
      </c>
      <c r="C892" s="23" t="s">
        <v>39</v>
      </c>
      <c r="D892" s="24"/>
      <c r="E892" s="47"/>
      <c r="F892" s="84">
        <f t="shared" si="343"/>
        <v>0</v>
      </c>
      <c r="G892" s="172"/>
      <c r="H892" s="94"/>
      <c r="I892" s="25">
        <f t="shared" si="344"/>
        <v>0</v>
      </c>
    </row>
    <row r="893" spans="1:9" ht="12.75" customHeight="1">
      <c r="A893" s="21"/>
      <c r="B893" s="22">
        <v>422</v>
      </c>
      <c r="C893" s="23" t="s">
        <v>29</v>
      </c>
      <c r="D893" s="24"/>
      <c r="E893" s="50"/>
      <c r="F893" s="84">
        <f t="shared" si="343"/>
        <v>0</v>
      </c>
      <c r="G893" s="172"/>
      <c r="H893" s="97"/>
      <c r="I893" s="25">
        <f t="shared" si="344"/>
        <v>0</v>
      </c>
    </row>
    <row r="894" spans="1:9" ht="12.75" customHeight="1">
      <c r="A894" s="236" t="s">
        <v>11</v>
      </c>
      <c r="B894" s="237"/>
      <c r="C894" s="18" t="s">
        <v>114</v>
      </c>
      <c r="D894" s="19">
        <f>SUM(D895:D898)</f>
        <v>0</v>
      </c>
      <c r="E894" s="19">
        <f t="shared" ref="E894:I894" si="345">SUM(E895:E898)</f>
        <v>0</v>
      </c>
      <c r="F894" s="59">
        <f t="shared" si="345"/>
        <v>0</v>
      </c>
      <c r="G894" s="174">
        <f t="shared" si="345"/>
        <v>4795</v>
      </c>
      <c r="H894" s="79">
        <f t="shared" si="345"/>
        <v>0</v>
      </c>
      <c r="I894" s="20">
        <f t="shared" si="345"/>
        <v>0</v>
      </c>
    </row>
    <row r="895" spans="1:9" ht="12.75" customHeight="1">
      <c r="A895" s="21" t="s">
        <v>1647</v>
      </c>
      <c r="B895" s="22">
        <v>311</v>
      </c>
      <c r="C895" s="23" t="s">
        <v>35</v>
      </c>
      <c r="D895" s="24"/>
      <c r="E895" s="50"/>
      <c r="F895" s="84"/>
      <c r="G895" s="172">
        <v>2145.92</v>
      </c>
      <c r="H895" s="97"/>
      <c r="I895" s="25"/>
    </row>
    <row r="896" spans="1:9" ht="12.75" customHeight="1">
      <c r="A896" s="21" t="s">
        <v>1648</v>
      </c>
      <c r="B896" s="22">
        <v>313</v>
      </c>
      <c r="C896" s="23" t="s">
        <v>36</v>
      </c>
      <c r="D896" s="24"/>
      <c r="E896" s="50"/>
      <c r="F896" s="84"/>
      <c r="G896" s="172">
        <v>354.08</v>
      </c>
      <c r="H896" s="97"/>
      <c r="I896" s="25"/>
    </row>
    <row r="897" spans="1:9" ht="12.75" customHeight="1">
      <c r="A897" s="21" t="s">
        <v>1649</v>
      </c>
      <c r="B897" s="22">
        <v>323</v>
      </c>
      <c r="C897" s="23" t="s">
        <v>28</v>
      </c>
      <c r="D897" s="24"/>
      <c r="E897" s="50"/>
      <c r="F897" s="84"/>
      <c r="G897" s="172">
        <v>2295</v>
      </c>
      <c r="H897" s="97"/>
      <c r="I897" s="25"/>
    </row>
    <row r="898" spans="1:9" ht="12.75" customHeight="1">
      <c r="A898" s="21"/>
      <c r="B898" s="22">
        <v>369</v>
      </c>
      <c r="C898" s="23"/>
      <c r="D898" s="24"/>
      <c r="E898" s="50"/>
      <c r="F898" s="84"/>
      <c r="G898" s="172"/>
      <c r="H898" s="97"/>
      <c r="I898" s="25"/>
    </row>
    <row r="899" spans="1:9" ht="24.75">
      <c r="A899" s="236" t="s">
        <v>11</v>
      </c>
      <c r="B899" s="237"/>
      <c r="C899" s="18" t="s">
        <v>115</v>
      </c>
      <c r="D899" s="19">
        <f>SUM(D900:D908)</f>
        <v>0</v>
      </c>
      <c r="E899" s="19">
        <f t="shared" ref="E899:I899" si="346">SUM(E900:E908)</f>
        <v>0</v>
      </c>
      <c r="F899" s="59">
        <f t="shared" si="346"/>
        <v>0</v>
      </c>
      <c r="G899" s="174">
        <f t="shared" si="346"/>
        <v>0</v>
      </c>
      <c r="H899" s="79">
        <f t="shared" si="346"/>
        <v>0</v>
      </c>
      <c r="I899" s="20">
        <f t="shared" si="346"/>
        <v>0</v>
      </c>
    </row>
    <row r="900" spans="1:9">
      <c r="A900" s="21"/>
      <c r="B900" s="22">
        <v>311</v>
      </c>
      <c r="C900" s="23" t="s">
        <v>35</v>
      </c>
      <c r="D900" s="24"/>
      <c r="E900" s="51"/>
      <c r="F900" s="84">
        <f t="shared" ref="F900:F908" si="347">SUM(D900:E900)</f>
        <v>0</v>
      </c>
      <c r="G900" s="172"/>
      <c r="H900" s="94"/>
      <c r="I900" s="25">
        <f t="shared" ref="I900:I908" si="348">SUM(F900:H900)</f>
        <v>0</v>
      </c>
    </row>
    <row r="901" spans="1:9">
      <c r="A901" s="21"/>
      <c r="B901" s="22">
        <v>313</v>
      </c>
      <c r="C901" s="23" t="s">
        <v>36</v>
      </c>
      <c r="D901" s="24"/>
      <c r="E901" s="51"/>
      <c r="F901" s="84">
        <f t="shared" si="347"/>
        <v>0</v>
      </c>
      <c r="G901" s="172"/>
      <c r="H901" s="94"/>
      <c r="I901" s="25">
        <f t="shared" si="348"/>
        <v>0</v>
      </c>
    </row>
    <row r="902" spans="1:9">
      <c r="A902" s="21"/>
      <c r="B902" s="22">
        <v>321</v>
      </c>
      <c r="C902" s="23" t="s">
        <v>33</v>
      </c>
      <c r="D902" s="24"/>
      <c r="E902" s="51"/>
      <c r="F902" s="84">
        <f t="shared" si="347"/>
        <v>0</v>
      </c>
      <c r="G902" s="172"/>
      <c r="H902" s="94"/>
      <c r="I902" s="25">
        <f t="shared" si="348"/>
        <v>0</v>
      </c>
    </row>
    <row r="903" spans="1:9">
      <c r="A903" s="21"/>
      <c r="B903" s="22">
        <v>322</v>
      </c>
      <c r="C903" s="23" t="s">
        <v>34</v>
      </c>
      <c r="D903" s="24"/>
      <c r="E903" s="51"/>
      <c r="F903" s="84">
        <f t="shared" si="347"/>
        <v>0</v>
      </c>
      <c r="G903" s="172"/>
      <c r="H903" s="94"/>
      <c r="I903" s="25">
        <f t="shared" si="348"/>
        <v>0</v>
      </c>
    </row>
    <row r="904" spans="1:9">
      <c r="A904" s="21"/>
      <c r="B904" s="22">
        <v>323</v>
      </c>
      <c r="C904" s="23" t="s">
        <v>28</v>
      </c>
      <c r="D904" s="24"/>
      <c r="E904" s="51"/>
      <c r="F904" s="84">
        <f t="shared" si="347"/>
        <v>0</v>
      </c>
      <c r="G904" s="172"/>
      <c r="H904" s="94"/>
      <c r="I904" s="25">
        <f t="shared" si="348"/>
        <v>0</v>
      </c>
    </row>
    <row r="905" spans="1:9" ht="24.75">
      <c r="A905" s="21"/>
      <c r="B905" s="22">
        <v>324</v>
      </c>
      <c r="C905" s="23" t="s">
        <v>37</v>
      </c>
      <c r="D905" s="24"/>
      <c r="E905" s="51"/>
      <c r="F905" s="84">
        <f t="shared" si="347"/>
        <v>0</v>
      </c>
      <c r="G905" s="172"/>
      <c r="H905" s="94"/>
      <c r="I905" s="25">
        <f t="shared" si="348"/>
        <v>0</v>
      </c>
    </row>
    <row r="906" spans="1:9">
      <c r="A906" s="21"/>
      <c r="B906" s="22">
        <v>329</v>
      </c>
      <c r="C906" s="23" t="s">
        <v>38</v>
      </c>
      <c r="D906" s="24"/>
      <c r="E906" s="47"/>
      <c r="F906" s="84">
        <f t="shared" si="347"/>
        <v>0</v>
      </c>
      <c r="G906" s="172"/>
      <c r="H906" s="94"/>
      <c r="I906" s="25">
        <f t="shared" si="348"/>
        <v>0</v>
      </c>
    </row>
    <row r="907" spans="1:9">
      <c r="A907" s="21"/>
      <c r="B907" s="22">
        <v>343</v>
      </c>
      <c r="C907" s="23" t="s">
        <v>39</v>
      </c>
      <c r="D907" s="24"/>
      <c r="E907" s="47"/>
      <c r="F907" s="84">
        <f t="shared" si="347"/>
        <v>0</v>
      </c>
      <c r="G907" s="172"/>
      <c r="H907" s="94"/>
      <c r="I907" s="25">
        <f t="shared" si="348"/>
        <v>0</v>
      </c>
    </row>
    <row r="908" spans="1:9" ht="12.75" customHeight="1">
      <c r="A908" s="21"/>
      <c r="B908" s="22">
        <v>422</v>
      </c>
      <c r="C908" s="23" t="s">
        <v>29</v>
      </c>
      <c r="D908" s="24"/>
      <c r="E908" s="50"/>
      <c r="F908" s="84">
        <f t="shared" si="347"/>
        <v>0</v>
      </c>
      <c r="G908" s="172"/>
      <c r="H908" s="97"/>
      <c r="I908" s="25">
        <f t="shared" si="348"/>
        <v>0</v>
      </c>
    </row>
    <row r="911" spans="1:9" ht="15.75">
      <c r="A911" s="250" t="s">
        <v>62</v>
      </c>
      <c r="B911" s="251"/>
      <c r="C911" s="251"/>
      <c r="D911" s="42">
        <f t="shared" ref="D911:I911" si="349">SUM(D912:D917)</f>
        <v>886189.36</v>
      </c>
      <c r="E911" s="42">
        <f t="shared" si="349"/>
        <v>0</v>
      </c>
      <c r="F911" s="42">
        <f t="shared" si="349"/>
        <v>886189.36</v>
      </c>
      <c r="G911" s="42">
        <f t="shared" si="349"/>
        <v>321892.15999999997</v>
      </c>
      <c r="H911" s="42">
        <f t="shared" si="349"/>
        <v>0</v>
      </c>
      <c r="I911" s="42">
        <f t="shared" si="349"/>
        <v>898501.73</v>
      </c>
    </row>
    <row r="912" spans="1:9">
      <c r="A912" s="246" t="s">
        <v>11</v>
      </c>
      <c r="B912" s="247"/>
      <c r="C912" s="55" t="s">
        <v>117</v>
      </c>
      <c r="D912" s="43">
        <f>SUM(D140,D243,D297,D318,D495,D498,D508,D521,D534)</f>
        <v>30946.14</v>
      </c>
      <c r="E912" s="43">
        <f t="shared" ref="E912:I912" si="350">SUM(E140,E243,E297,E318,E495,E498,E508,E521,E534)</f>
        <v>0</v>
      </c>
      <c r="F912" s="43">
        <f t="shared" si="350"/>
        <v>30946.14</v>
      </c>
      <c r="G912" s="43">
        <f t="shared" si="350"/>
        <v>18885.719999999998</v>
      </c>
      <c r="H912" s="43">
        <f t="shared" si="350"/>
        <v>0</v>
      </c>
      <c r="I912" s="43">
        <f t="shared" si="350"/>
        <v>30946.14</v>
      </c>
    </row>
    <row r="913" spans="1:11">
      <c r="A913" s="246" t="s">
        <v>11</v>
      </c>
      <c r="B913" s="247"/>
      <c r="C913" s="55" t="s">
        <v>118</v>
      </c>
      <c r="D913" s="43">
        <f>SUM(D148,D249,D323)</f>
        <v>0</v>
      </c>
      <c r="E913" s="43">
        <f t="shared" ref="E913:I913" si="351">SUM(E148,E249,E323)</f>
        <v>0</v>
      </c>
      <c r="F913" s="43">
        <f t="shared" si="351"/>
        <v>0</v>
      </c>
      <c r="G913" s="43">
        <f t="shared" si="351"/>
        <v>0</v>
      </c>
      <c r="H913" s="43">
        <f t="shared" si="351"/>
        <v>0</v>
      </c>
      <c r="I913" s="43">
        <f t="shared" si="351"/>
        <v>0</v>
      </c>
    </row>
    <row r="914" spans="1:11">
      <c r="A914" s="246" t="s">
        <v>11</v>
      </c>
      <c r="B914" s="247"/>
      <c r="C914" s="55" t="s">
        <v>124</v>
      </c>
      <c r="D914" s="43">
        <f>SUM(D312)</f>
        <v>0</v>
      </c>
      <c r="E914" s="43">
        <f t="shared" ref="E914:I914" si="352">SUM(E312)</f>
        <v>0</v>
      </c>
      <c r="F914" s="43">
        <f t="shared" si="352"/>
        <v>0</v>
      </c>
      <c r="G914" s="43">
        <f t="shared" si="352"/>
        <v>0</v>
      </c>
      <c r="H914" s="43">
        <f t="shared" si="352"/>
        <v>0</v>
      </c>
      <c r="I914" s="43">
        <f t="shared" si="352"/>
        <v>0</v>
      </c>
    </row>
    <row r="915" spans="1:11" ht="24.75" customHeight="1">
      <c r="A915" s="246" t="s">
        <v>11</v>
      </c>
      <c r="B915" s="247"/>
      <c r="C915" s="55" t="s">
        <v>111</v>
      </c>
      <c r="D915" s="43">
        <f>SUM(D57,D121,D167,D328,D538)</f>
        <v>826079</v>
      </c>
      <c r="E915" s="43">
        <f t="shared" ref="E915:I915" si="353">SUM(E57,E121,E167,E328,E538)</f>
        <v>0</v>
      </c>
      <c r="F915" s="43">
        <f t="shared" si="353"/>
        <v>826079</v>
      </c>
      <c r="G915" s="43">
        <f t="shared" si="353"/>
        <v>283940.88</v>
      </c>
      <c r="H915" s="43">
        <f t="shared" si="353"/>
        <v>0</v>
      </c>
      <c r="I915" s="43">
        <f t="shared" si="353"/>
        <v>826079</v>
      </c>
    </row>
    <row r="916" spans="1:11">
      <c r="A916" s="246" t="s">
        <v>11</v>
      </c>
      <c r="B916" s="247"/>
      <c r="C916" s="55" t="s">
        <v>120</v>
      </c>
      <c r="D916" s="43">
        <f>SUM(D204,D585)</f>
        <v>2086.2399999999998</v>
      </c>
      <c r="E916" s="43">
        <f t="shared" ref="E916:I916" si="354">SUM(E204,E585)</f>
        <v>0</v>
      </c>
      <c r="F916" s="43">
        <f t="shared" si="354"/>
        <v>2086.2399999999998</v>
      </c>
      <c r="G916" s="43">
        <f t="shared" si="354"/>
        <v>1416.51</v>
      </c>
      <c r="H916" s="43">
        <f t="shared" si="354"/>
        <v>0</v>
      </c>
      <c r="I916" s="43">
        <f t="shared" si="354"/>
        <v>3502.75</v>
      </c>
    </row>
    <row r="917" spans="1:11">
      <c r="A917" s="246" t="s">
        <v>11</v>
      </c>
      <c r="B917" s="247"/>
      <c r="C917" s="55" t="s">
        <v>121</v>
      </c>
      <c r="D917" s="43">
        <f>SUM(D514,D527,D333,D587)</f>
        <v>27077.980000000003</v>
      </c>
      <c r="E917" s="43">
        <f t="shared" ref="E917:I917" si="355">SUM(E514,E527,E333,E587)</f>
        <v>0</v>
      </c>
      <c r="F917" s="43">
        <f t="shared" si="355"/>
        <v>27077.980000000003</v>
      </c>
      <c r="G917" s="43">
        <f t="shared" si="355"/>
        <v>17649.05</v>
      </c>
      <c r="H917" s="43">
        <f t="shared" si="355"/>
        <v>0</v>
      </c>
      <c r="I917" s="43">
        <f t="shared" si="355"/>
        <v>37973.840000000004</v>
      </c>
    </row>
    <row r="918" spans="1:11" ht="48">
      <c r="A918" s="254" t="s">
        <v>63</v>
      </c>
      <c r="B918" s="255"/>
      <c r="C918" s="255"/>
      <c r="D918" s="43">
        <f t="shared" ref="D918" si="356">SUM(D919:D925)</f>
        <v>9555370.7599999998</v>
      </c>
      <c r="E918" s="43">
        <f t="shared" ref="E918:I918" si="357">SUM(E919:E925)</f>
        <v>0</v>
      </c>
      <c r="F918" s="43">
        <f t="shared" si="357"/>
        <v>9555370.7599999998</v>
      </c>
      <c r="G918" s="43">
        <f t="shared" si="357"/>
        <v>4031891.1800000006</v>
      </c>
      <c r="H918" s="43">
        <f t="shared" si="357"/>
        <v>0</v>
      </c>
      <c r="I918" s="43">
        <f t="shared" si="357"/>
        <v>9615267.1999999993</v>
      </c>
      <c r="J918" s="60" t="s">
        <v>131</v>
      </c>
      <c r="K918" s="60" t="s">
        <v>132</v>
      </c>
    </row>
    <row r="919" spans="1:11" ht="24.75">
      <c r="A919" s="236" t="s">
        <v>11</v>
      </c>
      <c r="B919" s="237"/>
      <c r="C919" s="18" t="s">
        <v>110</v>
      </c>
      <c r="D919" s="19">
        <f>SUM(D44,D115,D152,D253,D541)</f>
        <v>55030</v>
      </c>
      <c r="E919" s="19">
        <f t="shared" ref="E919:I919" si="358">SUM(E44,E115,E152,E253,E541)</f>
        <v>0</v>
      </c>
      <c r="F919" s="19">
        <f t="shared" si="358"/>
        <v>55030</v>
      </c>
      <c r="G919" s="19">
        <f t="shared" si="358"/>
        <v>22702.080000000002</v>
      </c>
      <c r="H919" s="19">
        <f t="shared" si="358"/>
        <v>0</v>
      </c>
      <c r="I919" s="19">
        <f t="shared" si="358"/>
        <v>55030</v>
      </c>
      <c r="J919" s="61">
        <f>+F919-F10</f>
        <v>0</v>
      </c>
      <c r="K919" s="61">
        <f>+I919-I10</f>
        <v>0</v>
      </c>
    </row>
    <row r="920" spans="1:11" ht="24.75">
      <c r="A920" s="236" t="s">
        <v>11</v>
      </c>
      <c r="B920" s="237"/>
      <c r="C920" s="18" t="s">
        <v>112</v>
      </c>
      <c r="D920" s="19">
        <f>SUM(D64,D177,D261,D299,D383,D421,D458,D552,D589,D596,D617,D637,D657,D680,D703,D725,D745,D765,D790,D812,D827,D849,D862,D884)</f>
        <v>0</v>
      </c>
      <c r="E920" s="19">
        <f t="shared" ref="E920:I920" si="359">SUM(E64,E177,E261,E299,E383,E421,E458,E552,E589,E596,E617,E637,E657,E680,E703,E725,E745,E765,E790,E812,E827,E849,E862,E884)</f>
        <v>0</v>
      </c>
      <c r="F920" s="19">
        <f t="shared" si="359"/>
        <v>0</v>
      </c>
      <c r="G920" s="19">
        <f t="shared" si="359"/>
        <v>51946.18</v>
      </c>
      <c r="H920" s="19">
        <f t="shared" si="359"/>
        <v>0</v>
      </c>
      <c r="I920" s="19">
        <f t="shared" si="359"/>
        <v>8859.5400000000009</v>
      </c>
      <c r="J920" s="62"/>
      <c r="K920" s="62"/>
    </row>
    <row r="921" spans="1:11" ht="24.75">
      <c r="A921" s="236" t="s">
        <v>11</v>
      </c>
      <c r="B921" s="237"/>
      <c r="C921" s="18" t="s">
        <v>113</v>
      </c>
      <c r="D921" s="19">
        <f>SUM(D77,D127,D191,D269,D306)</f>
        <v>65000</v>
      </c>
      <c r="E921" s="19">
        <f t="shared" ref="E921:I921" si="360">SUM(E77,E127,E191,E269,E306)</f>
        <v>0</v>
      </c>
      <c r="F921" s="19">
        <f t="shared" si="360"/>
        <v>65000</v>
      </c>
      <c r="G921" s="19">
        <f t="shared" si="360"/>
        <v>0</v>
      </c>
      <c r="H921" s="19">
        <f t="shared" si="360"/>
        <v>0</v>
      </c>
      <c r="I921" s="19">
        <f t="shared" si="360"/>
        <v>65000</v>
      </c>
      <c r="J921" s="61">
        <f>+F921-F18</f>
        <v>0</v>
      </c>
      <c r="K921" s="61">
        <f>+I921-I18</f>
        <v>0</v>
      </c>
    </row>
    <row r="922" spans="1:11">
      <c r="A922" s="236" t="s">
        <v>11</v>
      </c>
      <c r="B922" s="237"/>
      <c r="C922" s="18" t="s">
        <v>114</v>
      </c>
      <c r="D922" s="19">
        <f>SUM(D90,D133,D206,D308,D277,D294,D591,D337,D350,D395,D853,D894,D433,D470)</f>
        <v>6850500</v>
      </c>
      <c r="E922" s="19">
        <f t="shared" ref="E922:I922" si="361">SUM(E90,E133,E206,E308,E277,E294,E591,E337,E350,E395,E853,E894,E433,E470)</f>
        <v>0</v>
      </c>
      <c r="F922" s="19">
        <f t="shared" si="361"/>
        <v>6850500</v>
      </c>
      <c r="G922" s="19">
        <f t="shared" si="361"/>
        <v>3813242.3400000003</v>
      </c>
      <c r="H922" s="19">
        <f t="shared" si="361"/>
        <v>0</v>
      </c>
      <c r="I922" s="19">
        <f t="shared" si="361"/>
        <v>6850500</v>
      </c>
      <c r="J922" s="61">
        <f>+F922-F22</f>
        <v>0</v>
      </c>
      <c r="K922" s="61">
        <f>+I922-I22</f>
        <v>0</v>
      </c>
    </row>
    <row r="923" spans="1:11" ht="24.75">
      <c r="A923" s="236" t="s">
        <v>11</v>
      </c>
      <c r="B923" s="237"/>
      <c r="C923" s="18" t="s">
        <v>115</v>
      </c>
      <c r="D923" s="19">
        <f>SUM(D343,D367,D405,D445,D482,D563,D593,D606,D626,D646,D668,D691,D714,D734,D754,D777,D800,D819,D837,D857,D872,D899)</f>
        <v>2584840.7599999998</v>
      </c>
      <c r="E923" s="19">
        <f t="shared" ref="E923:I923" si="362">SUM(E343,E367,E405,E445,E482,E563,E593,E606,E626,E646,E668,E691,E714,E734,E754,E777,E800,E819,E837,E857,E872,E899)</f>
        <v>0</v>
      </c>
      <c r="F923" s="19">
        <f t="shared" si="362"/>
        <v>2584840.7599999998</v>
      </c>
      <c r="G923" s="19">
        <f t="shared" si="362"/>
        <v>139796.63</v>
      </c>
      <c r="H923" s="19">
        <f t="shared" si="362"/>
        <v>0</v>
      </c>
      <c r="I923" s="19">
        <f t="shared" si="362"/>
        <v>2635877.66</v>
      </c>
      <c r="J923" s="61">
        <f>+F923-F26</f>
        <v>0</v>
      </c>
      <c r="K923" s="61">
        <f>+I923-I26</f>
        <v>51036.900000000373</v>
      </c>
    </row>
    <row r="924" spans="1:11">
      <c r="A924" s="236" t="s">
        <v>11</v>
      </c>
      <c r="B924" s="237"/>
      <c r="C924" s="18" t="s">
        <v>116</v>
      </c>
      <c r="D924" s="19">
        <f>SUM(D102,D220,D285,D574)</f>
        <v>0</v>
      </c>
      <c r="E924" s="19">
        <f t="shared" ref="E924:I924" si="363">SUM(E102,E220,E285,E574)</f>
        <v>0</v>
      </c>
      <c r="F924" s="19">
        <f t="shared" si="363"/>
        <v>0</v>
      </c>
      <c r="G924" s="19">
        <f t="shared" si="363"/>
        <v>4203.95</v>
      </c>
      <c r="H924" s="19">
        <f t="shared" si="363"/>
        <v>0</v>
      </c>
      <c r="I924" s="19">
        <f t="shared" si="363"/>
        <v>0</v>
      </c>
      <c r="J924" s="61">
        <f>+F924-F30</f>
        <v>0</v>
      </c>
      <c r="K924" s="61">
        <f>+I924-I30</f>
        <v>0</v>
      </c>
    </row>
    <row r="925" spans="1:11" ht="24.75">
      <c r="A925" s="236" t="s">
        <v>11</v>
      </c>
      <c r="B925" s="237"/>
      <c r="C925" s="18" t="s">
        <v>119</v>
      </c>
      <c r="D925" s="19">
        <f>SUM(D233)</f>
        <v>0</v>
      </c>
      <c r="E925" s="19">
        <f t="shared" ref="E925:I925" si="364">SUM(E233)</f>
        <v>0</v>
      </c>
      <c r="F925" s="19">
        <f t="shared" si="364"/>
        <v>0</v>
      </c>
      <c r="G925" s="19">
        <f t="shared" si="364"/>
        <v>0</v>
      </c>
      <c r="H925" s="19">
        <f t="shared" si="364"/>
        <v>0</v>
      </c>
      <c r="I925" s="19">
        <f t="shared" si="364"/>
        <v>0</v>
      </c>
      <c r="J925" s="63">
        <f>+F925-F33</f>
        <v>0</v>
      </c>
      <c r="K925" s="63">
        <f>+I925-I33</f>
        <v>0</v>
      </c>
    </row>
    <row r="926" spans="1:11" ht="15.75">
      <c r="A926" s="252" t="s">
        <v>64</v>
      </c>
      <c r="B926" s="253"/>
      <c r="C926" s="253"/>
      <c r="D926" s="44">
        <f t="shared" ref="D926:I926" si="365">+D911+D918</f>
        <v>10441560.119999999</v>
      </c>
      <c r="E926" s="44">
        <f t="shared" si="365"/>
        <v>0</v>
      </c>
      <c r="F926" s="44">
        <f t="shared" si="365"/>
        <v>10441560.119999999</v>
      </c>
      <c r="G926" s="44">
        <f t="shared" si="365"/>
        <v>4353783.3400000008</v>
      </c>
      <c r="H926" s="44">
        <f t="shared" si="365"/>
        <v>0</v>
      </c>
      <c r="I926" s="44">
        <f t="shared" si="365"/>
        <v>10513768.93</v>
      </c>
    </row>
    <row r="927" spans="1:11">
      <c r="C927" s="45" t="s">
        <v>65</v>
      </c>
      <c r="D927" s="46">
        <f>+D926-D39</f>
        <v>0</v>
      </c>
      <c r="E927" s="46">
        <f>+E926-E39</f>
        <v>0</v>
      </c>
      <c r="F927" s="46">
        <f>+F926-F39</f>
        <v>0</v>
      </c>
      <c r="G927" s="46">
        <f>+G926-G39</f>
        <v>0</v>
      </c>
      <c r="H927" s="46">
        <f>+H926-H39</f>
        <v>0</v>
      </c>
      <c r="I927" s="46"/>
    </row>
  </sheetData>
  <mergeCells count="165">
    <mergeCell ref="A563:B563"/>
    <mergeCell ref="A541:B541"/>
    <mergeCell ref="A533:B533"/>
    <mergeCell ref="A552:B552"/>
    <mergeCell ref="A405:B405"/>
    <mergeCell ref="A367:B367"/>
    <mergeCell ref="A382:B382"/>
    <mergeCell ref="A420:B420"/>
    <mergeCell ref="A445:B445"/>
    <mergeCell ref="A457:B457"/>
    <mergeCell ref="A482:B482"/>
    <mergeCell ref="A383:B383"/>
    <mergeCell ref="A421:B421"/>
    <mergeCell ref="A458:B458"/>
    <mergeCell ref="A514:B514"/>
    <mergeCell ref="A540:B540"/>
    <mergeCell ref="A534:B534"/>
    <mergeCell ref="A498:B498"/>
    <mergeCell ref="A1:C1"/>
    <mergeCell ref="B3:F3"/>
    <mergeCell ref="B39:C39"/>
    <mergeCell ref="B7:C7"/>
    <mergeCell ref="A8:B8"/>
    <mergeCell ref="A9:B9"/>
    <mergeCell ref="A10:B10"/>
    <mergeCell ref="A18:B18"/>
    <mergeCell ref="A26:B26"/>
    <mergeCell ref="A30:B30"/>
    <mergeCell ref="A33:B33"/>
    <mergeCell ref="A22:B22"/>
    <mergeCell ref="A269:B269"/>
    <mergeCell ref="A277:B277"/>
    <mergeCell ref="A140:B140"/>
    <mergeCell ref="A220:B220"/>
    <mergeCell ref="A152:B152"/>
    <mergeCell ref="A191:B191"/>
    <mergeCell ref="A177:B177"/>
    <mergeCell ref="A261:B261"/>
    <mergeCell ref="A206:B206"/>
    <mergeCell ref="A253:B253"/>
    <mergeCell ref="A243:B243"/>
    <mergeCell ref="A148:B148"/>
    <mergeCell ref="A204:B204"/>
    <mergeCell ref="A297:B297"/>
    <mergeCell ref="A497:B497"/>
    <mergeCell ref="A299:B299"/>
    <mergeCell ref="A328:B328"/>
    <mergeCell ref="A350:B350"/>
    <mergeCell ref="A296:B296"/>
    <mergeCell ref="A343:B343"/>
    <mergeCell ref="A308:B308"/>
    <mergeCell ref="A333:B333"/>
    <mergeCell ref="A114:B114"/>
    <mergeCell ref="A121:B121"/>
    <mergeCell ref="A115:B115"/>
    <mergeCell ref="A127:B127"/>
    <mergeCell ref="A133:B133"/>
    <mergeCell ref="A714:B714"/>
    <mergeCell ref="A703:B703"/>
    <mergeCell ref="A668:B668"/>
    <mergeCell ref="A679:B679"/>
    <mergeCell ref="A589:B589"/>
    <mergeCell ref="A591:B591"/>
    <mergeCell ref="A617:B617"/>
    <mergeCell ref="A656:B656"/>
    <mergeCell ref="A636:B636"/>
    <mergeCell ref="A574:B574"/>
    <mergeCell ref="A616:B616"/>
    <mergeCell ref="A596:B596"/>
    <mergeCell ref="A691:B691"/>
    <mergeCell ref="A520:B520"/>
    <mergeCell ref="A521:B521"/>
    <mergeCell ref="A527:B527"/>
    <mergeCell ref="A349:B349"/>
    <mergeCell ref="A305:B305"/>
    <mergeCell ref="A495:B495"/>
    <mergeCell ref="A40:B40"/>
    <mergeCell ref="A41:B41"/>
    <mergeCell ref="A233:B233"/>
    <mergeCell ref="A242:B242"/>
    <mergeCell ref="A42:B42"/>
    <mergeCell ref="A77:B77"/>
    <mergeCell ref="A43:B43"/>
    <mergeCell ref="A44:B44"/>
    <mergeCell ref="A508:B508"/>
    <mergeCell ref="A507:B507"/>
    <mergeCell ref="A139:B139"/>
    <mergeCell ref="A318:B318"/>
    <mergeCell ref="A323:B323"/>
    <mergeCell ref="A167:B167"/>
    <mergeCell ref="A285:B285"/>
    <mergeCell ref="A317:B317"/>
    <mergeCell ref="A494:B494"/>
    <mergeCell ref="A337:B337"/>
    <mergeCell ref="A64:B64"/>
    <mergeCell ref="A57:B57"/>
    <mergeCell ref="A433:B433"/>
    <mergeCell ref="A470:B470"/>
    <mergeCell ref="A102:B102"/>
    <mergeCell ref="A90:B90"/>
    <mergeCell ref="A926:C926"/>
    <mergeCell ref="A920:B920"/>
    <mergeCell ref="A921:B921"/>
    <mergeCell ref="A922:B922"/>
    <mergeCell ref="A923:B923"/>
    <mergeCell ref="A924:B924"/>
    <mergeCell ref="A925:B925"/>
    <mergeCell ref="A899:B899"/>
    <mergeCell ref="A919:B919"/>
    <mergeCell ref="A911:C911"/>
    <mergeCell ref="A912:B912"/>
    <mergeCell ref="A913:B913"/>
    <mergeCell ref="A915:B915"/>
    <mergeCell ref="A918:C918"/>
    <mergeCell ref="A916:B916"/>
    <mergeCell ref="A917:B917"/>
    <mergeCell ref="A914:B914"/>
    <mergeCell ref="A894:B894"/>
    <mergeCell ref="A837:B837"/>
    <mergeCell ref="A848:B848"/>
    <mergeCell ref="A849:B849"/>
    <mergeCell ref="A857:B857"/>
    <mergeCell ref="A853:B853"/>
    <mergeCell ref="A861:B861"/>
    <mergeCell ref="A657:B657"/>
    <mergeCell ref="A646:B646"/>
    <mergeCell ref="A812:B812"/>
    <mergeCell ref="A745:B745"/>
    <mergeCell ref="A764:B764"/>
    <mergeCell ref="A884:B884"/>
    <mergeCell ref="A680:B680"/>
    <mergeCell ref="A883:B883"/>
    <mergeCell ref="A862:B862"/>
    <mergeCell ref="A872:B872"/>
    <mergeCell ref="A826:B826"/>
    <mergeCell ref="A827:B827"/>
    <mergeCell ref="A734:B734"/>
    <mergeCell ref="A754:B754"/>
    <mergeCell ref="A789:B789"/>
    <mergeCell ref="A724:B724"/>
    <mergeCell ref="A702:B702"/>
    <mergeCell ref="A725:B725"/>
    <mergeCell ref="A744:B744"/>
    <mergeCell ref="A819:B819"/>
    <mergeCell ref="A306:B306"/>
    <mergeCell ref="A249:B249"/>
    <mergeCell ref="A311:B311"/>
    <mergeCell ref="A312:B312"/>
    <mergeCell ref="A790:B790"/>
    <mergeCell ref="A800:B800"/>
    <mergeCell ref="A811:B811"/>
    <mergeCell ref="A777:B777"/>
    <mergeCell ref="A765:B765"/>
    <mergeCell ref="A293:B293"/>
    <mergeCell ref="A294:B294"/>
    <mergeCell ref="A395:B395"/>
    <mergeCell ref="A637:B637"/>
    <mergeCell ref="A595:B595"/>
    <mergeCell ref="A585:B585"/>
    <mergeCell ref="A587:B587"/>
    <mergeCell ref="A606:B606"/>
    <mergeCell ref="A538:B538"/>
    <mergeCell ref="A593:B593"/>
    <mergeCell ref="A626:B626"/>
    <mergeCell ref="A584:B58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90" orientation="portrait" r:id="rId1"/>
  <headerFooter alignWithMargins="0"/>
  <rowBreaks count="1" manualBreakCount="1">
    <brk id="3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47</vt:i4>
      </vt:variant>
      <vt:variant>
        <vt:lpstr>Imenovani rasponi</vt:lpstr>
      </vt:variant>
      <vt:variant>
        <vt:i4>46</vt:i4>
      </vt:variant>
    </vt:vector>
  </HeadingPairs>
  <TitlesOfParts>
    <vt:vector size="93" baseType="lpstr">
      <vt:lpstr>GŠ DR.FRA I.GLIBOTIĆ</vt:lpstr>
      <vt:lpstr>SŠ BOL</vt:lpstr>
      <vt:lpstr>SŠ BRAČ</vt:lpstr>
      <vt:lpstr>SŠ HVAR</vt:lpstr>
      <vt:lpstr>SŠ FRA A.K.MIOŠIĆ</vt:lpstr>
      <vt:lpstr>SŠ JURE KAŠTELAN</vt:lpstr>
      <vt:lpstr>KLESARSKA</vt:lpstr>
      <vt:lpstr>BAN JELAČIĆ</vt:lpstr>
      <vt:lpstr>ELEKTROTEHNIČKA</vt:lpstr>
      <vt:lpstr>GRAD.GEO.TEH</vt:lpstr>
      <vt:lpstr>BRAĆA RADIĆ</vt:lpstr>
      <vt:lpstr>OBRTNIČKA</vt:lpstr>
      <vt:lpstr>III GIMNAZIJA</vt:lpstr>
      <vt:lpstr>TEHNIČKA PROMETNA</vt:lpstr>
      <vt:lpstr>EKONOMSKA SPLIT</vt:lpstr>
      <vt:lpstr>TRGOVAČKA</vt:lpstr>
      <vt:lpstr>ŠK.LIK.UMJETNOSTI</vt:lpstr>
      <vt:lpstr>POMORSKA</vt:lpstr>
      <vt:lpstr>ZDRAVSTVENA</vt:lpstr>
      <vt:lpstr>A.M.KARAMANEO</vt:lpstr>
      <vt:lpstr>IVAN LUCIĆ</vt:lpstr>
      <vt:lpstr>TIN UJEVIĆ</vt:lpstr>
      <vt:lpstr>I GIMNAZIJA</vt:lpstr>
      <vt:lpstr>GIM.D.ŠIMUNOVIĆ</vt:lpstr>
      <vt:lpstr>R.BOŠKOVIĆ</vt:lpstr>
      <vt:lpstr>STRUKOVNA MAKARSKA</vt:lpstr>
      <vt:lpstr>B.J.TROGIRANIN</vt:lpstr>
      <vt:lpstr>TURISTIČKA</vt:lpstr>
      <vt:lpstr>V GIMNAZIJA</vt:lpstr>
      <vt:lpstr>IV GIMNAZIJA</vt:lpstr>
      <vt:lpstr>PRIRODOSLOVNA</vt:lpstr>
      <vt:lpstr>TEH.ZA STROJARSTVO</vt:lpstr>
      <vt:lpstr>OBRTNA TEHNIČKA</vt:lpstr>
      <vt:lpstr>INDUSTRIJSKA</vt:lpstr>
      <vt:lpstr>II GIMNAZIJA</vt:lpstr>
      <vt:lpstr>ŠKOLA ZA DIZAJN</vt:lpstr>
      <vt:lpstr>OBR.IND.IMOTSKI</vt:lpstr>
      <vt:lpstr>EKONOMSKA IMOTSKI</vt:lpstr>
      <vt:lpstr>TEHNIČKA IMOTSKI</vt:lpstr>
      <vt:lpstr>GIM.MATE UJEVIĆ</vt:lpstr>
      <vt:lpstr>ŽENSKI DOM</vt:lpstr>
      <vt:lpstr>UČENIČKI DOM</vt:lpstr>
      <vt:lpstr>GLAZBENA J.HATZE</vt:lpstr>
      <vt:lpstr>ZBIRNA</vt:lpstr>
      <vt:lpstr>NERASPOREĐENO</vt:lpstr>
      <vt:lpstr>ZBIRNO+NERAS</vt:lpstr>
      <vt:lpstr>Sheet1</vt:lpstr>
      <vt:lpstr>A.M.KARAMANEO!Ispis_naslova</vt:lpstr>
      <vt:lpstr>B.J.TROGIRANIN!Ispis_naslova</vt:lpstr>
      <vt:lpstr>'BAN JELAČIĆ'!Ispis_naslova</vt:lpstr>
      <vt:lpstr>'BRAĆA RADIĆ'!Ispis_naslova</vt:lpstr>
      <vt:lpstr>'EKONOMSKA IMOTSKI'!Ispis_naslova</vt:lpstr>
      <vt:lpstr>'EKONOMSKA SPLIT'!Ispis_naslova</vt:lpstr>
      <vt:lpstr>ELEKTROTEHNIČKA!Ispis_naslova</vt:lpstr>
      <vt:lpstr>GIM.D.ŠIMUNOVIĆ!Ispis_naslova</vt:lpstr>
      <vt:lpstr>'GIM.MATE UJEVIĆ'!Ispis_naslova</vt:lpstr>
      <vt:lpstr>'GLAZBENA J.HATZE'!Ispis_naslova</vt:lpstr>
      <vt:lpstr>GRAD.GEO.TEH!Ispis_naslova</vt:lpstr>
      <vt:lpstr>'GŠ DR.FRA I.GLIBOTIĆ'!Ispis_naslova</vt:lpstr>
      <vt:lpstr>'I GIMNAZIJA'!Ispis_naslova</vt:lpstr>
      <vt:lpstr>'II GIMNAZIJA'!Ispis_naslova</vt:lpstr>
      <vt:lpstr>'III GIMNAZIJA'!Ispis_naslova</vt:lpstr>
      <vt:lpstr>INDUSTRIJSKA!Ispis_naslova</vt:lpstr>
      <vt:lpstr>'IV GIMNAZIJA'!Ispis_naslova</vt:lpstr>
      <vt:lpstr>'IVAN LUCIĆ'!Ispis_naslova</vt:lpstr>
      <vt:lpstr>KLESARSKA!Ispis_naslova</vt:lpstr>
      <vt:lpstr>NERASPOREĐENO!Ispis_naslova</vt:lpstr>
      <vt:lpstr>OBR.IND.IMOTSKI!Ispis_naslova</vt:lpstr>
      <vt:lpstr>'OBRTNA TEHNIČKA'!Ispis_naslova</vt:lpstr>
      <vt:lpstr>OBRTNIČKA!Ispis_naslova</vt:lpstr>
      <vt:lpstr>POMORSKA!Ispis_naslova</vt:lpstr>
      <vt:lpstr>PRIRODOSLOVNA!Ispis_naslova</vt:lpstr>
      <vt:lpstr>R.BOŠKOVIĆ!Ispis_naslova</vt:lpstr>
      <vt:lpstr>'SŠ BOL'!Ispis_naslova</vt:lpstr>
      <vt:lpstr>'SŠ BRAČ'!Ispis_naslova</vt:lpstr>
      <vt:lpstr>'SŠ FRA A.K.MIOŠIĆ'!Ispis_naslova</vt:lpstr>
      <vt:lpstr>'SŠ HVAR'!Ispis_naslova</vt:lpstr>
      <vt:lpstr>'SŠ JURE KAŠTELAN'!Ispis_naslova</vt:lpstr>
      <vt:lpstr>'STRUKOVNA MAKARSKA'!Ispis_naslova</vt:lpstr>
      <vt:lpstr>ŠK.LIK.UMJETNOSTI!Ispis_naslova</vt:lpstr>
      <vt:lpstr>'ŠKOLA ZA DIZAJN'!Ispis_naslova</vt:lpstr>
      <vt:lpstr>'TEH.ZA STROJARSTVO'!Ispis_naslova</vt:lpstr>
      <vt:lpstr>'TEHNIČKA IMOTSKI'!Ispis_naslova</vt:lpstr>
      <vt:lpstr>'TEHNIČKA PROMETNA'!Ispis_naslova</vt:lpstr>
      <vt:lpstr>'TIN UJEVIĆ'!Ispis_naslova</vt:lpstr>
      <vt:lpstr>TRGOVAČKA!Ispis_naslova</vt:lpstr>
      <vt:lpstr>TURISTIČKA!Ispis_naslova</vt:lpstr>
      <vt:lpstr>'UČENIČKI DOM'!Ispis_naslova</vt:lpstr>
      <vt:lpstr>'V GIMNAZIJA'!Ispis_naslova</vt:lpstr>
      <vt:lpstr>ZBIRNA!Ispis_naslova</vt:lpstr>
      <vt:lpstr>'ZBIRNO+NERAS'!Ispis_naslova</vt:lpstr>
      <vt:lpstr>ZDRAVSTVENA!Ispis_naslova</vt:lpstr>
      <vt:lpstr>'ŽENSKI DOM'!Ispis_naslova</vt:lpstr>
    </vt:vector>
  </TitlesOfParts>
  <Company>Splitsko Dalmatinska županija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rabotegg</dc:creator>
  <cp:lastModifiedBy>Racunovodstvo</cp:lastModifiedBy>
  <cp:lastPrinted>2021-10-28T10:01:39Z</cp:lastPrinted>
  <dcterms:created xsi:type="dcterms:W3CDTF">2017-03-17T09:00:04Z</dcterms:created>
  <dcterms:modified xsi:type="dcterms:W3CDTF">2021-12-07T09:17:13Z</dcterms:modified>
</cp:coreProperties>
</file>